
<file path=[Content_Types].xml><?xml version="1.0" encoding="utf-8"?>
<Types xmlns="http://schemas.openxmlformats.org/package/2006/content-types">
  <Override PartName="/xl/activeX/activeX4.bin" ContentType="application/vnd.ms-office.activeX"/>
  <Override PartName="/xl/activeX/activeX9.xml" ContentType="application/vnd.ms-office.activeX+xml"/>
  <Override PartName="/xl/activeX/activeX25.bin" ContentType="application/vnd.ms-office.activeX"/>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activeX/activeX7.xml" ContentType="application/vnd.ms-office.activeX+xml"/>
  <Override PartName="/xl/activeX/activeX14.bin" ContentType="application/vnd.ms-office.activeX"/>
  <Override PartName="/xl/activeX/activeX19.xml" ContentType="application/vnd.ms-office.activeX+xml"/>
  <Override PartName="/xl/activeX/activeX23.bin" ContentType="application/vnd.ms-office.activeX"/>
  <Override PartName="/xl/drawings/drawing6.xml" ContentType="application/vnd.openxmlformats-officedocument.drawing+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activeX/activeX5.xml" ContentType="application/vnd.ms-office.activeX+xml"/>
  <Override PartName="/xl/activeX/activeX12.bin" ContentType="application/vnd.ms-office.activeX"/>
  <Override PartName="/xl/charts/chart2.xml" ContentType="application/vnd.openxmlformats-officedocument.drawingml.chart+xml"/>
  <Override PartName="/xl/drawings/drawing4.xml" ContentType="application/vnd.openxmlformats-officedocument.drawing+xml"/>
  <Override PartName="/xl/activeX/activeX17.xml" ContentType="application/vnd.ms-office.activeX+xml"/>
  <Override PartName="/xl/activeX/activeX21.bin" ContentType="application/vnd.ms-office.activeX"/>
  <Override PartName="/xl/activeX/activeX28.xml" ContentType="application/vnd.ms-office.activeX+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activeX/activeX3.xml" ContentType="application/vnd.ms-office.activeX+xml"/>
  <Override PartName="/xl/activeX/activeX10.bin" ContentType="application/vnd.ms-office.activeX"/>
  <Override PartName="/xl/activeX/activeX15.xml" ContentType="application/vnd.ms-office.activeX+xml"/>
  <Override PartName="/xl/activeX/activeX24.xml" ContentType="application/vnd.ms-office.activeX+xml"/>
  <Override PartName="/xl/activeX/activeX26.xml" ContentType="application/vnd.ms-office.activeX+xml"/>
  <Override PartName="/xl/worksheets/sheet3.xml" ContentType="application/vnd.openxmlformats-officedocument.spreadsheetml.worksheet+xml"/>
  <Override PartName="/xl/activeX/activeX1.xml" ContentType="application/vnd.ms-office.activeX+xml"/>
  <Override PartName="/xl/activeX/activeX13.xml" ContentType="application/vnd.ms-office.activeX+xml"/>
  <Override PartName="/xl/activeX/activeX22.xml" ContentType="application/vnd.ms-office.activeX+xml"/>
  <Override PartName="/xl/worksheets/sheet1.xml" ContentType="application/vnd.openxmlformats-officedocument.spreadsheetml.worksheet+xml"/>
  <Override PartName="/xl/externalLinks/externalLink1.xml" ContentType="application/vnd.openxmlformats-officedocument.spreadsheetml.externalLink+xml"/>
  <Override PartName="/xl/activeX/activeX9.bin" ContentType="application/vnd.ms-office.activeX"/>
  <Override PartName="/xl/activeX/activeX11.xml" ContentType="application/vnd.ms-office.activeX+xml"/>
  <Override PartName="/xl/activeX/activeX20.xml" ContentType="application/vnd.ms-office.activeX+xml"/>
  <Override PartName="/xl/sharedStrings.xml" ContentType="application/vnd.openxmlformats-officedocument.spreadsheetml.sharedStrings+xml"/>
  <Override PartName="/xl/activeX/activeX7.bin" ContentType="application/vnd.ms-office.activeX"/>
  <Override PartName="/xl/activeX/activeX19.bin" ContentType="application/vnd.ms-office.activeX"/>
  <Override PartName="/xl/activeX/activeX5.bin" ContentType="application/vnd.ms-office.activeX"/>
  <Override PartName="/xl/activeX/activeX17.bin" ContentType="application/vnd.ms-office.activeX"/>
  <Override PartName="/xl/activeX/activeX28.bin" ContentType="application/vnd.ms-office.activeX"/>
  <Default Extension="png" ContentType="image/png"/>
  <Default Extension="bin" ContentType="application/vnd.openxmlformats-officedocument.spreadsheetml.printerSettings"/>
  <Override PartName="/xl/activeX/activeX3.bin" ContentType="application/vnd.ms-office.activeX"/>
  <Override PartName="/xl/activeX/activeX15.bin" ContentType="application/vnd.ms-office.activeX"/>
  <Override PartName="/xl/activeX/activeX26.bin" ContentType="application/vnd.ms-office.activeX"/>
  <Override PartName="/xl/worksheets/sheet14.xml" ContentType="application/vnd.openxmlformats-officedocument.spreadsheetml.worksheet+xml"/>
  <Override PartName="/xl/activeX/activeX1.bin" ContentType="application/vnd.ms-office.activeX"/>
  <Override PartName="/xl/activeX/activeX8.xml" ContentType="application/vnd.ms-office.activeX+xml"/>
  <Override PartName="/xl/activeX/activeX13.bin" ContentType="application/vnd.ms-office.activeX"/>
  <Override PartName="/xl/activeX/activeX22.bin" ContentType="application/vnd.ms-office.activeX"/>
  <Override PartName="/xl/activeX/activeX24.bin" ContentType="application/vnd.ms-office.activeX"/>
  <Override PartName="/xl/charts/chart5.xml" ContentType="application/vnd.openxmlformats-officedocument.drawingml.chart+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Default Extension="jpeg" ContentType="image/jpeg"/>
  <Override PartName="/xl/activeX/activeX6.xml" ContentType="application/vnd.ms-office.activeX+xml"/>
  <Default Extension="emf" ContentType="image/x-emf"/>
  <Override PartName="/xl/activeX/activeX11.bin" ContentType="application/vnd.ms-office.activeX"/>
  <Override PartName="/xl/activeX/activeX18.xml" ContentType="application/vnd.ms-office.activeX+xml"/>
  <Override PartName="/xl/activeX/activeX20.bin" ContentType="application/vnd.ms-office.activeX"/>
  <Override PartName="/xl/drawings/drawing5.xml" ContentType="application/vnd.openxmlformats-officedocument.drawing+xml"/>
  <Override PartName="/xl/activeX/activeX27.xml" ContentType="application/vnd.ms-office.activeX+xml"/>
  <Override PartName="/xl/charts/chart3.xml" ContentType="application/vnd.openxmlformats-officedocument.drawingml.chart+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activeX/activeX2.xml" ContentType="application/vnd.ms-office.activeX+xml"/>
  <Override PartName="/xl/activeX/activeX4.xml" ContentType="application/vnd.ms-office.activeX+xml"/>
  <Override PartName="/xl/drawings/drawing3.xml" ContentType="application/vnd.openxmlformats-officedocument.drawing+xml"/>
  <Override PartName="/xl/charts/chart1.xml" ContentType="application/vnd.openxmlformats-officedocument.drawingml.chart+xml"/>
  <Override PartName="/xl/activeX/activeX16.xml" ContentType="application/vnd.ms-office.activeX+xml"/>
  <Override PartName="/xl/activeX/activeX25.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activeX/activeX14.xml" ContentType="application/vnd.ms-office.activeX+xml"/>
  <Override PartName="/xl/activeX/activeX23.xml" ContentType="application/vnd.ms-office.activeX+xml"/>
  <Default Extension="vml" ContentType="application/vnd.openxmlformats-officedocument.vmlDrawing"/>
  <Override PartName="/xl/activeX/activeX12.xml" ContentType="application/vnd.ms-office.activeX+xml"/>
  <Override PartName="/xl/comments1.xml" ContentType="application/vnd.openxmlformats-officedocument.spreadsheetml.comments+xml"/>
  <Override PartName="/xl/activeX/activeX21.xml" ContentType="application/vnd.ms-office.activeX+xml"/>
  <Override PartName="/xl/calcChain.xml" ContentType="application/vnd.openxmlformats-officedocument.spreadsheetml.calcChain+xml"/>
  <Override PartName="/xl/activeX/activeX8.bin" ContentType="application/vnd.ms-office.activeX"/>
  <Override PartName="/xl/activeX/activeX10.xml" ContentType="application/vnd.ms-office.activeX+xml"/>
  <Override PartName="/xl/activeX/activeX6.bin" ContentType="application/vnd.ms-office.activeX"/>
  <Override PartName="/xl/activeX/activeX18.bin" ContentType="application/vnd.ms-office.activeX"/>
  <Override PartName="/xl/activeX/activeX27.bin" ContentType="application/vnd.ms-office.activeX"/>
  <Override PartName="/docProps/core.xml" ContentType="application/vnd.openxmlformats-package.core-properties+xml"/>
  <Override PartName="/xl/worksheets/sheet15.xml" ContentType="application/vnd.openxmlformats-officedocument.spreadsheetml.worksheet+xml"/>
  <Override PartName="/xl/activeX/activeX2.bin" ContentType="application/vnd.ms-office.activeX"/>
  <Override PartName="/xl/activeX/activeX16.bin" ContentType="application/vnd.ms-office.activeX"/>
  <Override PartName="/xl/charts/chart6.xml" ContentType="application/vnd.openxmlformats-officedocument.drawingml.char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480" yWindow="15" windowWidth="17820" windowHeight="6480" tabRatio="922" activeTab="3"/>
  </bookViews>
  <sheets>
    <sheet name="Title" sheetId="1" r:id="rId1"/>
    <sheet name="Instructions" sheetId="24" r:id="rId2"/>
    <sheet name="UserData" sheetId="2" r:id="rId3"/>
    <sheet name="Rainfall" sheetId="3" r:id="rId4"/>
    <sheet name="LivestockMarket" sheetId="16" state="hidden" r:id="rId5"/>
    <sheet name="HayMarket" sheetId="14" state="hidden" r:id="rId6"/>
    <sheet name="Precip" sheetId="4" r:id="rId7"/>
    <sheet name="LongTerm" sheetId="5" state="hidden" r:id="rId8"/>
    <sheet name="collatedprecip" sheetId="6" state="hidden" r:id="rId9"/>
    <sheet name="choosesource" sheetId="7" state="hidden" r:id="rId10"/>
    <sheet name="stored" sheetId="22" state="hidden" r:id="rId11"/>
    <sheet name="Sheet1" sheetId="23" state="hidden" r:id="rId12"/>
    <sheet name="changeddata" sheetId="21" state="hidden" r:id="rId13"/>
    <sheet name="precipfinal" sheetId="8" r:id="rId14"/>
    <sheet name="RainPredict" sheetId="9" state="hidden" r:id="rId15"/>
  </sheets>
  <externalReferences>
    <externalReference r:id="rId16"/>
  </externalReferences>
  <definedNames>
    <definedName name="ANIMAL">#REF!</definedName>
    <definedName name="bredheifer">#REF!</definedName>
    <definedName name="bullwt">#REF!</definedName>
    <definedName name="counties">[1]states!$C$2:$AD$13</definedName>
    <definedName name="county">[1]states!$A$17</definedName>
    <definedName name="energyfeed">[1]nutrition!$B$51:$B$57</definedName>
    <definedName name="EnergyFeeds">'[1]Feed and Nutr.'!$A$29:$F$43</definedName>
    <definedName name="EnergyProtein">'[1]Feed and Nutr.'!$A$28:$F$43</definedName>
    <definedName name="feedprice">[1]Sheet2!$C$2:$F$96</definedName>
    <definedName name="Hay">'[1]Feed and Nutr.'!$A$15:$A$19</definedName>
    <definedName name="hays">[1]nutrition!$B$105:$B$112</definedName>
    <definedName name="heifers">#REF!</definedName>
    <definedName name="KO_LS850.txt_1" localSheetId="5">HayMarket!$F$2:$F$52</definedName>
    <definedName name="KO_LS850.txt_1" localSheetId="4">LivestockMarket!$F$2:$F$52</definedName>
    <definedName name="KO_LS850.txt_10" localSheetId="4">LivestockMarket!$F$2:$F$52</definedName>
    <definedName name="KO_LS850.txt_11" localSheetId="4">LivestockMarket!$F$2:$F$52</definedName>
    <definedName name="KO_LS850.txt_12" localSheetId="4">LivestockMarket!$F$2:$F$48</definedName>
    <definedName name="KO_LS850.txt_13" localSheetId="4">LivestockMarket!$F$2:$F$52</definedName>
    <definedName name="KO_LS850.txt_14" localSheetId="4">LivestockMarket!$F$2:$F$50</definedName>
    <definedName name="KO_LS850.txt_15" localSheetId="4">LivestockMarket!$F$2:$F$55</definedName>
    <definedName name="KO_LS850.txt_16" localSheetId="4">LivestockMarket!$F$2:$F$49</definedName>
    <definedName name="KO_LS850.txt_17" localSheetId="4">LivestockMarket!$F$2:$F$49</definedName>
    <definedName name="KO_LS850.txt_18" localSheetId="4">LivestockMarket!$F$2:$F$50</definedName>
    <definedName name="KO_LS850.txt_2" localSheetId="5">HayMarket!$F$2:$F$52</definedName>
    <definedName name="KO_LS850.txt_2" localSheetId="4">LivestockMarket!$F$2:$F$52</definedName>
    <definedName name="KO_LS850.txt_3" localSheetId="5">HayMarket!$F$2:$F$52</definedName>
    <definedName name="KO_LS850.txt_3" localSheetId="4">LivestockMarket!$F$2:$F$52</definedName>
    <definedName name="KO_LS850.txt_4" localSheetId="4">LivestockMarket!$F$2:$F$52</definedName>
    <definedName name="KO_LS850.txt_5" localSheetId="4">LivestockMarket!$F$2:$F$52</definedName>
    <definedName name="KO_LS850.txt_6" localSheetId="4">LivestockMarket!$F$2:$F$52</definedName>
    <definedName name="KO_LS850.txt_7" localSheetId="4">LivestockMarket!$F$2:$F$52</definedName>
    <definedName name="KO_LS850.txt_8" localSheetId="4">LivestockMarket!$F$2:$F$52</definedName>
    <definedName name="KO_LS850.txt_9" localSheetId="4">LivestockMarket!$F$2:$F$52</definedName>
    <definedName name="maturecowwt">#REF!</definedName>
    <definedName name="month1">'[1]Drought Planner'!$S$1:$S$31</definedName>
    <definedName name="month2">'[1]Drought Planner'!$T$1:$T$31</definedName>
    <definedName name="months">'[1]Drought Planner'!$J$1:$J$12</definedName>
    <definedName name="nevada">#REF!</definedName>
    <definedName name="newcounties">[1]states!$C$16:$C$32</definedName>
    <definedName name="NEWNEWCOUNTIES">#REF!</definedName>
    <definedName name="NOTHAY">[1]nutrition!$B$51:$I$76</definedName>
    <definedName name="numbers">[1]states!$D$36:$D$40</definedName>
    <definedName name="opencowwt">#REF!</definedName>
    <definedName name="Pasture">'[1]Feed and Nutr.'!$A$8:$F$12</definedName>
    <definedName name="previousprecip">#REF!</definedName>
    <definedName name="proteins">[1]nutrition!$B$60:$B$67</definedName>
    <definedName name="selctedcounties">[1]states!$B$16:$B$34</definedName>
    <definedName name="Selected">[1]states!$A$16</definedName>
    <definedName name="selectedcounties">[1]states!$B$16:$B$34</definedName>
    <definedName name="SF_GR310_1" localSheetId="5">HayMarket!$F$2:$F$47</definedName>
    <definedName name="SF_GR310_1" localSheetId="4">LivestockMarket!$F$2:$F$47</definedName>
    <definedName name="SF_GR310_10" localSheetId="5">HayMarket!$F$2:$F$47</definedName>
    <definedName name="SF_GR310_11" localSheetId="5">HayMarket!$F$2:$F$47</definedName>
    <definedName name="SF_GR310_12" localSheetId="5">HayMarket!$F$2:$F$47</definedName>
    <definedName name="SF_GR310_13" localSheetId="5">HayMarket!$F$2:$F$44</definedName>
    <definedName name="SF_GR310_14" localSheetId="5">HayMarket!$F$2:$F$44</definedName>
    <definedName name="SF_GR310_15" localSheetId="5">HayMarket!$F$2:$F$42</definedName>
    <definedName name="SF_GR310_16" localSheetId="5">HayMarket!$F$2:$F$42</definedName>
    <definedName name="SF_GR310_17" localSheetId="5">HayMarket!$F$2:$F$45</definedName>
    <definedName name="SF_GR310_18" localSheetId="5">HayMarket!$F$2:$F$45</definedName>
    <definedName name="SF_GR310_19" localSheetId="5">HayMarket!$F$2:$F$56</definedName>
    <definedName name="SF_GR310_2" localSheetId="5">HayMarket!$F$2:$F$47</definedName>
    <definedName name="SF_GR310_2" localSheetId="4">LivestockMarket!$F$2:$F$47</definedName>
    <definedName name="SF_GR310_20" localSheetId="5">HayMarket!$F$2:$F$56</definedName>
    <definedName name="SF_GR310_21" localSheetId="5">HayMarket!$F$2:$F$51</definedName>
    <definedName name="SF_GR310_22" localSheetId="5">HayMarket!$F$2:$F$44</definedName>
    <definedName name="SF_GR310_23" localSheetId="5">HayMarket!$F$2:$F$44</definedName>
    <definedName name="SF_GR310_24" localSheetId="5">HayMarket!$F$2:$F$44</definedName>
    <definedName name="SF_GR310_25" localSheetId="5">HayMarket!$F$2:$F$45</definedName>
    <definedName name="SF_GR310_3" localSheetId="5">HayMarket!$F$2:$F$47</definedName>
    <definedName name="SF_GR310_3" localSheetId="4">LivestockMarket!$F$2:$F$47</definedName>
    <definedName name="SF_GR310_4" localSheetId="5">HayMarket!$F$2:$F$47</definedName>
    <definedName name="SF_GR310_4" localSheetId="4">LivestockMarket!$F$2:$F$47</definedName>
    <definedName name="SF_GR310_5" localSheetId="5">HayMarket!$F$2:$F$47</definedName>
    <definedName name="SF_GR310_5" localSheetId="4">LivestockMarket!$F$2:$F$47</definedName>
    <definedName name="SF_GR310_6" localSheetId="5">HayMarket!$F$2:$F$47</definedName>
    <definedName name="SF_GR310_7" localSheetId="5">HayMarket!$F$2:$F$47</definedName>
    <definedName name="SF_GR310_8" localSheetId="5">HayMarket!$F$2:$F$47</definedName>
    <definedName name="SF_GR310_9" localSheetId="5">HayMarket!$F$2:$F$47</definedName>
    <definedName name="SF_GR311.txt_1" localSheetId="5">HayMarket!$F$2:$F$54</definedName>
    <definedName name="SF_GR311.txt_2" localSheetId="5">HayMarket!$F$2:$F$55</definedName>
    <definedName name="SF_GR311.txt_3" localSheetId="5">HayMarket!$F$2:$F$55</definedName>
    <definedName name="SF_GR311.txt_4" localSheetId="5">HayMarket!$F$2:$F$55</definedName>
    <definedName name="SF_GR311.txt_5" localSheetId="5">HayMarket!$F$2:$F$55</definedName>
    <definedName name="SF_GR311.txt_6" localSheetId="5">HayMarket!$F$2:$F$62</definedName>
    <definedName name="SF_GR311.txt_7" localSheetId="5">HayMarket!$F$2:$R$62</definedName>
    <definedName name="SF_GR311.txt_8" localSheetId="5">HayMarket!$F$2:$R$52</definedName>
    <definedName name="SF_GR311.txt_9" localSheetId="5">HayMarket!$F$2:$R$52</definedName>
    <definedName name="SF_GR311_1" localSheetId="5">HayMarket!$F$2:$F$57</definedName>
    <definedName name="SF_GR311_10" localSheetId="5">HayMarket!$F$2:$F$57</definedName>
    <definedName name="SF_GR311_10" localSheetId="4">LivestockMarket!$F$2:$F$57</definedName>
    <definedName name="SF_GR311_11" localSheetId="5">HayMarket!$F$2:$F$57</definedName>
    <definedName name="SF_GR311_11" localSheetId="4">LivestockMarket!$F$2:$F$57</definedName>
    <definedName name="SF_GR311_12" localSheetId="5">HayMarket!$F$2:$F$57</definedName>
    <definedName name="SF_GR311_12" localSheetId="4">LivestockMarket!$F$2:$F$57</definedName>
    <definedName name="SF_GR311_13" localSheetId="5">HayMarket!$F$2:$F$57</definedName>
    <definedName name="SF_GR311_13" localSheetId="4">LivestockMarket!$F$2:$F$57</definedName>
    <definedName name="SF_GR311_14" localSheetId="5">HayMarket!$F$2:$F$57</definedName>
    <definedName name="SF_GR311_15" localSheetId="5">HayMarket!$F$2:$F$57</definedName>
    <definedName name="SF_GR311_16" localSheetId="5">HayMarket!$F$2:$F$57</definedName>
    <definedName name="SF_GR311_17" localSheetId="5">HayMarket!$F$2:$F$57</definedName>
    <definedName name="SF_GR311_18" localSheetId="5">HayMarket!$F$2:$F$57</definedName>
    <definedName name="SF_GR311_19" localSheetId="5">HayMarket!$F$2:$F$57</definedName>
    <definedName name="SF_GR311_20" localSheetId="5">HayMarket!$F$2:$F$57</definedName>
    <definedName name="SF_GR311_21" localSheetId="5">HayMarket!$F$2:$F$57</definedName>
    <definedName name="SF_GR311_22" localSheetId="5">HayMarket!$F$2:$F$57</definedName>
    <definedName name="SF_GR311_23" localSheetId="5">HayMarket!$F$2:$F$57</definedName>
    <definedName name="SF_GR311_24" localSheetId="5">HayMarket!$F$2:$F$57</definedName>
    <definedName name="SF_GR311_3" localSheetId="5">HayMarket!$F$2:$F$57</definedName>
    <definedName name="SF_GR311_3" localSheetId="4">LivestockMarket!$F$2:$F$57</definedName>
    <definedName name="SF_GR311_4" localSheetId="5">HayMarket!$F$2:$F$57</definedName>
    <definedName name="SF_GR311_4" localSheetId="4">LivestockMarket!$F$2:$F$57</definedName>
    <definedName name="SF_GR311_5" localSheetId="5">HayMarket!$F$2:$F$57</definedName>
    <definedName name="SF_GR311_5" localSheetId="4">LivestockMarket!$F$2:$F$57</definedName>
    <definedName name="SF_GR311_6" localSheetId="5">HayMarket!$F$2:$F$57</definedName>
    <definedName name="SF_GR311_6" localSheetId="4">LivestockMarket!$F$2:$F$57</definedName>
    <definedName name="SF_GR311_7" localSheetId="5">HayMarket!$F$2:$F$57</definedName>
    <definedName name="SF_GR311_7" localSheetId="4">LivestockMarket!$F$2:$F$57</definedName>
    <definedName name="SF_GR311_8" localSheetId="5">HayMarket!$F$2:$F$57</definedName>
    <definedName name="SF_GR311_8" localSheetId="4">LivestockMarket!$F$2:$F$57</definedName>
    <definedName name="SF_GR311_9" localSheetId="5">HayMarket!$F$2:$F$57</definedName>
    <definedName name="SF_GR311_9" localSheetId="4">LivestockMarket!$F$2:$F$57</definedName>
    <definedName name="SF_GR312_1" localSheetId="5">HayMarket!$F$2:$F$37</definedName>
    <definedName name="SF_GR312_1" localSheetId="4">LivestockMarket!$F$2:$F$37</definedName>
    <definedName name="SF_GR312_10" localSheetId="5">HayMarket!$F$2:$F$37</definedName>
    <definedName name="SF_GR312_11" localSheetId="5">HayMarket!$F$2:$F$37</definedName>
    <definedName name="SF_GR312_12" localSheetId="5">HayMarket!$F$2:$F$37</definedName>
    <definedName name="SF_GR312_13" localSheetId="5">HayMarket!$F$2:$F$34</definedName>
    <definedName name="SF_GR312_14" localSheetId="5">HayMarket!$F$2:$F$34</definedName>
    <definedName name="SF_GR312_15" localSheetId="5">HayMarket!$F$2:$F$34</definedName>
    <definedName name="SF_GR312_16" localSheetId="5">HayMarket!$F$2:$F$34</definedName>
    <definedName name="SF_GR312_17" localSheetId="5">HayMarket!$F$2:$F$40</definedName>
    <definedName name="SF_GR312_18" localSheetId="5">HayMarket!$F$2:$F$40</definedName>
    <definedName name="SF_GR312_19" localSheetId="5">HayMarket!$F$2:$F$40</definedName>
    <definedName name="SF_GR312_2" localSheetId="5">HayMarket!$F$2:$F$37</definedName>
    <definedName name="SF_GR312_2" localSheetId="4">LivestockMarket!$F$2:$F$37</definedName>
    <definedName name="SF_GR312_20" localSheetId="5">HayMarket!$F$2:$F$48</definedName>
    <definedName name="SF_GR312_21" localSheetId="5">HayMarket!$F$2:$F$36</definedName>
    <definedName name="SF_GR312_3" localSheetId="5">HayMarket!$F$2:$F$37</definedName>
    <definedName name="SF_GR312_3" localSheetId="4">LivestockMarket!$F$2:$F$37</definedName>
    <definedName name="SF_GR312_4" localSheetId="5">HayMarket!$F$2:$F$37</definedName>
    <definedName name="SF_GR312_5" localSheetId="5">HayMarket!$F$2:$F$37</definedName>
    <definedName name="SF_GR312_6" localSheetId="5">HayMarket!$F$2:$F$37</definedName>
    <definedName name="SF_GR312_7" localSheetId="5">HayMarket!$F$2:$F$37</definedName>
    <definedName name="SF_GR312_8" localSheetId="5">HayMarket!$F$2:$F$37</definedName>
    <definedName name="SF_GR312_9" localSheetId="5">HayMarket!$F$2:$F$37</definedName>
    <definedName name="SF_GR313_1" localSheetId="5">HayMarket!$F$2:$F$39</definedName>
    <definedName name="SF_GR313_1" localSheetId="4">LivestockMarket!$F$2:$F$39</definedName>
    <definedName name="SF_GR313_10" localSheetId="5">HayMarket!$F$2:$F$36</definedName>
    <definedName name="SF_GR313_11" localSheetId="5">HayMarket!$F$2:$F$36</definedName>
    <definedName name="SF_GR313_12" localSheetId="5">HayMarket!$F$2:$F$37</definedName>
    <definedName name="SF_GR313_13" localSheetId="5">HayMarket!$F$2:$F$37</definedName>
    <definedName name="SF_GR313_14" localSheetId="5">HayMarket!$F$2:$F$48</definedName>
    <definedName name="SF_GR313_15" localSheetId="5">HayMarket!$F$2:$F$37</definedName>
    <definedName name="SF_GR313_2" localSheetId="5">HayMarket!$F$2:$F$39</definedName>
    <definedName name="SF_GR313_2" localSheetId="4">LivestockMarket!$F$2:$F$39</definedName>
    <definedName name="SF_GR313_3" localSheetId="5">HayMarket!$F$2:$F$39</definedName>
    <definedName name="SF_GR313_3" localSheetId="4">LivestockMarket!$F$2:$F$39</definedName>
    <definedName name="SF_GR313_4" localSheetId="5">HayMarket!$F$2:$F$39</definedName>
    <definedName name="SF_GR313_4" localSheetId="4">LivestockMarket!$F$2:$F$39</definedName>
    <definedName name="SF_GR313_5" localSheetId="5">HayMarket!$F$2:$F$39</definedName>
    <definedName name="SF_GR313_6" localSheetId="5">HayMarket!$F$2:$F$39</definedName>
    <definedName name="SF_GR313_7" localSheetId="5">HayMarket!$F$2:$F$39</definedName>
    <definedName name="SF_GR313_8" localSheetId="5">HayMarket!$F$2:$F$39</definedName>
    <definedName name="SF_GR313_9" localSheetId="5">HayMarket!$F$2:$F$39</definedName>
    <definedName name="SF_GR314_1" localSheetId="5">HayMarket!$F$2:$F$46</definedName>
    <definedName name="SF_GR314_1" localSheetId="4">LivestockMarket!$F$2:$F$46</definedName>
    <definedName name="SF_GR314_10" localSheetId="5">HayMarket!$F$2:$F$46</definedName>
    <definedName name="SF_GR314_11" localSheetId="5">HayMarket!$F$2:$F$44</definedName>
    <definedName name="SF_GR314_12" localSheetId="5">HayMarket!$F$2:$F$46</definedName>
    <definedName name="SF_GR314_13" localSheetId="5">HayMarket!$F$2:$F$46</definedName>
    <definedName name="SF_GR314_14" localSheetId="5">HayMarket!$F$2:$F$56</definedName>
    <definedName name="SF_GR314_15" localSheetId="5">HayMarket!$F$2:$F$43</definedName>
    <definedName name="SF_GR314_2" localSheetId="5">HayMarket!$F$2:$F$46</definedName>
    <definedName name="SF_GR314_2" localSheetId="4">LivestockMarket!$F$2:$F$46</definedName>
    <definedName name="SF_GR314_3" localSheetId="5">HayMarket!$F$2:$F$46</definedName>
    <definedName name="SF_GR314_3" localSheetId="4">LivestockMarket!$F$2:$F$46</definedName>
    <definedName name="SF_GR314_4" localSheetId="5">HayMarket!$F$2:$F$46</definedName>
    <definedName name="SF_GR314_5" localSheetId="5">HayMarket!$F$2:$F$46</definedName>
    <definedName name="SF_GR314_6" localSheetId="5">HayMarket!$F$2:$F$46</definedName>
    <definedName name="SF_GR314_7" localSheetId="5">HayMarket!$F$2:$F$46</definedName>
    <definedName name="SF_GR314_8" localSheetId="5">HayMarket!$F$2:$F$46</definedName>
    <definedName name="SF_GR314_9" localSheetId="5">HayMarket!$F$2:$F$46</definedName>
    <definedName name="sf_LS115_1" localSheetId="4">LivestockMarket!$F$2:$F$58</definedName>
    <definedName name="sf_LS115_10" localSheetId="4">LivestockMarket!$F$2:$F$51</definedName>
    <definedName name="sf_LS115_11" localSheetId="4">LivestockMarket!$F$2:$F$51</definedName>
    <definedName name="sf_LS115_12" localSheetId="4">LivestockMarket!$F$2:$F$51</definedName>
    <definedName name="sf_LS115_13" localSheetId="4">LivestockMarket!$F$2:$F$51</definedName>
    <definedName name="sf_LS115_14" localSheetId="4">LivestockMarket!$F$2:$F$55</definedName>
    <definedName name="sf_LS115_15" localSheetId="4">LivestockMarket!$F$2:$F$46</definedName>
    <definedName name="sf_LS115_2" localSheetId="4">LivestockMarket!$F$2:$F$58</definedName>
    <definedName name="sf_LS115_3" localSheetId="4">LivestockMarket!$F$2:$F$58</definedName>
    <definedName name="sf_LS115_4" localSheetId="4">LivestockMarket!$F$2:$F$58</definedName>
    <definedName name="sf_LS115_5" localSheetId="4">LivestockMarket!$F$2:$F$58</definedName>
    <definedName name="sf_LS115_6" localSheetId="4">LivestockMarket!$F$2:$F$58</definedName>
    <definedName name="sf_LS115_7" localSheetId="4">LivestockMarket!$F$2:$F$58</definedName>
    <definedName name="sf_LS115_8" localSheetId="4">LivestockMarket!$F$2:$F$58</definedName>
    <definedName name="sf_LS115_9" localSheetId="4">LivestockMarket!$F$2:$F$58</definedName>
    <definedName name="SF_ls750_1" localSheetId="4">LivestockMarket!$F$2:$F$72</definedName>
    <definedName name="SF_ls750_10" localSheetId="4">LivestockMarket!$F$2:$F$60</definedName>
    <definedName name="SF_ls750_11" localSheetId="4">LivestockMarket!$F$2:$F$60</definedName>
    <definedName name="SF_ls750_12" localSheetId="4">LivestockMarket!$F$2:$F$60</definedName>
    <definedName name="SF_ls750_13" localSheetId="4">LivestockMarket!$F$2:$G$66</definedName>
    <definedName name="SF_ls750_14" localSheetId="4">LivestockMarket!$F$2:$F$70</definedName>
    <definedName name="SF_ls750_15" localSheetId="4">LivestockMarket!$F$2:$F$70</definedName>
    <definedName name="SF_ls750_2" localSheetId="4">LivestockMarket!$F$2:$F$72</definedName>
    <definedName name="SF_ls750_3" localSheetId="4">LivestockMarket!$F$2:$F$72</definedName>
    <definedName name="SF_ls750_4" localSheetId="4">LivestockMarket!$F$2:$F$72</definedName>
    <definedName name="SF_ls750_5" localSheetId="4">LivestockMarket!$F$2:$F$72</definedName>
    <definedName name="SF_ls750_6" localSheetId="4">LivestockMarket!$F$2:$F$72</definedName>
    <definedName name="SF_ls750_7" localSheetId="4">LivestockMarket!$F$2:$F$72</definedName>
    <definedName name="SF_ls750_8" localSheetId="4">LivestockMarket!$F$2:$F$72</definedName>
    <definedName name="SF_ls750_9" localSheetId="4">LivestockMarket!$F$2:$F$87</definedName>
    <definedName name="SF_ls760_1" localSheetId="4">LivestockMarket!$F$2:$F$76</definedName>
    <definedName name="SF_LS761_1" localSheetId="4">LivestockMarket!$F$2:$F$69</definedName>
    <definedName name="SF_LS761_10" localSheetId="4">LivestockMarket!$F$2:$F$69</definedName>
    <definedName name="SF_LS761_11" localSheetId="4">LivestockMarket!$F$2:$F$82</definedName>
    <definedName name="SF_LS761_12" localSheetId="4">LivestockMarket!$F$2:$F$60</definedName>
    <definedName name="SF_LS761_13" localSheetId="4">LivestockMarket!$F$2:$F$60</definedName>
    <definedName name="SF_LS761_14" localSheetId="4">LivestockMarket!$F$2:$F$60</definedName>
    <definedName name="SF_LS761_15" localSheetId="4">LivestockMarket!$F$2:$F$76</definedName>
    <definedName name="SF_LS761_16" localSheetId="4">LivestockMarket!$F$2:$F$67</definedName>
    <definedName name="SF_LS761_17" localSheetId="4">LivestockMarket!$F$2:$F$66</definedName>
    <definedName name="SF_LS761_3" localSheetId="4">LivestockMarket!$F$2</definedName>
    <definedName name="SF_LS761_4" localSheetId="4">LivestockMarket!$F$2:$F$69</definedName>
    <definedName name="SF_LS761_5" localSheetId="4">LivestockMarket!$F$2:$F$69</definedName>
    <definedName name="SF_LS761_6" localSheetId="4">LivestockMarket!$F$2:$F$69</definedName>
    <definedName name="SF_LS761_7" localSheetId="4">LivestockMarket!$F$2:$F$69</definedName>
    <definedName name="SF_LS761_8" localSheetId="4">LivestockMarket!$F$2:$F$69</definedName>
    <definedName name="SF_LS761_9" localSheetId="4">LivestockMarket!$F$2:$F$69</definedName>
    <definedName name="SF_ls763_1" localSheetId="4">LivestockMarket!$F$2:$F$85</definedName>
    <definedName name="SF_ls763_10" localSheetId="4">LivestockMarket!$F$2:$F$88</definedName>
    <definedName name="SF_ls763_11" localSheetId="4">LivestockMarket!$F$2:$F$88</definedName>
    <definedName name="SF_ls763_12" localSheetId="4">LivestockMarket!$F$2:$F$83</definedName>
    <definedName name="SF_ls763_13" localSheetId="4">LivestockMarket!$F$2:$F$72</definedName>
    <definedName name="SF_ls763_14" localSheetId="4">LivestockMarket!$F$2:$F$70</definedName>
    <definedName name="SF_ls763_15" localSheetId="4">LivestockMarket!$F$2:$F$70</definedName>
    <definedName name="SF_ls763_2" localSheetId="4">LivestockMarket!$F$2:$F$85</definedName>
    <definedName name="SF_ls763_3" localSheetId="4">LivestockMarket!$F$2:$F$85</definedName>
    <definedName name="SF_ls763_4" localSheetId="4">LivestockMarket!$F$2:$F$85</definedName>
    <definedName name="SF_ls763_5" localSheetId="4">LivestockMarket!$F$2:$F$85</definedName>
    <definedName name="SF_ls763_6" localSheetId="4">LivestockMarket!$F$2:$F$85</definedName>
    <definedName name="SF_ls763_7" localSheetId="4">LivestockMarket!$F$2:$F$85</definedName>
    <definedName name="SF_ls763_8" localSheetId="4">LivestockMarket!$F$2:$F$74</definedName>
    <definedName name="SF_ls763_9" localSheetId="4">LivestockMarket!$F$2:$F$88</definedName>
    <definedName name="SF_ls764_1" localSheetId="4">LivestockMarket!$F$2:$F$86</definedName>
    <definedName name="SF_ls764_10" localSheetId="4">LivestockMarket!$F$2:$F$84</definedName>
    <definedName name="SF_ls764_11" localSheetId="4">LivestockMarket!$F$2:$F$84</definedName>
    <definedName name="SF_ls764_12" localSheetId="4">LivestockMarket!$F$2:$F$98</definedName>
    <definedName name="SF_ls764_13" localSheetId="4">LivestockMarket!$F$2:$F$68</definedName>
    <definedName name="SF_ls764_14" localSheetId="4">LivestockMarket!$F$2:$F$52</definedName>
    <definedName name="SF_ls764_15" localSheetId="4">LivestockMarket!$F$2:$F$52</definedName>
    <definedName name="SF_ls764_16" localSheetId="4">LivestockMarket!$F$2:$F$52</definedName>
    <definedName name="SF_ls764_17" localSheetId="4">LivestockMarket!$F$2:$F$52</definedName>
    <definedName name="SF_ls764_2" localSheetId="4">LivestockMarket!$F$2:$F$86</definedName>
    <definedName name="SF_ls764_3" localSheetId="4">LivestockMarket!$F$2:$F$86</definedName>
    <definedName name="SF_ls764_4" localSheetId="4">LivestockMarket!$F$2:$F$86</definedName>
    <definedName name="SF_ls764_5" localSheetId="4">LivestockMarket!$F$2:$F$86</definedName>
    <definedName name="SF_ls764_6" localSheetId="4">LivestockMarket!$F$2:$F$86</definedName>
    <definedName name="SF_ls764_7" localSheetId="4">LivestockMarket!$F$2:$F$86</definedName>
    <definedName name="SF_ls764_8" localSheetId="4">LivestockMarket!$F$2:$F$98</definedName>
    <definedName name="SF_ls764_9" localSheetId="4">LivestockMarket!$F$2:$F$85</definedName>
    <definedName name="SF_ls766_1" localSheetId="4">LivestockMarket!$F$2:$F$72</definedName>
    <definedName name="SF_ls766_11" localSheetId="4">LivestockMarket!$F$2:$F$72</definedName>
    <definedName name="SF_ls766_12" localSheetId="4">LivestockMarket!$F$2:$F$72</definedName>
    <definedName name="SF_ls766_13" localSheetId="4">LivestockMarket!$F$2:$F$57</definedName>
    <definedName name="SF_ls766_14" localSheetId="4">LivestockMarket!$F$2:$F$72</definedName>
    <definedName name="SF_ls766_15" localSheetId="4">LivestockMarket!$F$2:$F$72</definedName>
    <definedName name="SF_ls766_16" localSheetId="4">LivestockMarket!$F$2:$F$57</definedName>
    <definedName name="SF_ls766_17" localSheetId="4">LivestockMarket!$F$2:$F$72</definedName>
    <definedName name="SF_ls766_18" localSheetId="4">LivestockMarket!$F$2:$F$57</definedName>
    <definedName name="SF_ls766_19" localSheetId="4">LivestockMarket!$F$2:$F$72</definedName>
    <definedName name="SF_ls766_2" localSheetId="4">LivestockMarket!$F$2:$F$57</definedName>
    <definedName name="SF_ls766_20" localSheetId="4">LivestockMarket!$F$2:$F$57</definedName>
    <definedName name="SF_ls766_21" localSheetId="4">LivestockMarket!$F$2:$F$57</definedName>
    <definedName name="SF_ls766_22" localSheetId="4">LivestockMarket!$F$2:$F$72</definedName>
    <definedName name="SF_ls766_23" localSheetId="4">LivestockMarket!$F$2:$F$72</definedName>
    <definedName name="SF_ls766_24" localSheetId="4">LivestockMarket!$F$2:$F$72</definedName>
    <definedName name="SF_ls766_25" localSheetId="4">LivestockMarket!$F$2:$F$72</definedName>
    <definedName name="SF_ls766_26" localSheetId="4">LivestockMarket!$F$2:$F$57</definedName>
    <definedName name="SF_ls766_27" localSheetId="4">LivestockMarket!$F$2:$F$72</definedName>
    <definedName name="SF_ls766_28" localSheetId="4">LivestockMarket!$F$2:$F$72</definedName>
    <definedName name="SF_ls766_29" localSheetId="4">LivestockMarket!$F$2:$F$57</definedName>
    <definedName name="SF_ls766_3" localSheetId="4">LivestockMarket!$F$2:$F$72</definedName>
    <definedName name="SF_ls766_30" localSheetId="4">LivestockMarket!$F$2:$F$79</definedName>
    <definedName name="SF_ls766_31" localSheetId="4">LivestockMarket!$F$2:$F$59</definedName>
    <definedName name="SF_ls766_32" localSheetId="4">LivestockMarket!$F$2:$F$78</definedName>
    <definedName name="SF_ls766_33" localSheetId="4">LivestockMarket!$F$2:$F$59</definedName>
    <definedName name="SF_ls766_34" localSheetId="4">LivestockMarket!$F$2:$F$81</definedName>
    <definedName name="SF_ls766_35" localSheetId="4">LivestockMarket!$F$2:$F$59</definedName>
    <definedName name="SF_ls766_36" localSheetId="4">LivestockMarket!$F$2:$F$81</definedName>
    <definedName name="SF_ls766_37" localSheetId="4">LivestockMarket!$F$2:$F$81</definedName>
    <definedName name="SF_ls766_38" localSheetId="4">LivestockMarket!$F$2:$F$59</definedName>
    <definedName name="SF_ls766_39" localSheetId="4">LivestockMarket!$F$2:$F$70</definedName>
    <definedName name="SF_ls766_4" localSheetId="4">LivestockMarket!$F$2:$F$57</definedName>
    <definedName name="SF_ls766_40" localSheetId="4">LivestockMarket!$F$2:$F$70</definedName>
    <definedName name="SF_ls766_41" localSheetId="4">LivestockMarket!$F$2:$F$59</definedName>
    <definedName name="SF_ls766_42" localSheetId="4">LivestockMarket!$F$2:$G$86</definedName>
    <definedName name="SF_ls766_43" localSheetId="4">LivestockMarket!$F$2:$G$67</definedName>
    <definedName name="SF_ls766_44" localSheetId="4">LivestockMarket!$F$2:$G$86</definedName>
    <definedName name="SF_ls766_45" localSheetId="4">LivestockMarket!$F$2:$F$90</definedName>
    <definedName name="SF_ls766_46" localSheetId="4">LivestockMarket!$F$2:$F$90</definedName>
    <definedName name="SF_ls766_47" localSheetId="4">LivestockMarket!$F$2:$F$90</definedName>
    <definedName name="SF_ls766_48" localSheetId="4">LivestockMarket!$F$2:$G$67</definedName>
    <definedName name="SF_ls766_5" localSheetId="4">LivestockMarket!$F$2:$F$57</definedName>
    <definedName name="SF_ls766_6" localSheetId="4">LivestockMarket!$F$2:$F$72</definedName>
    <definedName name="Silage">'[1]Feed and Nutr.'!$A$21:$F$27</definedName>
    <definedName name="silages">[1]nutrition!$B$116:$B$121</definedName>
    <definedName name="states">[1]states!$A$2:$A$13</definedName>
    <definedName name="steerheiferwt">#REF!</definedName>
    <definedName name="twoyearoldheiferlactating">#REF!</definedName>
    <definedName name="YESNO">'[1]Drought Planner'!$G$1</definedName>
  </definedNames>
  <calcPr calcId="125725"/>
  <customWorkbookViews>
    <customWorkbookView name="GaleDunnH - Personal View" guid="{AA4FA3B0-F96E-4CF2-864D-09383E4C7DB9}" mergeInterval="0" personalView="1" maximized="1" windowWidth="1061" windowHeight="813" activeSheetId="2"/>
  </customWorkbookViews>
</workbook>
</file>

<file path=xl/calcChain.xml><?xml version="1.0" encoding="utf-8"?>
<calcChain xmlns="http://schemas.openxmlformats.org/spreadsheetml/2006/main">
  <c r="Q20" i="2"/>
  <c r="T14"/>
  <c r="T15"/>
  <c r="T16"/>
  <c r="T17"/>
  <c r="T18"/>
  <c r="T19"/>
  <c r="T13"/>
  <c r="T12"/>
  <c r="T11"/>
  <c r="T10"/>
  <c r="T9"/>
  <c r="T8"/>
  <c r="A20" i="8"/>
  <c r="I23" s="1"/>
  <c r="G53" s="1"/>
  <c r="A49"/>
  <c r="E49" s="1"/>
  <c r="V11" i="6"/>
  <c r="V12"/>
  <c r="V13"/>
  <c r="V14"/>
  <c r="V15"/>
  <c r="V16"/>
  <c r="V17"/>
  <c r="V18"/>
  <c r="V19"/>
  <c r="V20"/>
  <c r="V21"/>
  <c r="V10"/>
  <c r="U11"/>
  <c r="U12"/>
  <c r="U13"/>
  <c r="U14"/>
  <c r="U15"/>
  <c r="U16"/>
  <c r="U17"/>
  <c r="U18"/>
  <c r="U19"/>
  <c r="U20"/>
  <c r="U21"/>
  <c r="U10"/>
  <c r="T11"/>
  <c r="T12"/>
  <c r="T13"/>
  <c r="T14"/>
  <c r="T15"/>
  <c r="T16"/>
  <c r="T17"/>
  <c r="T18"/>
  <c r="T19"/>
  <c r="T20"/>
  <c r="T21"/>
  <c r="T10"/>
  <c r="S11"/>
  <c r="S12"/>
  <c r="S13"/>
  <c r="S14"/>
  <c r="S15"/>
  <c r="S16"/>
  <c r="S17"/>
  <c r="S18"/>
  <c r="S19"/>
  <c r="S20"/>
  <c r="S21"/>
  <c r="S10"/>
  <c r="R11"/>
  <c r="R12"/>
  <c r="R13"/>
  <c r="R14"/>
  <c r="R15"/>
  <c r="R16"/>
  <c r="R17"/>
  <c r="R18"/>
  <c r="R19"/>
  <c r="R20"/>
  <c r="R21"/>
  <c r="R10"/>
  <c r="Q11"/>
  <c r="Q12"/>
  <c r="Q13"/>
  <c r="Q14"/>
  <c r="Q15"/>
  <c r="Q16"/>
  <c r="Q17"/>
  <c r="Q18"/>
  <c r="Q19"/>
  <c r="Q20"/>
  <c r="Q21"/>
  <c r="Q10"/>
  <c r="P11"/>
  <c r="P12"/>
  <c r="P13"/>
  <c r="P14"/>
  <c r="P15"/>
  <c r="P16"/>
  <c r="P17"/>
  <c r="P18"/>
  <c r="P19"/>
  <c r="P20"/>
  <c r="P21"/>
  <c r="P10"/>
  <c r="O11"/>
  <c r="O12"/>
  <c r="O13"/>
  <c r="O14"/>
  <c r="O15"/>
  <c r="O16"/>
  <c r="O17"/>
  <c r="O18"/>
  <c r="O19"/>
  <c r="O20"/>
  <c r="O21"/>
  <c r="O10"/>
  <c r="N11"/>
  <c r="N12"/>
  <c r="N13"/>
  <c r="N14"/>
  <c r="N15"/>
  <c r="N16"/>
  <c r="N17"/>
  <c r="N18"/>
  <c r="N19"/>
  <c r="N20"/>
  <c r="N21"/>
  <c r="N10"/>
  <c r="M11"/>
  <c r="M12"/>
  <c r="M13"/>
  <c r="M14"/>
  <c r="M15"/>
  <c r="M16"/>
  <c r="M17"/>
  <c r="M18"/>
  <c r="M19"/>
  <c r="M20"/>
  <c r="M21"/>
  <c r="M10"/>
  <c r="L11"/>
  <c r="L12"/>
  <c r="L13"/>
  <c r="L14"/>
  <c r="L15"/>
  <c r="L16"/>
  <c r="L17"/>
  <c r="L18"/>
  <c r="L19"/>
  <c r="L20"/>
  <c r="L21"/>
  <c r="L10"/>
  <c r="K21"/>
  <c r="K11"/>
  <c r="K12"/>
  <c r="K13"/>
  <c r="K14"/>
  <c r="K15"/>
  <c r="K16"/>
  <c r="K17"/>
  <c r="K18"/>
  <c r="K19"/>
  <c r="K20"/>
  <c r="K10"/>
  <c r="AB972" i="4"/>
  <c r="AB971"/>
  <c r="AB970"/>
  <c r="AB969"/>
  <c r="AB968"/>
  <c r="AB967"/>
  <c r="AB966"/>
  <c r="AB965"/>
  <c r="AB964"/>
  <c r="AB963"/>
  <c r="AB962"/>
  <c r="AB961"/>
  <c r="AB960"/>
  <c r="AB959"/>
  <c r="AB958"/>
  <c r="AB957"/>
  <c r="AB956"/>
  <c r="AB955"/>
  <c r="AB954"/>
  <c r="AB953"/>
  <c r="AB952"/>
  <c r="AB951"/>
  <c r="AB950"/>
  <c r="AB949"/>
  <c r="AB948"/>
  <c r="AB947"/>
  <c r="AB946"/>
  <c r="AB945"/>
  <c r="AB944"/>
  <c r="AB943"/>
  <c r="AB942"/>
  <c r="AB941"/>
  <c r="AB940"/>
  <c r="AB939"/>
  <c r="AB938"/>
  <c r="AB937"/>
  <c r="AB936"/>
  <c r="AB935"/>
  <c r="AB934"/>
  <c r="AB933"/>
  <c r="AB932"/>
  <c r="AB931"/>
  <c r="AB930"/>
  <c r="AB929"/>
  <c r="AB928"/>
  <c r="AB927"/>
  <c r="AB926"/>
  <c r="AB925"/>
  <c r="AB924"/>
  <c r="AB923"/>
  <c r="AB922"/>
  <c r="AB921"/>
  <c r="AB920"/>
  <c r="AB919"/>
  <c r="AB918"/>
  <c r="AB917"/>
  <c r="AB916"/>
  <c r="AB915"/>
  <c r="AB914"/>
  <c r="AB913"/>
  <c r="AB912"/>
  <c r="AB911"/>
  <c r="AB910"/>
  <c r="AB909"/>
  <c r="AB908"/>
  <c r="AB907"/>
  <c r="AB906"/>
  <c r="AB905"/>
  <c r="AB904"/>
  <c r="AB903"/>
  <c r="AB902"/>
  <c r="AB901"/>
  <c r="AB900"/>
  <c r="AB899"/>
  <c r="AB898"/>
  <c r="AB897"/>
  <c r="AB896"/>
  <c r="AB895"/>
  <c r="AB894"/>
  <c r="AB893"/>
  <c r="AB892"/>
  <c r="AB891"/>
  <c r="AB890"/>
  <c r="AB889"/>
  <c r="AB888"/>
  <c r="AB887"/>
  <c r="AB886"/>
  <c r="AB885"/>
  <c r="AB884"/>
  <c r="AB883"/>
  <c r="AB882"/>
  <c r="AB881"/>
  <c r="AB880"/>
  <c r="AB879"/>
  <c r="AB878"/>
  <c r="AB877"/>
  <c r="AB876"/>
  <c r="AB875"/>
  <c r="AB874"/>
  <c r="AB873"/>
  <c r="AB872"/>
  <c r="AB871"/>
  <c r="AB870"/>
  <c r="AB869"/>
  <c r="AB868"/>
  <c r="AB867"/>
  <c r="AB866"/>
  <c r="C1" i="7"/>
  <c r="P10" s="1"/>
  <c r="G38" i="6"/>
  <c r="L40" s="1"/>
  <c r="L39"/>
  <c r="L41"/>
  <c r="L44"/>
  <c r="L46"/>
  <c r="L48"/>
  <c r="L50"/>
  <c r="C4" i="7"/>
  <c r="C18" s="1"/>
  <c r="C12"/>
  <c r="C26" s="1"/>
  <c r="E1" i="23"/>
  <c r="E2"/>
  <c r="E3"/>
  <c r="E4"/>
  <c r="E5"/>
  <c r="E6"/>
  <c r="E7"/>
  <c r="E8"/>
  <c r="E9"/>
  <c r="E10"/>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B10" i="21"/>
  <c r="C11"/>
  <c r="J20" i="23" s="1"/>
  <c r="D11" i="21"/>
  <c r="K20" i="23" s="1"/>
  <c r="E11" i="21"/>
  <c r="L20" i="23" s="1"/>
  <c r="F11" i="21"/>
  <c r="M20" i="23" s="1"/>
  <c r="G11" i="21"/>
  <c r="N20" i="23" s="1"/>
  <c r="H11" i="21"/>
  <c r="O20" i="23" s="1"/>
  <c r="I11" i="21"/>
  <c r="P20" i="23" s="1"/>
  <c r="J11" i="21"/>
  <c r="Q20" i="23" s="1"/>
  <c r="K11" i="21"/>
  <c r="R20" i="23" s="1"/>
  <c r="L11" i="21"/>
  <c r="S20" i="23" s="1"/>
  <c r="M11" i="21"/>
  <c r="T20" i="23" s="1"/>
  <c r="N11" i="21"/>
  <c r="U20" i="23" s="1"/>
  <c r="C12" i="21"/>
  <c r="J21" i="23" s="1"/>
  <c r="D12" i="21"/>
  <c r="K21" i="23" s="1"/>
  <c r="E12" i="21"/>
  <c r="L21" i="23" s="1"/>
  <c r="F12" i="21"/>
  <c r="M21" i="23" s="1"/>
  <c r="G12" i="21"/>
  <c r="N21" i="23" s="1"/>
  <c r="H12" i="21"/>
  <c r="O21" i="23" s="1"/>
  <c r="I12" i="21"/>
  <c r="P21" i="23" s="1"/>
  <c r="J12" i="21"/>
  <c r="Q21" i="23" s="1"/>
  <c r="K12" i="21"/>
  <c r="R21" i="23" s="1"/>
  <c r="L12" i="21"/>
  <c r="S21" i="23" s="1"/>
  <c r="M12" i="21"/>
  <c r="T21" i="23" s="1"/>
  <c r="N12" i="21"/>
  <c r="U21" i="23" s="1"/>
  <c r="C13" i="21"/>
  <c r="J22" i="23" s="1"/>
  <c r="D13" i="21"/>
  <c r="K22" i="23" s="1"/>
  <c r="E13" i="21"/>
  <c r="L22" i="23" s="1"/>
  <c r="F13" i="21"/>
  <c r="M22" i="23" s="1"/>
  <c r="G13" i="21"/>
  <c r="N22" i="23" s="1"/>
  <c r="H13" i="21"/>
  <c r="O22" i="23" s="1"/>
  <c r="I13" i="21"/>
  <c r="P22" i="23" s="1"/>
  <c r="J13" i="21"/>
  <c r="Q22" i="23" s="1"/>
  <c r="K13" i="21"/>
  <c r="R22" i="23" s="1"/>
  <c r="L13" i="21"/>
  <c r="S22" i="23" s="1"/>
  <c r="M13" i="21"/>
  <c r="T22" i="23" s="1"/>
  <c r="N13" i="21"/>
  <c r="U22" i="23" s="1"/>
  <c r="C14" i="21"/>
  <c r="J23" i="23" s="1"/>
  <c r="D14" i="21"/>
  <c r="K23" i="23" s="1"/>
  <c r="E14" i="21"/>
  <c r="L23" i="23" s="1"/>
  <c r="F14" i="21"/>
  <c r="M23" i="23" s="1"/>
  <c r="G14" i="21"/>
  <c r="N23" i="23" s="1"/>
  <c r="H14" i="21"/>
  <c r="O23" i="23" s="1"/>
  <c r="I14" i="21"/>
  <c r="P23" i="23" s="1"/>
  <c r="J14" i="21"/>
  <c r="Q23" i="23" s="1"/>
  <c r="K14" i="21"/>
  <c r="R23" i="23" s="1"/>
  <c r="L14" i="21"/>
  <c r="S23" i="23" s="1"/>
  <c r="M14" i="21"/>
  <c r="T23" i="23" s="1"/>
  <c r="N14" i="21"/>
  <c r="U23" i="23" s="1"/>
  <c r="C15" i="21"/>
  <c r="J24" i="23" s="1"/>
  <c r="D15" i="21"/>
  <c r="K24" i="23" s="1"/>
  <c r="E15" i="21"/>
  <c r="L24" i="23" s="1"/>
  <c r="F15" i="21"/>
  <c r="M24" i="23" s="1"/>
  <c r="G15" i="21"/>
  <c r="N24" i="23" s="1"/>
  <c r="H15" i="21"/>
  <c r="O24" i="23" s="1"/>
  <c r="I15" i="21"/>
  <c r="P24" i="23" s="1"/>
  <c r="J15" i="21"/>
  <c r="Q24" i="23" s="1"/>
  <c r="K15" i="21"/>
  <c r="R24" i="23" s="1"/>
  <c r="L15" i="21"/>
  <c r="S24" i="23" s="1"/>
  <c r="M15" i="21"/>
  <c r="T24" i="23" s="1"/>
  <c r="N15" i="21"/>
  <c r="U24" i="23" s="1"/>
  <c r="C16" i="21"/>
  <c r="J25" i="23" s="1"/>
  <c r="D16" i="21"/>
  <c r="K25" i="23" s="1"/>
  <c r="E16" i="21"/>
  <c r="L25" i="23" s="1"/>
  <c r="F16" i="21"/>
  <c r="M25" i="23" s="1"/>
  <c r="G16" i="21"/>
  <c r="N25" i="23" s="1"/>
  <c r="H16" i="21"/>
  <c r="O25" i="23"/>
  <c r="I16" i="21"/>
  <c r="P25" i="23" s="1"/>
  <c r="J16" i="21"/>
  <c r="Q25" i="23" s="1"/>
  <c r="K16" i="21"/>
  <c r="R25" i="23" s="1"/>
  <c r="L16" i="21"/>
  <c r="S25" i="23" s="1"/>
  <c r="M16" i="21"/>
  <c r="T25" i="23" s="1"/>
  <c r="N16" i="21"/>
  <c r="U25" i="23" s="1"/>
  <c r="C17" i="21"/>
  <c r="J26" i="23" s="1"/>
  <c r="D17" i="21"/>
  <c r="K26" i="23" s="1"/>
  <c r="E17" i="21"/>
  <c r="L26" i="23" s="1"/>
  <c r="F17" i="21"/>
  <c r="M26" i="23" s="1"/>
  <c r="G17" i="21"/>
  <c r="N26" i="23" s="1"/>
  <c r="H17" i="21"/>
  <c r="O26" i="23" s="1"/>
  <c r="I17" i="21"/>
  <c r="P26" i="23" s="1"/>
  <c r="J17" i="21"/>
  <c r="Q26" i="23" s="1"/>
  <c r="K17" i="21"/>
  <c r="R26" i="23" s="1"/>
  <c r="L17" i="21"/>
  <c r="S26" i="23" s="1"/>
  <c r="M17" i="21"/>
  <c r="T26" i="23" s="1"/>
  <c r="N17" i="21"/>
  <c r="U26" i="23"/>
  <c r="C18" i="21"/>
  <c r="J27" i="23" s="1"/>
  <c r="D18" i="21"/>
  <c r="K27" i="23" s="1"/>
  <c r="E18" i="21"/>
  <c r="L27" i="23" s="1"/>
  <c r="F18" i="21"/>
  <c r="M27" i="23" s="1"/>
  <c r="G18" i="21"/>
  <c r="N27" i="23" s="1"/>
  <c r="H18" i="21"/>
  <c r="O27" i="23" s="1"/>
  <c r="I18" i="21"/>
  <c r="P27" i="23" s="1"/>
  <c r="J18" i="21"/>
  <c r="Q27" i="23" s="1"/>
  <c r="K18" i="21"/>
  <c r="R27" i="23" s="1"/>
  <c r="L18" i="21"/>
  <c r="S27" i="23" s="1"/>
  <c r="M18" i="21"/>
  <c r="T27" i="23" s="1"/>
  <c r="N18" i="21"/>
  <c r="U27" i="23"/>
  <c r="C19" i="21"/>
  <c r="J28" i="23" s="1"/>
  <c r="D19" i="21"/>
  <c r="K28" i="23" s="1"/>
  <c r="E19" i="21"/>
  <c r="L28" i="23" s="1"/>
  <c r="F19" i="21"/>
  <c r="M28" i="23"/>
  <c r="G19" i="21"/>
  <c r="N28" i="23" s="1"/>
  <c r="H19" i="21"/>
  <c r="O28" i="23" s="1"/>
  <c r="I19" i="21"/>
  <c r="P28" i="23" s="1"/>
  <c r="J19" i="21"/>
  <c r="Q28" i="23" s="1"/>
  <c r="K19" i="21"/>
  <c r="R28" i="23" s="1"/>
  <c r="L19" i="21"/>
  <c r="S28" i="23" s="1"/>
  <c r="M19" i="21"/>
  <c r="T28" i="23" s="1"/>
  <c r="N19" i="21"/>
  <c r="U28" i="23" s="1"/>
  <c r="C20" i="21"/>
  <c r="J29" i="23" s="1"/>
  <c r="D20" i="21"/>
  <c r="K29" i="23" s="1"/>
  <c r="E20" i="21"/>
  <c r="L29" i="23" s="1"/>
  <c r="F20" i="21"/>
  <c r="M29" i="23"/>
  <c r="G20" i="21"/>
  <c r="N29" i="23" s="1"/>
  <c r="H20" i="21"/>
  <c r="O29" i="23" s="1"/>
  <c r="I20" i="21"/>
  <c r="P29" i="23" s="1"/>
  <c r="J20" i="21"/>
  <c r="Q29" i="23"/>
  <c r="K20" i="21"/>
  <c r="R29" i="23" s="1"/>
  <c r="L20" i="21"/>
  <c r="S29" i="23"/>
  <c r="M20" i="21"/>
  <c r="T29" i="23" s="1"/>
  <c r="N20" i="21"/>
  <c r="U29" i="23"/>
  <c r="C21" i="21"/>
  <c r="J30" i="23" s="1"/>
  <c r="D21" i="21"/>
  <c r="K30" i="23"/>
  <c r="E21" i="21"/>
  <c r="L30" i="23" s="1"/>
  <c r="F21" i="21"/>
  <c r="M30" i="23"/>
  <c r="G21" i="21"/>
  <c r="N30" i="23" s="1"/>
  <c r="H21" i="21"/>
  <c r="O30" i="23"/>
  <c r="I21" i="21"/>
  <c r="P30" i="23" s="1"/>
  <c r="J21" i="21"/>
  <c r="Q30" i="23"/>
  <c r="K21" i="21"/>
  <c r="R30" i="23" s="1"/>
  <c r="L21" i="21"/>
  <c r="S30" i="23"/>
  <c r="M21" i="21"/>
  <c r="T30" i="23" s="1"/>
  <c r="N21" i="21"/>
  <c r="U30" i="23"/>
  <c r="C22" i="21"/>
  <c r="J31" i="23" s="1"/>
  <c r="D22" i="21"/>
  <c r="K31" i="23"/>
  <c r="E22" i="21"/>
  <c r="L31" i="23" s="1"/>
  <c r="F22" i="21"/>
  <c r="M31" i="23"/>
  <c r="G22" i="21"/>
  <c r="N31" i="23" s="1"/>
  <c r="H22" i="21"/>
  <c r="O31" i="23"/>
  <c r="I22" i="21"/>
  <c r="P31" i="23" s="1"/>
  <c r="J22" i="21"/>
  <c r="Q31" i="23"/>
  <c r="K22" i="21"/>
  <c r="R31" i="23" s="1"/>
  <c r="L22" i="21"/>
  <c r="S31" i="23"/>
  <c r="M22" i="21"/>
  <c r="T31" i="23" s="1"/>
  <c r="N22" i="21"/>
  <c r="U31" i="23"/>
  <c r="I21"/>
  <c r="I22"/>
  <c r="I23"/>
  <c r="I24"/>
  <c r="I25"/>
  <c r="I26"/>
  <c r="I27"/>
  <c r="I28"/>
  <c r="I29"/>
  <c r="I30"/>
  <c r="I31"/>
  <c r="I20"/>
  <c r="D49" i="8"/>
  <c r="Q39" i="6"/>
  <c r="Q40"/>
  <c r="Q41"/>
  <c r="Q42"/>
  <c r="Q43"/>
  <c r="Q44"/>
  <c r="Q45"/>
  <c r="Q46"/>
  <c r="Q47"/>
  <c r="Q48"/>
  <c r="Q49"/>
  <c r="Q50"/>
  <c r="R39"/>
  <c r="R40"/>
  <c r="R41"/>
  <c r="R42"/>
  <c r="R43"/>
  <c r="R44"/>
  <c r="R45"/>
  <c r="R46"/>
  <c r="R47"/>
  <c r="R48"/>
  <c r="R49"/>
  <c r="R50"/>
  <c r="M39"/>
  <c r="M40"/>
  <c r="M41"/>
  <c r="M42"/>
  <c r="M43"/>
  <c r="M44"/>
  <c r="M45"/>
  <c r="M46"/>
  <c r="M47"/>
  <c r="M48"/>
  <c r="M49"/>
  <c r="M50"/>
  <c r="S39"/>
  <c r="S40"/>
  <c r="K5" i="7"/>
  <c r="S19" s="1"/>
  <c r="S41" i="6"/>
  <c r="K6" i="7"/>
  <c r="S20" s="1"/>
  <c r="S42" i="6"/>
  <c r="K7" i="7"/>
  <c r="S21" s="1"/>
  <c r="S43" i="6"/>
  <c r="K8" i="7"/>
  <c r="S22" s="1"/>
  <c r="S44" i="6"/>
  <c r="K9" i="7"/>
  <c r="S23" s="1"/>
  <c r="S45" i="6"/>
  <c r="K10" i="7"/>
  <c r="S24" s="1"/>
  <c r="S46" i="6"/>
  <c r="S47"/>
  <c r="S48"/>
  <c r="K13" i="7"/>
  <c r="S27" s="1"/>
  <c r="S49" i="6"/>
  <c r="K14" i="7"/>
  <c r="S28" s="1"/>
  <c r="S50" i="6"/>
  <c r="K15" i="7"/>
  <c r="S29" s="1"/>
  <c r="L19" i="8"/>
  <c r="M19"/>
  <c r="N19"/>
  <c r="O19"/>
  <c r="P19"/>
  <c r="Q19"/>
  <c r="R19"/>
  <c r="S19"/>
  <c r="T19"/>
  <c r="C66"/>
  <c r="J71" s="1"/>
  <c r="N39" i="6"/>
  <c r="N40"/>
  <c r="N41"/>
  <c r="N42"/>
  <c r="N43"/>
  <c r="N44"/>
  <c r="N45"/>
  <c r="N46"/>
  <c r="N47"/>
  <c r="N48"/>
  <c r="N49"/>
  <c r="N50"/>
  <c r="O39"/>
  <c r="O40"/>
  <c r="O41"/>
  <c r="O42"/>
  <c r="O43"/>
  <c r="O44"/>
  <c r="O45"/>
  <c r="O46"/>
  <c r="O47"/>
  <c r="O48"/>
  <c r="O49"/>
  <c r="O50"/>
  <c r="P39"/>
  <c r="P40"/>
  <c r="P41"/>
  <c r="P42"/>
  <c r="P43"/>
  <c r="P44"/>
  <c r="P45"/>
  <c r="P46"/>
  <c r="P47"/>
  <c r="P48"/>
  <c r="P49"/>
  <c r="P50"/>
  <c r="T39"/>
  <c r="T40"/>
  <c r="T41"/>
  <c r="T42"/>
  <c r="T43"/>
  <c r="T44"/>
  <c r="T45"/>
  <c r="T46"/>
  <c r="T47"/>
  <c r="T48"/>
  <c r="T49"/>
  <c r="T50"/>
  <c r="U39"/>
  <c r="U40"/>
  <c r="U41"/>
  <c r="U42"/>
  <c r="U51" s="1"/>
  <c r="U43"/>
  <c r="U44"/>
  <c r="U45"/>
  <c r="U46"/>
  <c r="U47"/>
  <c r="U48"/>
  <c r="U49"/>
  <c r="U50"/>
  <c r="V39"/>
  <c r="V40"/>
  <c r="V41"/>
  <c r="V42"/>
  <c r="V43"/>
  <c r="V44"/>
  <c r="V45"/>
  <c r="V46"/>
  <c r="V47"/>
  <c r="V48"/>
  <c r="V49"/>
  <c r="V50"/>
  <c r="X3" i="7"/>
  <c r="V3" s="1"/>
  <c r="AH3" i="22"/>
  <c r="AJ3" s="1"/>
  <c r="AK3"/>
  <c r="AM3"/>
  <c r="AO3"/>
  <c r="AQ3"/>
  <c r="AS3"/>
  <c r="AU3"/>
  <c r="AH4"/>
  <c r="AK4" s="1"/>
  <c r="AJ4"/>
  <c r="AL4"/>
  <c r="AM4"/>
  <c r="AN4"/>
  <c r="AP4"/>
  <c r="AQ4"/>
  <c r="AR4"/>
  <c r="AT4"/>
  <c r="AU4"/>
  <c r="AH5"/>
  <c r="AL5" s="1"/>
  <c r="AM5"/>
  <c r="AQ5"/>
  <c r="AU5"/>
  <c r="AH6"/>
  <c r="AJ6"/>
  <c r="AK6"/>
  <c r="AL6"/>
  <c r="AM6"/>
  <c r="AN6"/>
  <c r="AO6"/>
  <c r="AP6"/>
  <c r="AQ6"/>
  <c r="AR6"/>
  <c r="AS6"/>
  <c r="AT6"/>
  <c r="AU6"/>
  <c r="AH7"/>
  <c r="AJ7" s="1"/>
  <c r="AK7"/>
  <c r="AM7"/>
  <c r="AO7"/>
  <c r="AQ7"/>
  <c r="AS7"/>
  <c r="AU7"/>
  <c r="AH8"/>
  <c r="AK8" s="1"/>
  <c r="AJ8"/>
  <c r="AL8"/>
  <c r="AM8"/>
  <c r="AN8"/>
  <c r="AP8"/>
  <c r="AQ8"/>
  <c r="AR8"/>
  <c r="AT8"/>
  <c r="AU8"/>
  <c r="AH9"/>
  <c r="AL9" s="1"/>
  <c r="AM9"/>
  <c r="AQ9"/>
  <c r="AU9"/>
  <c r="AH10"/>
  <c r="AJ10"/>
  <c r="AK10"/>
  <c r="AL10"/>
  <c r="AM10"/>
  <c r="AN10"/>
  <c r="AO10"/>
  <c r="AP10"/>
  <c r="AQ10"/>
  <c r="AR10"/>
  <c r="AS10"/>
  <c r="AT10"/>
  <c r="AU10"/>
  <c r="AH11"/>
  <c r="AJ11" s="1"/>
  <c r="AK11"/>
  <c r="AM11"/>
  <c r="AO11"/>
  <c r="AQ11"/>
  <c r="AS11"/>
  <c r="AU11"/>
  <c r="AH12"/>
  <c r="AK12" s="1"/>
  <c r="AJ12"/>
  <c r="AL12"/>
  <c r="AM12"/>
  <c r="AN12"/>
  <c r="AP12"/>
  <c r="AQ12"/>
  <c r="AR12"/>
  <c r="AT12"/>
  <c r="AU12"/>
  <c r="AH13"/>
  <c r="AL13" s="1"/>
  <c r="AM13"/>
  <c r="AQ13"/>
  <c r="AU13"/>
  <c r="AH2"/>
  <c r="AU2"/>
  <c r="AT2"/>
  <c r="AS2"/>
  <c r="AR2"/>
  <c r="AQ2"/>
  <c r="AP2"/>
  <c r="AO2"/>
  <c r="AN2"/>
  <c r="AM2"/>
  <c r="AL2"/>
  <c r="AK2"/>
  <c r="AJ2"/>
  <c r="C3" i="9"/>
  <c r="D5"/>
  <c r="G41"/>
  <c r="G31"/>
  <c r="F31"/>
  <c r="G30"/>
  <c r="G36"/>
  <c r="G35"/>
  <c r="F32"/>
  <c r="F33"/>
  <c r="F34"/>
  <c r="F35"/>
  <c r="F36"/>
  <c r="G37"/>
  <c r="F37"/>
  <c r="H41"/>
  <c r="H31"/>
  <c r="H30"/>
  <c r="H36"/>
  <c r="H35"/>
  <c r="H37"/>
  <c r="I41"/>
  <c r="I31"/>
  <c r="I30"/>
  <c r="I36"/>
  <c r="I35"/>
  <c r="I37"/>
  <c r="J41"/>
  <c r="J31"/>
  <c r="J30"/>
  <c r="J36"/>
  <c r="J35"/>
  <c r="J37"/>
  <c r="K41"/>
  <c r="K31"/>
  <c r="K30"/>
  <c r="K36"/>
  <c r="K35"/>
  <c r="K37"/>
  <c r="L41"/>
  <c r="L31"/>
  <c r="L30"/>
  <c r="L36"/>
  <c r="L35"/>
  <c r="L37"/>
  <c r="M41"/>
  <c r="M31"/>
  <c r="M30"/>
  <c r="M36"/>
  <c r="M35"/>
  <c r="M37"/>
  <c r="N41"/>
  <c r="N31"/>
  <c r="N30"/>
  <c r="N36"/>
  <c r="N35"/>
  <c r="N37"/>
  <c r="O41"/>
  <c r="O31"/>
  <c r="O30"/>
  <c r="O36"/>
  <c r="O35"/>
  <c r="O37"/>
  <c r="P41"/>
  <c r="P31"/>
  <c r="P30"/>
  <c r="P36"/>
  <c r="P35"/>
  <c r="P37"/>
  <c r="N5" s="1"/>
  <c r="N6" s="1"/>
  <c r="Q41"/>
  <c r="Q31"/>
  <c r="Q30"/>
  <c r="Q36"/>
  <c r="Q35"/>
  <c r="Q37"/>
  <c r="R41"/>
  <c r="R31"/>
  <c r="R30"/>
  <c r="R36"/>
  <c r="R35"/>
  <c r="R37"/>
  <c r="F9"/>
  <c r="H9" s="1"/>
  <c r="F10"/>
  <c r="F11"/>
  <c r="H11" s="1"/>
  <c r="F12"/>
  <c r="H12" s="1"/>
  <c r="F13"/>
  <c r="H13" s="1"/>
  <c r="F14"/>
  <c r="H14" s="1"/>
  <c r="F15"/>
  <c r="H15" s="1"/>
  <c r="F16"/>
  <c r="H16" s="1"/>
  <c r="F17"/>
  <c r="H17" s="1"/>
  <c r="F18"/>
  <c r="F19"/>
  <c r="F20"/>
  <c r="G24"/>
  <c r="H10"/>
  <c r="G21"/>
  <c r="H19" s="1"/>
  <c r="J12"/>
  <c r="J13"/>
  <c r="K13" s="1"/>
  <c r="J14"/>
  <c r="J15"/>
  <c r="K15" s="1"/>
  <c r="J16"/>
  <c r="K16" s="1"/>
  <c r="J17"/>
  <c r="K17" s="1"/>
  <c r="J19"/>
  <c r="K19" s="1"/>
  <c r="E30"/>
  <c r="E31"/>
  <c r="E32"/>
  <c r="G32"/>
  <c r="H32"/>
  <c r="I32"/>
  <c r="J32"/>
  <c r="K32"/>
  <c r="L32"/>
  <c r="M32"/>
  <c r="N32"/>
  <c r="O32"/>
  <c r="P32"/>
  <c r="Q32"/>
  <c r="R32"/>
  <c r="E33"/>
  <c r="G33"/>
  <c r="H33"/>
  <c r="I33"/>
  <c r="J33"/>
  <c r="K33"/>
  <c r="L33"/>
  <c r="M33"/>
  <c r="N33"/>
  <c r="O33"/>
  <c r="P33"/>
  <c r="Q33"/>
  <c r="R33"/>
  <c r="E34"/>
  <c r="G34"/>
  <c r="H34"/>
  <c r="I34"/>
  <c r="J34"/>
  <c r="K34"/>
  <c r="L34"/>
  <c r="M34"/>
  <c r="N34"/>
  <c r="O34"/>
  <c r="P34"/>
  <c r="Q34"/>
  <c r="R34"/>
  <c r="E35"/>
  <c r="E36"/>
  <c r="E37"/>
  <c r="E38"/>
  <c r="F38"/>
  <c r="G38"/>
  <c r="H38"/>
  <c r="I38"/>
  <c r="J38"/>
  <c r="K38"/>
  <c r="L38"/>
  <c r="M38"/>
  <c r="N38"/>
  <c r="O38"/>
  <c r="P38"/>
  <c r="Q38"/>
  <c r="R38"/>
  <c r="E39"/>
  <c r="F39"/>
  <c r="G39"/>
  <c r="H39"/>
  <c r="I39"/>
  <c r="J39"/>
  <c r="K39"/>
  <c r="L39"/>
  <c r="M39"/>
  <c r="N39"/>
  <c r="O39"/>
  <c r="P39"/>
  <c r="Q39"/>
  <c r="R39"/>
  <c r="E40"/>
  <c r="F40"/>
  <c r="G40"/>
  <c r="H40"/>
  <c r="I40"/>
  <c r="J40"/>
  <c r="K40"/>
  <c r="L40"/>
  <c r="M40"/>
  <c r="N40"/>
  <c r="O40"/>
  <c r="P40"/>
  <c r="Q40"/>
  <c r="R40"/>
  <c r="E41"/>
  <c r="F41"/>
  <c r="E42"/>
  <c r="F42"/>
  <c r="G42"/>
  <c r="H42"/>
  <c r="I42"/>
  <c r="J42"/>
  <c r="K42"/>
  <c r="L42"/>
  <c r="M42"/>
  <c r="N42"/>
  <c r="O42"/>
  <c r="P42"/>
  <c r="Q42"/>
  <c r="R42"/>
  <c r="K22" i="6"/>
  <c r="G43" i="9" s="1"/>
  <c r="L22" i="6"/>
  <c r="H43" i="9" s="1"/>
  <c r="M22" i="6"/>
  <c r="I43" i="9" s="1"/>
  <c r="N22" i="6"/>
  <c r="J43" i="9" s="1"/>
  <c r="O22" i="6"/>
  <c r="K43" i="9" s="1"/>
  <c r="P22" i="6"/>
  <c r="L43" i="9" s="1"/>
  <c r="Q22" i="6"/>
  <c r="M43" i="9" s="1"/>
  <c r="R22" i="6"/>
  <c r="N43" i="9" s="1"/>
  <c r="S22" i="6"/>
  <c r="O43" i="9" s="1"/>
  <c r="P43"/>
  <c r="Q43"/>
  <c r="R43"/>
  <c r="Q4" i="8"/>
  <c r="N4" i="7"/>
  <c r="N6"/>
  <c r="N8"/>
  <c r="N10"/>
  <c r="Y24" s="1"/>
  <c r="N12"/>
  <c r="N14"/>
  <c r="U19" i="8"/>
  <c r="V19"/>
  <c r="W19"/>
  <c r="C32"/>
  <c r="D32"/>
  <c r="E32"/>
  <c r="C116" s="1"/>
  <c r="I133" s="1"/>
  <c r="C49"/>
  <c r="K49"/>
  <c r="C65"/>
  <c r="E65"/>
  <c r="F65"/>
  <c r="D66"/>
  <c r="E66"/>
  <c r="F66"/>
  <c r="C120"/>
  <c r="H136" s="1"/>
  <c r="B170"/>
  <c r="B1" i="21"/>
  <c r="G1"/>
  <c r="A11"/>
  <c r="B23"/>
  <c r="C23"/>
  <c r="D23"/>
  <c r="E23"/>
  <c r="F23"/>
  <c r="G23"/>
  <c r="H23"/>
  <c r="I23"/>
  <c r="J23"/>
  <c r="K23"/>
  <c r="L23"/>
  <c r="M23"/>
  <c r="N23"/>
  <c r="R3" i="22"/>
  <c r="S3" s="1"/>
  <c r="T3"/>
  <c r="U3" s="1"/>
  <c r="V3" s="1"/>
  <c r="W3" s="1"/>
  <c r="X3" s="1"/>
  <c r="Y3" s="1"/>
  <c r="Z3" s="1"/>
  <c r="AA3" s="1"/>
  <c r="AB3" s="1"/>
  <c r="AC3" s="1"/>
  <c r="R4" s="1"/>
  <c r="S4" s="1"/>
  <c r="T4" s="1"/>
  <c r="U4" s="1"/>
  <c r="V4" s="1"/>
  <c r="W4" s="1"/>
  <c r="X4" s="1"/>
  <c r="Y4" s="1"/>
  <c r="Z4" s="1"/>
  <c r="AA4" s="1"/>
  <c r="AB4" s="1"/>
  <c r="AC4" s="1"/>
  <c r="R5" s="1"/>
  <c r="S5" s="1"/>
  <c r="T5" s="1"/>
  <c r="U5" s="1"/>
  <c r="V5" s="1"/>
  <c r="W5" s="1"/>
  <c r="X5" s="1"/>
  <c r="Y5" s="1"/>
  <c r="Z5" s="1"/>
  <c r="AA5" s="1"/>
  <c r="AB5" s="1"/>
  <c r="AC5" s="1"/>
  <c r="R6" s="1"/>
  <c r="S6" s="1"/>
  <c r="T6" s="1"/>
  <c r="U6" s="1"/>
  <c r="V6" s="1"/>
  <c r="W6" s="1"/>
  <c r="X6" s="1"/>
  <c r="Y6" s="1"/>
  <c r="Z6" s="1"/>
  <c r="AA6" s="1"/>
  <c r="AB6" s="1"/>
  <c r="AC6" s="1"/>
  <c r="R7" s="1"/>
  <c r="S7" s="1"/>
  <c r="T7" s="1"/>
  <c r="U7" s="1"/>
  <c r="V7" s="1"/>
  <c r="W7" s="1"/>
  <c r="X7" s="1"/>
  <c r="Y7" s="1"/>
  <c r="Z7" s="1"/>
  <c r="AA7" s="1"/>
  <c r="AB7" s="1"/>
  <c r="AC7" s="1"/>
  <c r="R8" s="1"/>
  <c r="S8" s="1"/>
  <c r="T8" s="1"/>
  <c r="U8" s="1"/>
  <c r="V8" s="1"/>
  <c r="W8" s="1"/>
  <c r="X8" s="1"/>
  <c r="Y8" s="1"/>
  <c r="Z8" s="1"/>
  <c r="AA8" s="1"/>
  <c r="AB8" s="1"/>
  <c r="AC8" s="1"/>
  <c r="R9" s="1"/>
  <c r="S9" s="1"/>
  <c r="T9" s="1"/>
  <c r="U9" s="1"/>
  <c r="V9" s="1"/>
  <c r="W9" s="1"/>
  <c r="X9" s="1"/>
  <c r="Y9" s="1"/>
  <c r="Z9" s="1"/>
  <c r="AA9" s="1"/>
  <c r="AB9" s="1"/>
  <c r="AC9" s="1"/>
  <c r="R10" s="1"/>
  <c r="S10" s="1"/>
  <c r="T10" s="1"/>
  <c r="U10" s="1"/>
  <c r="V10" s="1"/>
  <c r="W10" s="1"/>
  <c r="X10" s="1"/>
  <c r="Y10" s="1"/>
  <c r="Z10" s="1"/>
  <c r="AA10" s="1"/>
  <c r="AB10" s="1"/>
  <c r="AC10" s="1"/>
  <c r="R11" s="1"/>
  <c r="S11" s="1"/>
  <c r="T11" s="1"/>
  <c r="U11" s="1"/>
  <c r="V11" s="1"/>
  <c r="W11" s="1"/>
  <c r="X11" s="1"/>
  <c r="Y11" s="1"/>
  <c r="Z11" s="1"/>
  <c r="AA11" s="1"/>
  <c r="AB11" s="1"/>
  <c r="AC11" s="1"/>
  <c r="R12" s="1"/>
  <c r="S12" s="1"/>
  <c r="T12" s="1"/>
  <c r="U12" s="1"/>
  <c r="V12" s="1"/>
  <c r="W12" s="1"/>
  <c r="X12" s="1"/>
  <c r="Y12" s="1"/>
  <c r="Z12" s="1"/>
  <c r="AA12" s="1"/>
  <c r="AB12" s="1"/>
  <c r="AC12" s="1"/>
  <c r="R13" s="1"/>
  <c r="S13" s="1"/>
  <c r="T13" s="1"/>
  <c r="U13" s="1"/>
  <c r="V13" s="1"/>
  <c r="W13" s="1"/>
  <c r="X13" s="1"/>
  <c r="Y13" s="1"/>
  <c r="Z13" s="1"/>
  <c r="AA13" s="1"/>
  <c r="AB13" s="1"/>
  <c r="AC13" s="1"/>
  <c r="R14" s="1"/>
  <c r="S14" s="1"/>
  <c r="T14" s="1"/>
  <c r="U14" s="1"/>
  <c r="V14" s="1"/>
  <c r="W14" s="1"/>
  <c r="X14" s="1"/>
  <c r="Y14" s="1"/>
  <c r="Z14" s="1"/>
  <c r="AA14" s="1"/>
  <c r="AB14" s="1"/>
  <c r="AC14" s="1"/>
  <c r="R15" s="1"/>
  <c r="S15" s="1"/>
  <c r="T15" s="1"/>
  <c r="U15" s="1"/>
  <c r="V15" s="1"/>
  <c r="W15" s="1"/>
  <c r="X15" s="1"/>
  <c r="Y15" s="1"/>
  <c r="Z15" s="1"/>
  <c r="AA15" s="1"/>
  <c r="AB15" s="1"/>
  <c r="AC15" s="1"/>
  <c r="R16" s="1"/>
  <c r="S16" s="1"/>
  <c r="T16" s="1"/>
  <c r="U16" s="1"/>
  <c r="V16" s="1"/>
  <c r="W16" s="1"/>
  <c r="X16" s="1"/>
  <c r="Y16" s="1"/>
  <c r="Z16" s="1"/>
  <c r="AA16" s="1"/>
  <c r="AB16" s="1"/>
  <c r="AC16" s="1"/>
  <c r="R17" s="1"/>
  <c r="S17" s="1"/>
  <c r="T17" s="1"/>
  <c r="U17" s="1"/>
  <c r="V17" s="1"/>
  <c r="W17" s="1"/>
  <c r="X17" s="1"/>
  <c r="Y17" s="1"/>
  <c r="Z17" s="1"/>
  <c r="AA17" s="1"/>
  <c r="AB17" s="1"/>
  <c r="AC17" s="1"/>
  <c r="R18" s="1"/>
  <c r="S18" s="1"/>
  <c r="T18" s="1"/>
  <c r="U18" s="1"/>
  <c r="V18" s="1"/>
  <c r="W18" s="1"/>
  <c r="X18" s="1"/>
  <c r="Y18" s="1"/>
  <c r="Z18" s="1"/>
  <c r="AA18" s="1"/>
  <c r="AB18" s="1"/>
  <c r="AC18" s="1"/>
  <c r="R19" s="1"/>
  <c r="S19" s="1"/>
  <c r="T19" s="1"/>
  <c r="U19" s="1"/>
  <c r="V19" s="1"/>
  <c r="W19" s="1"/>
  <c r="X19" s="1"/>
  <c r="Y19" s="1"/>
  <c r="Z19" s="1"/>
  <c r="AA19" s="1"/>
  <c r="AB19" s="1"/>
  <c r="AC19" s="1"/>
  <c r="R20" s="1"/>
  <c r="S20" s="1"/>
  <c r="T20" s="1"/>
  <c r="U20" s="1"/>
  <c r="V20" s="1"/>
  <c r="W20" s="1"/>
  <c r="X20" s="1"/>
  <c r="Y20" s="1"/>
  <c r="Z20" s="1"/>
  <c r="AA20" s="1"/>
  <c r="AB20" s="1"/>
  <c r="AC20" s="1"/>
  <c r="R21" s="1"/>
  <c r="S21" s="1"/>
  <c r="T21" s="1"/>
  <c r="U21" s="1"/>
  <c r="V21" s="1"/>
  <c r="W21" s="1"/>
  <c r="X21" s="1"/>
  <c r="Y21" s="1"/>
  <c r="Z21" s="1"/>
  <c r="AA21" s="1"/>
  <c r="AB21" s="1"/>
  <c r="AC21" s="1"/>
  <c r="R22" s="1"/>
  <c r="S22" s="1"/>
  <c r="T22" s="1"/>
  <c r="U22" s="1"/>
  <c r="V22" s="1"/>
  <c r="W22" s="1"/>
  <c r="X22" s="1"/>
  <c r="Y22" s="1"/>
  <c r="Z22" s="1"/>
  <c r="AA22" s="1"/>
  <c r="AB22" s="1"/>
  <c r="AC22" s="1"/>
  <c r="R23" s="1"/>
  <c r="S23" s="1"/>
  <c r="T23" s="1"/>
  <c r="U23" s="1"/>
  <c r="V23" s="1"/>
  <c r="W23" s="1"/>
  <c r="X23" s="1"/>
  <c r="Y23" s="1"/>
  <c r="Z23" s="1"/>
  <c r="AA23" s="1"/>
  <c r="AB23" s="1"/>
  <c r="AC23" s="1"/>
  <c r="R24" s="1"/>
  <c r="S24" s="1"/>
  <c r="T24" s="1"/>
  <c r="U24" s="1"/>
  <c r="V24" s="1"/>
  <c r="W24" s="1"/>
  <c r="X24" s="1"/>
  <c r="Y24" s="1"/>
  <c r="Z24" s="1"/>
  <c r="AA24" s="1"/>
  <c r="AB24" s="1"/>
  <c r="AC24" s="1"/>
  <c r="R25" s="1"/>
  <c r="S25" s="1"/>
  <c r="T25" s="1"/>
  <c r="U25" s="1"/>
  <c r="V25" s="1"/>
  <c r="W25" s="1"/>
  <c r="X25" s="1"/>
  <c r="Y25" s="1"/>
  <c r="Z25" s="1"/>
  <c r="AA25" s="1"/>
  <c r="AB25" s="1"/>
  <c r="AC25" s="1"/>
  <c r="R26" s="1"/>
  <c r="S26" s="1"/>
  <c r="T26" s="1"/>
  <c r="U26" s="1"/>
  <c r="V26" s="1"/>
  <c r="W26" s="1"/>
  <c r="X26" s="1"/>
  <c r="Y26" s="1"/>
  <c r="Z26" s="1"/>
  <c r="AA26" s="1"/>
  <c r="AB26" s="1"/>
  <c r="AC26" s="1"/>
  <c r="R27" s="1"/>
  <c r="S27" s="1"/>
  <c r="T27" s="1"/>
  <c r="U27" s="1"/>
  <c r="V27" s="1"/>
  <c r="W27" s="1"/>
  <c r="X27" s="1"/>
  <c r="Y27" s="1"/>
  <c r="Z27" s="1"/>
  <c r="AA27" s="1"/>
  <c r="AB27" s="1"/>
  <c r="AC27" s="1"/>
  <c r="R28" s="1"/>
  <c r="S28" s="1"/>
  <c r="T28" s="1"/>
  <c r="U28" s="1"/>
  <c r="V28" s="1"/>
  <c r="W28" s="1"/>
  <c r="X28" s="1"/>
  <c r="Y28" s="1"/>
  <c r="Z28" s="1"/>
  <c r="AA28" s="1"/>
  <c r="AB28" s="1"/>
  <c r="AC28" s="1"/>
  <c r="R29" s="1"/>
  <c r="S29" s="1"/>
  <c r="T29" s="1"/>
  <c r="U29" s="1"/>
  <c r="V29" s="1"/>
  <c r="W29" s="1"/>
  <c r="X29" s="1"/>
  <c r="Y29" s="1"/>
  <c r="Z29" s="1"/>
  <c r="AA29" s="1"/>
  <c r="AB29" s="1"/>
  <c r="AC29" s="1"/>
  <c r="R30" s="1"/>
  <c r="S30" s="1"/>
  <c r="T30" s="1"/>
  <c r="U30" s="1"/>
  <c r="V30" s="1"/>
  <c r="W30" s="1"/>
  <c r="X30" s="1"/>
  <c r="Y30" s="1"/>
  <c r="Z30" s="1"/>
  <c r="AA30" s="1"/>
  <c r="AB30" s="1"/>
  <c r="AC30" s="1"/>
  <c r="R31" s="1"/>
  <c r="S31" s="1"/>
  <c r="T31" s="1"/>
  <c r="U31" s="1"/>
  <c r="V31" s="1"/>
  <c r="W31" s="1"/>
  <c r="X31" s="1"/>
  <c r="Y31" s="1"/>
  <c r="Z31" s="1"/>
  <c r="AA31" s="1"/>
  <c r="AB31" s="1"/>
  <c r="AC31" s="1"/>
  <c r="R32" s="1"/>
  <c r="S32" s="1"/>
  <c r="T32" s="1"/>
  <c r="U32" s="1"/>
  <c r="V32" s="1"/>
  <c r="W32" s="1"/>
  <c r="X32" s="1"/>
  <c r="Y32" s="1"/>
  <c r="Z32" s="1"/>
  <c r="AA32" s="1"/>
  <c r="AB32" s="1"/>
  <c r="AC32" s="1"/>
  <c r="R33" s="1"/>
  <c r="S33" s="1"/>
  <c r="T33" s="1"/>
  <c r="U33" s="1"/>
  <c r="V33" s="1"/>
  <c r="W33" s="1"/>
  <c r="X33" s="1"/>
  <c r="Y33" s="1"/>
  <c r="Z33" s="1"/>
  <c r="AA33" s="1"/>
  <c r="AB33" s="1"/>
  <c r="AC33" s="1"/>
  <c r="R34" s="1"/>
  <c r="S34" s="1"/>
  <c r="T34" s="1"/>
  <c r="U34" s="1"/>
  <c r="V34" s="1"/>
  <c r="W34" s="1"/>
  <c r="X34" s="1"/>
  <c r="Y34" s="1"/>
  <c r="Z34" s="1"/>
  <c r="AA34" s="1"/>
  <c r="AB34" s="1"/>
  <c r="AC34" s="1"/>
  <c r="R35" s="1"/>
  <c r="S35" s="1"/>
  <c r="T35" s="1"/>
  <c r="U35" s="1"/>
  <c r="V35" s="1"/>
  <c r="W35" s="1"/>
  <c r="X35" s="1"/>
  <c r="Y35" s="1"/>
  <c r="Z35" s="1"/>
  <c r="AA35" s="1"/>
  <c r="AB35" s="1"/>
  <c r="AC35" s="1"/>
  <c r="R36" s="1"/>
  <c r="S36" s="1"/>
  <c r="T36" s="1"/>
  <c r="U36" s="1"/>
  <c r="V36" s="1"/>
  <c r="W36" s="1"/>
  <c r="X36" s="1"/>
  <c r="Y36" s="1"/>
  <c r="Z36" s="1"/>
  <c r="AA36" s="1"/>
  <c r="AB36" s="1"/>
  <c r="AC36" s="1"/>
  <c r="R37" s="1"/>
  <c r="S37" s="1"/>
  <c r="T37" s="1"/>
  <c r="U37" s="1"/>
  <c r="V37" s="1"/>
  <c r="W37" s="1"/>
  <c r="X37" s="1"/>
  <c r="Y37" s="1"/>
  <c r="Z37" s="1"/>
  <c r="AA37" s="1"/>
  <c r="AB37" s="1"/>
  <c r="AC37" s="1"/>
  <c r="R38" s="1"/>
  <c r="S38" s="1"/>
  <c r="T38" s="1"/>
  <c r="U38" s="1"/>
  <c r="V38" s="1"/>
  <c r="W38" s="1"/>
  <c r="X38" s="1"/>
  <c r="Y38" s="1"/>
  <c r="Z38" s="1"/>
  <c r="AA38" s="1"/>
  <c r="AB38" s="1"/>
  <c r="AC38" s="1"/>
  <c r="R39" s="1"/>
  <c r="S39" s="1"/>
  <c r="T39" s="1"/>
  <c r="U39" s="1"/>
  <c r="V39" s="1"/>
  <c r="W39" s="1"/>
  <c r="X39" s="1"/>
  <c r="Y39" s="1"/>
  <c r="Z39" s="1"/>
  <c r="AA39" s="1"/>
  <c r="AB39" s="1"/>
  <c r="AC39" s="1"/>
  <c r="R40" s="1"/>
  <c r="S40" s="1"/>
  <c r="T40" s="1"/>
  <c r="U40" s="1"/>
  <c r="V40" s="1"/>
  <c r="W40" s="1"/>
  <c r="X40" s="1"/>
  <c r="Y40" s="1"/>
  <c r="Z40" s="1"/>
  <c r="AA40" s="1"/>
  <c r="AB40" s="1"/>
  <c r="AC40" s="1"/>
  <c r="R41" s="1"/>
  <c r="S41" s="1"/>
  <c r="T41" s="1"/>
  <c r="U41" s="1"/>
  <c r="V41" s="1"/>
  <c r="W41" s="1"/>
  <c r="X41" s="1"/>
  <c r="Y41" s="1"/>
  <c r="Z41" s="1"/>
  <c r="AA41" s="1"/>
  <c r="AB41" s="1"/>
  <c r="AC41" s="1"/>
  <c r="R42" s="1"/>
  <c r="S42" s="1"/>
  <c r="T42" s="1"/>
  <c r="U42" s="1"/>
  <c r="V42" s="1"/>
  <c r="W42" s="1"/>
  <c r="X42" s="1"/>
  <c r="Y42" s="1"/>
  <c r="Z42" s="1"/>
  <c r="AA42" s="1"/>
  <c r="AB42" s="1"/>
  <c r="AC42" s="1"/>
  <c r="R43" s="1"/>
  <c r="S43" s="1"/>
  <c r="T43" s="1"/>
  <c r="U43" s="1"/>
  <c r="V43" s="1"/>
  <c r="W43" s="1"/>
  <c r="X43" s="1"/>
  <c r="Y43" s="1"/>
  <c r="Z43" s="1"/>
  <c r="AA43" s="1"/>
  <c r="AB43" s="1"/>
  <c r="AC43" s="1"/>
  <c r="R44" s="1"/>
  <c r="S44" s="1"/>
  <c r="T44" s="1"/>
  <c r="U44" s="1"/>
  <c r="V44" s="1"/>
  <c r="W44" s="1"/>
  <c r="X44" s="1"/>
  <c r="Y44" s="1"/>
  <c r="Z44" s="1"/>
  <c r="AA44" s="1"/>
  <c r="AB44" s="1"/>
  <c r="AC44" s="1"/>
  <c r="R45" s="1"/>
  <c r="S45" s="1"/>
  <c r="T45" s="1"/>
  <c r="U45" s="1"/>
  <c r="V45" s="1"/>
  <c r="W45" s="1"/>
  <c r="X45" s="1"/>
  <c r="Y45" s="1"/>
  <c r="Z45" s="1"/>
  <c r="AA45" s="1"/>
  <c r="AB45" s="1"/>
  <c r="AC45" s="1"/>
  <c r="R46" s="1"/>
  <c r="S46" s="1"/>
  <c r="T46" s="1"/>
  <c r="U46" s="1"/>
  <c r="V46" s="1"/>
  <c r="W46" s="1"/>
  <c r="X46" s="1"/>
  <c r="Y46" s="1"/>
  <c r="Z46" s="1"/>
  <c r="AA46" s="1"/>
  <c r="AB46" s="1"/>
  <c r="AC46" s="1"/>
  <c r="R47" s="1"/>
  <c r="S47" s="1"/>
  <c r="T47" s="1"/>
  <c r="U47" s="1"/>
  <c r="V47" s="1"/>
  <c r="W47" s="1"/>
  <c r="X47" s="1"/>
  <c r="Y47" s="1"/>
  <c r="Z47" s="1"/>
  <c r="AA47" s="1"/>
  <c r="AB47" s="1"/>
  <c r="AC47" s="1"/>
  <c r="R48" s="1"/>
  <c r="S48" s="1"/>
  <c r="T48" s="1"/>
  <c r="U48" s="1"/>
  <c r="V48" s="1"/>
  <c r="W48" s="1"/>
  <c r="X48" s="1"/>
  <c r="Y48" s="1"/>
  <c r="Z48" s="1"/>
  <c r="AA48" s="1"/>
  <c r="AB48" s="1"/>
  <c r="AC48" s="1"/>
  <c r="R49" s="1"/>
  <c r="S49" s="1"/>
  <c r="T49" s="1"/>
  <c r="U49" s="1"/>
  <c r="V49" s="1"/>
  <c r="W49" s="1"/>
  <c r="X49" s="1"/>
  <c r="Y49" s="1"/>
  <c r="Z49" s="1"/>
  <c r="AA49" s="1"/>
  <c r="AB49" s="1"/>
  <c r="AC49" s="1"/>
  <c r="R50" s="1"/>
  <c r="S50" s="1"/>
  <c r="T50" s="1"/>
  <c r="U50" s="1"/>
  <c r="V50" s="1"/>
  <c r="W50" s="1"/>
  <c r="X50" s="1"/>
  <c r="Y50" s="1"/>
  <c r="Z50" s="1"/>
  <c r="AA50" s="1"/>
  <c r="AB50" s="1"/>
  <c r="AC50" s="1"/>
  <c r="R51" s="1"/>
  <c r="S51" s="1"/>
  <c r="T51" s="1"/>
  <c r="U51" s="1"/>
  <c r="V51" s="1"/>
  <c r="W51" s="1"/>
  <c r="X51" s="1"/>
  <c r="Y51" s="1"/>
  <c r="Z51" s="1"/>
  <c r="AA51" s="1"/>
  <c r="AB51" s="1"/>
  <c r="AC51" s="1"/>
  <c r="T3" i="7"/>
  <c r="Q4"/>
  <c r="Q5"/>
  <c r="Q6"/>
  <c r="Q7"/>
  <c r="Q8"/>
  <c r="Q9"/>
  <c r="Q10"/>
  <c r="Q11"/>
  <c r="Q12"/>
  <c r="Q13"/>
  <c r="Q14"/>
  <c r="Q15"/>
  <c r="C17"/>
  <c r="E17"/>
  <c r="G17"/>
  <c r="I17"/>
  <c r="K17"/>
  <c r="M17"/>
  <c r="O17"/>
  <c r="Q17"/>
  <c r="S17"/>
  <c r="U17"/>
  <c r="W17"/>
  <c r="Y17"/>
  <c r="B18"/>
  <c r="B19"/>
  <c r="B20"/>
  <c r="B21"/>
  <c r="B22"/>
  <c r="B23"/>
  <c r="B24"/>
  <c r="B25"/>
  <c r="B26"/>
  <c r="B27"/>
  <c r="B28"/>
  <c r="B29"/>
  <c r="P46"/>
  <c r="I22" i="6"/>
  <c r="E43" i="9" s="1"/>
  <c r="K24" i="6"/>
  <c r="L24"/>
  <c r="O24"/>
  <c r="P24"/>
  <c r="S24"/>
  <c r="T24"/>
  <c r="U24"/>
  <c r="V24"/>
  <c r="L26"/>
  <c r="L27" s="1"/>
  <c r="M26" s="1"/>
  <c r="K29"/>
  <c r="J36"/>
  <c r="I50"/>
  <c r="S51"/>
  <c r="T51"/>
  <c r="O51"/>
  <c r="P51"/>
  <c r="Q51"/>
  <c r="R51"/>
  <c r="N51"/>
  <c r="M51"/>
  <c r="V51"/>
  <c r="H7" i="3"/>
  <c r="E7"/>
  <c r="E9" s="1"/>
  <c r="F9"/>
  <c r="H9"/>
  <c r="I9"/>
  <c r="E10"/>
  <c r="H10" s="1"/>
  <c r="E11"/>
  <c r="H11" s="1"/>
  <c r="E12"/>
  <c r="H12" s="1"/>
  <c r="E13"/>
  <c r="H13"/>
  <c r="E14"/>
  <c r="H14" s="1"/>
  <c r="E15"/>
  <c r="H15" s="1"/>
  <c r="H16"/>
  <c r="E17"/>
  <c r="H17"/>
  <c r="E18"/>
  <c r="H18"/>
  <c r="E19"/>
  <c r="H19"/>
  <c r="E20"/>
  <c r="H20"/>
  <c r="E21"/>
  <c r="H21"/>
  <c r="C40"/>
  <c r="D20" i="2"/>
  <c r="B49" s="1"/>
  <c r="H20"/>
  <c r="I20"/>
  <c r="J20"/>
  <c r="K20"/>
  <c r="L20"/>
  <c r="M20"/>
  <c r="N52" s="1"/>
  <c r="N20"/>
  <c r="O20"/>
  <c r="R52" s="1"/>
  <c r="P20"/>
  <c r="R20"/>
  <c r="S20"/>
  <c r="D22"/>
  <c r="F22"/>
  <c r="H22"/>
  <c r="J22"/>
  <c r="L22"/>
  <c r="N22"/>
  <c r="P22"/>
  <c r="R22"/>
  <c r="T22"/>
  <c r="V22"/>
  <c r="X22"/>
  <c r="Z22"/>
  <c r="D52"/>
  <c r="F52"/>
  <c r="H52"/>
  <c r="J52"/>
  <c r="P52"/>
  <c r="T52"/>
  <c r="V52"/>
  <c r="X52"/>
  <c r="Z52"/>
  <c r="D55"/>
  <c r="J136" i="8" l="1"/>
  <c r="K136" s="1"/>
  <c r="C8" i="7"/>
  <c r="C22" s="1"/>
  <c r="E9" i="9"/>
  <c r="E10" s="1"/>
  <c r="E11" s="1"/>
  <c r="H20"/>
  <c r="H18"/>
  <c r="Q24" i="6"/>
  <c r="M24"/>
  <c r="J5" i="9"/>
  <c r="J6" s="1"/>
  <c r="C6" i="7"/>
  <c r="C20" s="1"/>
  <c r="C14"/>
  <c r="C28" s="1"/>
  <c r="C10"/>
  <c r="C24" s="1"/>
  <c r="N13"/>
  <c r="N9"/>
  <c r="N5"/>
  <c r="K12"/>
  <c r="S26" s="1"/>
  <c r="C15"/>
  <c r="C29" s="1"/>
  <c r="C11"/>
  <c r="C25" s="1"/>
  <c r="C7"/>
  <c r="C21" s="1"/>
  <c r="N15"/>
  <c r="N11"/>
  <c r="N7"/>
  <c r="K11"/>
  <c r="S25" s="1"/>
  <c r="K4"/>
  <c r="S18" s="1"/>
  <c r="C13"/>
  <c r="C27" s="1"/>
  <c r="C9"/>
  <c r="C23" s="1"/>
  <c r="C5"/>
  <c r="C19" s="1"/>
  <c r="J20" i="9"/>
  <c r="F5"/>
  <c r="F6" s="1"/>
  <c r="E5"/>
  <c r="E6" s="1"/>
  <c r="I51" i="6"/>
  <c r="G5" i="9"/>
  <c r="G6" s="1"/>
  <c r="B53" i="2"/>
  <c r="B52" s="1"/>
  <c r="B51" s="1"/>
  <c r="T20"/>
  <c r="Q16" i="7"/>
  <c r="L29" i="6"/>
  <c r="M27" s="1"/>
  <c r="M29" s="1"/>
  <c r="N27" s="1"/>
  <c r="V5" i="7"/>
  <c r="F11" i="3" s="1"/>
  <c r="V7" i="7"/>
  <c r="F13" i="3" s="1"/>
  <c r="V9" i="7"/>
  <c r="F15" i="3" s="1"/>
  <c r="V11" i="7"/>
  <c r="F17" i="3" s="1"/>
  <c r="V13" i="7"/>
  <c r="F19" i="3" s="1"/>
  <c r="V15" i="7"/>
  <c r="F21" i="3" s="1"/>
  <c r="V4" i="7"/>
  <c r="V6"/>
  <c r="F12" i="3" s="1"/>
  <c r="V8" i="7"/>
  <c r="F14" i="3" s="1"/>
  <c r="V10" i="7"/>
  <c r="F16" i="3" s="1"/>
  <c r="V12" i="7"/>
  <c r="F18" i="3" s="1"/>
  <c r="V14" i="7"/>
  <c r="F20" i="3" s="1"/>
  <c r="S30" i="7"/>
  <c r="T23" s="1"/>
  <c r="K39" s="1"/>
  <c r="K10" i="8" s="1"/>
  <c r="E12" i="9"/>
  <c r="R4" i="8"/>
  <c r="R24" i="6"/>
  <c r="N24"/>
  <c r="E22" i="9"/>
  <c r="I11" s="1"/>
  <c r="M5"/>
  <c r="M6" s="1"/>
  <c r="I5"/>
  <c r="I6" s="1"/>
  <c r="AR13" i="22"/>
  <c r="AN13"/>
  <c r="AJ13"/>
  <c r="AS12"/>
  <c r="AO12"/>
  <c r="AT11"/>
  <c r="AP11"/>
  <c r="AL11"/>
  <c r="AR9"/>
  <c r="AN9"/>
  <c r="AJ9"/>
  <c r="AS8"/>
  <c r="AO8"/>
  <c r="AT7"/>
  <c r="AP7"/>
  <c r="AL7"/>
  <c r="AR5"/>
  <c r="AN5"/>
  <c r="AJ5"/>
  <c r="AS4"/>
  <c r="AO4"/>
  <c r="AT3"/>
  <c r="AP3"/>
  <c r="AL3"/>
  <c r="C30" i="7"/>
  <c r="D18" s="1"/>
  <c r="C34" s="1"/>
  <c r="P5" i="9"/>
  <c r="P6" s="1"/>
  <c r="L5"/>
  <c r="L6" s="1"/>
  <c r="H5"/>
  <c r="H6" s="1"/>
  <c r="AS13" i="22"/>
  <c r="AO13"/>
  <c r="AK13"/>
  <c r="AS9"/>
  <c r="AO9"/>
  <c r="AK9"/>
  <c r="AS5"/>
  <c r="AO5"/>
  <c r="AK5"/>
  <c r="C10" i="23"/>
  <c r="D10" s="1"/>
  <c r="C7"/>
  <c r="D7" s="1"/>
  <c r="O5" i="9"/>
  <c r="O6" s="1"/>
  <c r="K5"/>
  <c r="K6" s="1"/>
  <c r="AT13" i="22"/>
  <c r="AP13"/>
  <c r="AR11"/>
  <c r="AN11"/>
  <c r="AT9"/>
  <c r="AP9"/>
  <c r="AR7"/>
  <c r="AN7"/>
  <c r="AT5"/>
  <c r="AP5"/>
  <c r="AR3"/>
  <c r="AN3"/>
  <c r="M5" i="7"/>
  <c r="M7"/>
  <c r="M9"/>
  <c r="M14"/>
  <c r="M12"/>
  <c r="M10"/>
  <c r="W24" s="1"/>
  <c r="D7"/>
  <c r="E21" s="1"/>
  <c r="D14"/>
  <c r="E28" s="1"/>
  <c r="D10"/>
  <c r="E24" s="1"/>
  <c r="E7"/>
  <c r="G21" s="1"/>
  <c r="E14"/>
  <c r="G28" s="1"/>
  <c r="E10"/>
  <c r="G24" s="1"/>
  <c r="G4"/>
  <c r="K18" s="1"/>
  <c r="G6"/>
  <c r="K20" s="1"/>
  <c r="G8"/>
  <c r="K22" s="1"/>
  <c r="G15"/>
  <c r="K29" s="1"/>
  <c r="G13"/>
  <c r="K27" s="1"/>
  <c r="G11"/>
  <c r="K25" s="1"/>
  <c r="J14"/>
  <c r="Q28" s="1"/>
  <c r="J12"/>
  <c r="Q26" s="1"/>
  <c r="J10"/>
  <c r="Q24" s="1"/>
  <c r="J5"/>
  <c r="Q19" s="1"/>
  <c r="J7"/>
  <c r="Q21" s="1"/>
  <c r="J9"/>
  <c r="Q23" s="1"/>
  <c r="I15"/>
  <c r="O29" s="1"/>
  <c r="I13"/>
  <c r="O27" s="1"/>
  <c r="I11"/>
  <c r="O25" s="1"/>
  <c r="I4"/>
  <c r="O18" s="1"/>
  <c r="I6"/>
  <c r="O20" s="1"/>
  <c r="I8"/>
  <c r="O22" s="1"/>
  <c r="I28" i="8"/>
  <c r="I24"/>
  <c r="K49" i="6"/>
  <c r="K47"/>
  <c r="K45"/>
  <c r="K43"/>
  <c r="K41"/>
  <c r="K39"/>
  <c r="L47"/>
  <c r="L43"/>
  <c r="L42"/>
  <c r="L5" i="7"/>
  <c r="L7"/>
  <c r="X7" s="1"/>
  <c r="I13" i="3" s="1"/>
  <c r="L9" i="7"/>
  <c r="L14"/>
  <c r="L12"/>
  <c r="L10"/>
  <c r="U24" s="1"/>
  <c r="D6"/>
  <c r="E20" s="1"/>
  <c r="D15"/>
  <c r="E29" s="1"/>
  <c r="D11"/>
  <c r="E25" s="1"/>
  <c r="E6"/>
  <c r="G20" s="1"/>
  <c r="E15"/>
  <c r="G29" s="1"/>
  <c r="E11"/>
  <c r="G25" s="1"/>
  <c r="F4"/>
  <c r="I18" s="1"/>
  <c r="F6"/>
  <c r="I20" s="1"/>
  <c r="F8"/>
  <c r="I22" s="1"/>
  <c r="F15"/>
  <c r="I29" s="1"/>
  <c r="F13"/>
  <c r="I27" s="1"/>
  <c r="F11"/>
  <c r="I25" s="1"/>
  <c r="H5"/>
  <c r="M19" s="1"/>
  <c r="H7"/>
  <c r="M21" s="1"/>
  <c r="H9"/>
  <c r="M23" s="1"/>
  <c r="H14"/>
  <c r="M28" s="1"/>
  <c r="H12"/>
  <c r="M26" s="1"/>
  <c r="H10"/>
  <c r="M24" s="1"/>
  <c r="I29" i="8"/>
  <c r="I25"/>
  <c r="I21"/>
  <c r="P4" i="7"/>
  <c r="P6"/>
  <c r="Y20" s="1"/>
  <c r="P8"/>
  <c r="Y22" s="1"/>
  <c r="P15"/>
  <c r="Y29" s="1"/>
  <c r="P13"/>
  <c r="Y27" s="1"/>
  <c r="P11"/>
  <c r="Y25" s="1"/>
  <c r="I20" i="8"/>
  <c r="M4" i="7"/>
  <c r="M6"/>
  <c r="M8"/>
  <c r="M15"/>
  <c r="W29" s="1"/>
  <c r="M13"/>
  <c r="M11"/>
  <c r="D5"/>
  <c r="E19" s="1"/>
  <c r="D9"/>
  <c r="E23" s="1"/>
  <c r="D12"/>
  <c r="E26" s="1"/>
  <c r="E5"/>
  <c r="G19" s="1"/>
  <c r="E9"/>
  <c r="G23" s="1"/>
  <c r="E12"/>
  <c r="G26" s="1"/>
  <c r="G5"/>
  <c r="K19" s="1"/>
  <c r="G7"/>
  <c r="K21" s="1"/>
  <c r="G9"/>
  <c r="K23" s="1"/>
  <c r="G14"/>
  <c r="K28" s="1"/>
  <c r="G12"/>
  <c r="K26" s="1"/>
  <c r="G10"/>
  <c r="K24" s="1"/>
  <c r="J15"/>
  <c r="Q29" s="1"/>
  <c r="J13"/>
  <c r="Q27" s="1"/>
  <c r="J11"/>
  <c r="Q25" s="1"/>
  <c r="J4"/>
  <c r="Q18" s="1"/>
  <c r="J6"/>
  <c r="Q20" s="1"/>
  <c r="J8"/>
  <c r="Q22" s="1"/>
  <c r="I9"/>
  <c r="O23" s="1"/>
  <c r="I14"/>
  <c r="O28" s="1"/>
  <c r="I12"/>
  <c r="O26" s="1"/>
  <c r="I10"/>
  <c r="O24" s="1"/>
  <c r="I5"/>
  <c r="O19" s="1"/>
  <c r="I7"/>
  <c r="O21" s="1"/>
  <c r="I30" i="8"/>
  <c r="I26"/>
  <c r="I22"/>
  <c r="K50" i="6"/>
  <c r="K48"/>
  <c r="K46"/>
  <c r="K44"/>
  <c r="K42"/>
  <c r="K40"/>
  <c r="L49"/>
  <c r="L45"/>
  <c r="L4" i="7"/>
  <c r="L6"/>
  <c r="L8"/>
  <c r="U22" s="1"/>
  <c r="L15"/>
  <c r="L13"/>
  <c r="L11"/>
  <c r="D4"/>
  <c r="E18" s="1"/>
  <c r="D8"/>
  <c r="E22" s="1"/>
  <c r="D13"/>
  <c r="E27" s="1"/>
  <c r="E4"/>
  <c r="G18" s="1"/>
  <c r="E8"/>
  <c r="G22" s="1"/>
  <c r="E13"/>
  <c r="G27" s="1"/>
  <c r="F5"/>
  <c r="I19" s="1"/>
  <c r="F7"/>
  <c r="I21" s="1"/>
  <c r="F9"/>
  <c r="I23" s="1"/>
  <c r="F14"/>
  <c r="I28" s="1"/>
  <c r="F12"/>
  <c r="I26" s="1"/>
  <c r="F10"/>
  <c r="I24" s="1"/>
  <c r="H4"/>
  <c r="M18" s="1"/>
  <c r="H6"/>
  <c r="M20" s="1"/>
  <c r="H8"/>
  <c r="M22" s="1"/>
  <c r="H15"/>
  <c r="M29" s="1"/>
  <c r="H13"/>
  <c r="M27" s="1"/>
  <c r="H11"/>
  <c r="M25" s="1"/>
  <c r="I31" i="8"/>
  <c r="I27"/>
  <c r="P5" i="7"/>
  <c r="Y19" s="1"/>
  <c r="P7"/>
  <c r="Y21" s="1"/>
  <c r="P9"/>
  <c r="Y23" s="1"/>
  <c r="P14"/>
  <c r="Y28" s="1"/>
  <c r="P12"/>
  <c r="Y26" s="1"/>
  <c r="T25" i="8" l="1"/>
  <c r="D55" s="1"/>
  <c r="C72" s="1"/>
  <c r="J77" s="1"/>
  <c r="T29" i="7"/>
  <c r="K45" s="1"/>
  <c r="K16" i="8" s="1"/>
  <c r="W27" i="7"/>
  <c r="W18"/>
  <c r="W22"/>
  <c r="T19"/>
  <c r="K35" s="1"/>
  <c r="K6" i="8" s="1"/>
  <c r="T27" i="7"/>
  <c r="K43" s="1"/>
  <c r="K14" i="8" s="1"/>
  <c r="H42" i="6"/>
  <c r="C5" i="8"/>
  <c r="L20" s="1"/>
  <c r="U29" i="7"/>
  <c r="X15"/>
  <c r="I21" i="3" s="1"/>
  <c r="G52" i="8"/>
  <c r="C119"/>
  <c r="H135" s="1"/>
  <c r="J135" s="1"/>
  <c r="K135" s="1"/>
  <c r="G61"/>
  <c r="C128"/>
  <c r="H144" s="1"/>
  <c r="J144" s="1"/>
  <c r="K144" s="1"/>
  <c r="U27" i="7"/>
  <c r="X13"/>
  <c r="I19" i="3" s="1"/>
  <c r="U18" i="7"/>
  <c r="X4"/>
  <c r="Q30"/>
  <c r="R18" s="1"/>
  <c r="J34" s="1"/>
  <c r="J5" i="8" s="1"/>
  <c r="S20" s="1"/>
  <c r="P16" i="7"/>
  <c r="Y18"/>
  <c r="K30"/>
  <c r="L18" s="1"/>
  <c r="G34" s="1"/>
  <c r="G5" i="8" s="1"/>
  <c r="P20" s="1"/>
  <c r="E13" i="9"/>
  <c r="I12"/>
  <c r="F10" i="3"/>
  <c r="V16" i="7"/>
  <c r="O26" i="6"/>
  <c r="N29"/>
  <c r="W25" i="7"/>
  <c r="W20"/>
  <c r="U28"/>
  <c r="L51" i="6"/>
  <c r="W26" i="7"/>
  <c r="W19"/>
  <c r="X8"/>
  <c r="I14" i="3" s="1"/>
  <c r="I10" i="9"/>
  <c r="T21" i="7"/>
  <c r="K37" s="1"/>
  <c r="K8" i="8" s="1"/>
  <c r="T23" s="1"/>
  <c r="D53" s="1"/>
  <c r="C70" s="1"/>
  <c r="J75" s="1"/>
  <c r="G57"/>
  <c r="C124"/>
  <c r="H140" s="1"/>
  <c r="J140" s="1"/>
  <c r="K140" s="1"/>
  <c r="G30" i="7"/>
  <c r="H22" s="1"/>
  <c r="E38" s="1"/>
  <c r="E9" i="8" s="1"/>
  <c r="N24" s="1"/>
  <c r="U25" i="7"/>
  <c r="X11"/>
  <c r="I17" i="3" s="1"/>
  <c r="U20" i="7"/>
  <c r="X6"/>
  <c r="I12" i="3" s="1"/>
  <c r="G60" i="8"/>
  <c r="C127"/>
  <c r="H143" s="1"/>
  <c r="J143" s="1"/>
  <c r="K143" s="1"/>
  <c r="G59"/>
  <c r="C126"/>
  <c r="H142" s="1"/>
  <c r="J142" s="1"/>
  <c r="K142" s="1"/>
  <c r="I30" i="7"/>
  <c r="J22" s="1"/>
  <c r="F38" s="1"/>
  <c r="F9" i="8" s="1"/>
  <c r="O24" s="1"/>
  <c r="R20" i="7"/>
  <c r="J36" s="1"/>
  <c r="J7" i="8" s="1"/>
  <c r="S22" s="1"/>
  <c r="C52" s="1"/>
  <c r="L23" i="7"/>
  <c r="G39" s="1"/>
  <c r="G10" i="8" s="1"/>
  <c r="P25" s="1"/>
  <c r="U26" i="7"/>
  <c r="U19"/>
  <c r="K51" i="6"/>
  <c r="R19" i="7"/>
  <c r="J35" s="1"/>
  <c r="J6" i="8" s="1"/>
  <c r="S21" s="1"/>
  <c r="C51" s="1"/>
  <c r="L25" i="7"/>
  <c r="G41" s="1"/>
  <c r="G12" i="8" s="1"/>
  <c r="P27" s="1"/>
  <c r="L20" i="7"/>
  <c r="G36" s="1"/>
  <c r="G7" i="8" s="1"/>
  <c r="P22" s="1"/>
  <c r="W21" i="7"/>
  <c r="X5"/>
  <c r="I11" i="3" s="1"/>
  <c r="X14" i="7"/>
  <c r="I20" i="3" s="1"/>
  <c r="I9" i="9"/>
  <c r="M30" i="7"/>
  <c r="N24" s="1"/>
  <c r="H40" s="1"/>
  <c r="H11" i="8" s="1"/>
  <c r="Q26" s="1"/>
  <c r="E30" i="7"/>
  <c r="F27" s="1"/>
  <c r="D43" s="1"/>
  <c r="D14" i="8" s="1"/>
  <c r="M29" s="1"/>
  <c r="G56"/>
  <c r="C123"/>
  <c r="H139" s="1"/>
  <c r="J139" s="1"/>
  <c r="K139" s="1"/>
  <c r="G50"/>
  <c r="C117"/>
  <c r="G55"/>
  <c r="C122"/>
  <c r="H138" s="1"/>
  <c r="J138" s="1"/>
  <c r="K138" s="1"/>
  <c r="G58"/>
  <c r="C125"/>
  <c r="H141" s="1"/>
  <c r="J141" s="1"/>
  <c r="K141" s="1"/>
  <c r="D21" i="7"/>
  <c r="C37" s="1"/>
  <c r="D25"/>
  <c r="C41" s="1"/>
  <c r="D29"/>
  <c r="C45" s="1"/>
  <c r="D20"/>
  <c r="C36" s="1"/>
  <c r="D24"/>
  <c r="C40" s="1"/>
  <c r="D28"/>
  <c r="C44" s="1"/>
  <c r="D19"/>
  <c r="C35" s="1"/>
  <c r="D23"/>
  <c r="C39" s="1"/>
  <c r="D27"/>
  <c r="C43" s="1"/>
  <c r="D22"/>
  <c r="C38" s="1"/>
  <c r="D26"/>
  <c r="C42" s="1"/>
  <c r="T20"/>
  <c r="K36" s="1"/>
  <c r="K7" i="8" s="1"/>
  <c r="T22" s="1"/>
  <c r="D52" s="1"/>
  <c r="C69" s="1"/>
  <c r="J74" s="1"/>
  <c r="T24" i="7"/>
  <c r="K40" s="1"/>
  <c r="K11" i="8" s="1"/>
  <c r="T26" s="1"/>
  <c r="D56" s="1"/>
  <c r="C73" s="1"/>
  <c r="J78" s="1"/>
  <c r="T28" i="7"/>
  <c r="K44" s="1"/>
  <c r="K15" i="8" s="1"/>
  <c r="T30" s="1"/>
  <c r="D60" s="1"/>
  <c r="C77" s="1"/>
  <c r="J82" s="1"/>
  <c r="T22" i="7"/>
  <c r="K38" s="1"/>
  <c r="K9" i="8" s="1"/>
  <c r="T24" s="1"/>
  <c r="D54" s="1"/>
  <c r="C71" s="1"/>
  <c r="J76" s="1"/>
  <c r="T26" i="7"/>
  <c r="K42" s="1"/>
  <c r="K13" i="8" s="1"/>
  <c r="T28" s="1"/>
  <c r="D58" s="1"/>
  <c r="C75" s="1"/>
  <c r="J80" s="1"/>
  <c r="R22" i="7"/>
  <c r="J38" s="1"/>
  <c r="J9" i="8" s="1"/>
  <c r="S24" s="1"/>
  <c r="C54" s="1"/>
  <c r="R27" i="7"/>
  <c r="J43" s="1"/>
  <c r="J14" i="8" s="1"/>
  <c r="S29" s="1"/>
  <c r="C59" s="1"/>
  <c r="L28" i="7"/>
  <c r="G44" s="1"/>
  <c r="G15" i="8" s="1"/>
  <c r="P30" s="1"/>
  <c r="H26" i="7"/>
  <c r="E42" s="1"/>
  <c r="E13" i="8" s="1"/>
  <c r="N28" s="1"/>
  <c r="N28" i="7"/>
  <c r="H44" s="1"/>
  <c r="H15" i="8" s="1"/>
  <c r="Q30" s="1"/>
  <c r="J25" i="7"/>
  <c r="F41" s="1"/>
  <c r="F12" i="8" s="1"/>
  <c r="O27" s="1"/>
  <c r="J20" i="7"/>
  <c r="F36" s="1"/>
  <c r="F7" i="8" s="1"/>
  <c r="O22" s="1"/>
  <c r="H20" i="7"/>
  <c r="E36" s="1"/>
  <c r="E7" i="8" s="1"/>
  <c r="N22" s="1"/>
  <c r="U21" i="7"/>
  <c r="R21"/>
  <c r="J37" s="1"/>
  <c r="J8" i="8" s="1"/>
  <c r="S23" s="1"/>
  <c r="C53" s="1"/>
  <c r="R28" i="7"/>
  <c r="J44" s="1"/>
  <c r="J15" i="8" s="1"/>
  <c r="S30" s="1"/>
  <c r="C60" s="1"/>
  <c r="L22" i="7"/>
  <c r="G38" s="1"/>
  <c r="G9" i="8" s="1"/>
  <c r="P24" s="1"/>
  <c r="H28" i="7"/>
  <c r="E44" s="1"/>
  <c r="E15" i="8" s="1"/>
  <c r="N30" s="1"/>
  <c r="F21" i="7"/>
  <c r="D37" s="1"/>
  <c r="D8" i="8" s="1"/>
  <c r="M23" s="1"/>
  <c r="W23" i="7"/>
  <c r="X12"/>
  <c r="I18" i="3" s="1"/>
  <c r="T29" i="8"/>
  <c r="D59" s="1"/>
  <c r="C76" s="1"/>
  <c r="J81" s="1"/>
  <c r="T18" i="7"/>
  <c r="K34" s="1"/>
  <c r="K5" i="8" s="1"/>
  <c r="T20" s="1"/>
  <c r="G51"/>
  <c r="C118"/>
  <c r="H134" s="1"/>
  <c r="J134" s="1"/>
  <c r="K134" s="1"/>
  <c r="U23" i="7"/>
  <c r="X9"/>
  <c r="I15" i="3" s="1"/>
  <c r="G54" i="8"/>
  <c r="C121"/>
  <c r="H137" s="1"/>
  <c r="J137" s="1"/>
  <c r="K137" s="1"/>
  <c r="O30" i="7"/>
  <c r="P23" s="1"/>
  <c r="I39" s="1"/>
  <c r="I10" i="8" s="1"/>
  <c r="R25" s="1"/>
  <c r="R6"/>
  <c r="R8"/>
  <c r="R7"/>
  <c r="R11"/>
  <c r="R13"/>
  <c r="R14"/>
  <c r="R15"/>
  <c r="R16"/>
  <c r="R9"/>
  <c r="R10"/>
  <c r="J23" i="7"/>
  <c r="F39" s="1"/>
  <c r="F10" i="8" s="1"/>
  <c r="O25" s="1"/>
  <c r="J28" i="7"/>
  <c r="F44" s="1"/>
  <c r="F15" i="8" s="1"/>
  <c r="O30" s="1"/>
  <c r="F22" i="7"/>
  <c r="D38" s="1"/>
  <c r="D9" i="8" s="1"/>
  <c r="M24" s="1"/>
  <c r="R25" i="7"/>
  <c r="J41" s="1"/>
  <c r="J12" i="8" s="1"/>
  <c r="S27" s="1"/>
  <c r="C57" s="1"/>
  <c r="L19" i="7"/>
  <c r="G35" s="1"/>
  <c r="G6" i="8" s="1"/>
  <c r="P21" s="1"/>
  <c r="N19" i="7"/>
  <c r="H35" s="1"/>
  <c r="H6" i="8" s="1"/>
  <c r="Q21" s="1"/>
  <c r="H29" i="7"/>
  <c r="E45" s="1"/>
  <c r="E16" i="8" s="1"/>
  <c r="N31" s="1"/>
  <c r="F20" i="7"/>
  <c r="D36" s="1"/>
  <c r="D7" i="8" s="1"/>
  <c r="M22" s="1"/>
  <c r="R23" i="7"/>
  <c r="J39" s="1"/>
  <c r="J10" i="8" s="1"/>
  <c r="S25" s="1"/>
  <c r="C55" s="1"/>
  <c r="R26" i="7"/>
  <c r="J42" s="1"/>
  <c r="J13" i="8" s="1"/>
  <c r="S28" s="1"/>
  <c r="C58" s="1"/>
  <c r="L29" i="7"/>
  <c r="G45" s="1"/>
  <c r="G16" i="8" s="1"/>
  <c r="P31" s="1"/>
  <c r="H24" i="7"/>
  <c r="E40" s="1"/>
  <c r="E11" i="8" s="1"/>
  <c r="N26" s="1"/>
  <c r="F28" i="7"/>
  <c r="D44" s="1"/>
  <c r="D15" i="8" s="1"/>
  <c r="M30" s="1"/>
  <c r="W28" i="7"/>
  <c r="X10"/>
  <c r="I16" i="3" s="1"/>
  <c r="H45" i="6" s="1"/>
  <c r="T31" i="8"/>
  <c r="D61" s="1"/>
  <c r="C78" s="1"/>
  <c r="J83" s="1"/>
  <c r="T21"/>
  <c r="D51" s="1"/>
  <c r="C68" s="1"/>
  <c r="J73" s="1"/>
  <c r="F22" i="3"/>
  <c r="T25" i="7"/>
  <c r="K41" s="1"/>
  <c r="K12" i="8" s="1"/>
  <c r="T27" s="1"/>
  <c r="D57" s="1"/>
  <c r="C74" s="1"/>
  <c r="J79" s="1"/>
  <c r="P19" i="7" l="1"/>
  <c r="I35" s="1"/>
  <c r="I6" i="8" s="1"/>
  <c r="R21" s="1"/>
  <c r="L27" i="7"/>
  <c r="G43" s="1"/>
  <c r="G14" i="8" s="1"/>
  <c r="P29" s="1"/>
  <c r="P18" i="7"/>
  <c r="I34" s="1"/>
  <c r="I5" i="8" s="1"/>
  <c r="R20" s="1"/>
  <c r="P25" i="7"/>
  <c r="I41" s="1"/>
  <c r="I12" i="8" s="1"/>
  <c r="R27" s="1"/>
  <c r="F25" i="7"/>
  <c r="D41" s="1"/>
  <c r="D12" i="8" s="1"/>
  <c r="M27" s="1"/>
  <c r="F18" i="7"/>
  <c r="D34" s="1"/>
  <c r="D5" i="8" s="1"/>
  <c r="M20" s="1"/>
  <c r="F23" i="7"/>
  <c r="D39" s="1"/>
  <c r="D10" i="8" s="1"/>
  <c r="M25" s="1"/>
  <c r="F19" i="7"/>
  <c r="D35" s="1"/>
  <c r="D6" i="8" s="1"/>
  <c r="M21" s="1"/>
  <c r="J18" i="7"/>
  <c r="F34" s="1"/>
  <c r="F5" i="8" s="1"/>
  <c r="O20" s="1"/>
  <c r="R5"/>
  <c r="J27" i="7"/>
  <c r="F43" s="1"/>
  <c r="F14" i="8" s="1"/>
  <c r="O29" s="1"/>
  <c r="J21" i="7"/>
  <c r="F37" s="1"/>
  <c r="F8" i="8" s="1"/>
  <c r="O23" s="1"/>
  <c r="L21" i="7"/>
  <c r="G37" s="1"/>
  <c r="G8" i="8" s="1"/>
  <c r="P23" s="1"/>
  <c r="C50"/>
  <c r="D50"/>
  <c r="T32"/>
  <c r="C14"/>
  <c r="L29" s="1"/>
  <c r="C11"/>
  <c r="L26" s="1"/>
  <c r="C8"/>
  <c r="L23" s="1"/>
  <c r="G63"/>
  <c r="H53" s="1"/>
  <c r="G62"/>
  <c r="H49" i="6"/>
  <c r="I13" i="9"/>
  <c r="E14"/>
  <c r="T4" i="7"/>
  <c r="T5"/>
  <c r="T7"/>
  <c r="T9"/>
  <c r="T10"/>
  <c r="T11"/>
  <c r="T13"/>
  <c r="T6"/>
  <c r="T8"/>
  <c r="T12"/>
  <c r="T14"/>
  <c r="T15"/>
  <c r="U30"/>
  <c r="V18" s="1"/>
  <c r="L34" s="1"/>
  <c r="H51" i="8"/>
  <c r="N29" i="7"/>
  <c r="H45" s="1"/>
  <c r="H16" i="8" s="1"/>
  <c r="Q31" s="1"/>
  <c r="H55"/>
  <c r="H21" i="7"/>
  <c r="E37" s="1"/>
  <c r="E8" i="8" s="1"/>
  <c r="N23" s="1"/>
  <c r="P27" i="7"/>
  <c r="I43" s="1"/>
  <c r="I14" i="8" s="1"/>
  <c r="R29" s="1"/>
  <c r="R29" i="7"/>
  <c r="J45" s="1"/>
  <c r="J16" i="8" s="1"/>
  <c r="S31" s="1"/>
  <c r="C61" s="1"/>
  <c r="J24" i="7"/>
  <c r="F40" s="1"/>
  <c r="F11" i="8" s="1"/>
  <c r="O26" s="1"/>
  <c r="H59"/>
  <c r="H60"/>
  <c r="V25" i="7"/>
  <c r="L41" s="1"/>
  <c r="L12" i="8" s="1"/>
  <c r="H57"/>
  <c r="R24" i="7"/>
  <c r="J40" s="1"/>
  <c r="J11" i="8" s="1"/>
  <c r="S26" s="1"/>
  <c r="C56" s="1"/>
  <c r="N21" i="7"/>
  <c r="H37" s="1"/>
  <c r="H8" i="8" s="1"/>
  <c r="Q23" s="1"/>
  <c r="H19" i="7"/>
  <c r="E35" s="1"/>
  <c r="E6" i="8" s="1"/>
  <c r="N21" s="1"/>
  <c r="P21" i="7"/>
  <c r="I37" s="1"/>
  <c r="I8" i="8" s="1"/>
  <c r="R23" s="1"/>
  <c r="N22" i="7"/>
  <c r="H38" s="1"/>
  <c r="H9" i="8" s="1"/>
  <c r="Q24" s="1"/>
  <c r="L26" i="7"/>
  <c r="G42" s="1"/>
  <c r="G13" i="8" s="1"/>
  <c r="P28" s="1"/>
  <c r="N25" i="7"/>
  <c r="H41" s="1"/>
  <c r="H12" i="8" s="1"/>
  <c r="Q27" s="1"/>
  <c r="O27" i="6"/>
  <c r="H61" i="8"/>
  <c r="H52"/>
  <c r="C9"/>
  <c r="L24" s="1"/>
  <c r="C15"/>
  <c r="L30" s="1"/>
  <c r="C12"/>
  <c r="L27" s="1"/>
  <c r="C114"/>
  <c r="H133"/>
  <c r="J133" s="1"/>
  <c r="K133" s="1"/>
  <c r="H46" i="6"/>
  <c r="H43"/>
  <c r="Y30" i="7"/>
  <c r="Z18" s="1"/>
  <c r="I10" i="3"/>
  <c r="X16" i="7"/>
  <c r="V23"/>
  <c r="L39" s="1"/>
  <c r="L10" i="8" s="1"/>
  <c r="V19" i="7"/>
  <c r="L35" s="1"/>
  <c r="L6" i="8" s="1"/>
  <c r="N23" i="7"/>
  <c r="H39" s="1"/>
  <c r="H10" i="8" s="1"/>
  <c r="Q25" s="1"/>
  <c r="J29" i="7"/>
  <c r="F45" s="1"/>
  <c r="F16" i="8" s="1"/>
  <c r="O31" s="1"/>
  <c r="P28" i="7"/>
  <c r="I44" s="1"/>
  <c r="I15" i="8" s="1"/>
  <c r="R30" s="1"/>
  <c r="J26" i="7"/>
  <c r="F42" s="1"/>
  <c r="F13" i="8" s="1"/>
  <c r="O28" s="1"/>
  <c r="F26" i="7"/>
  <c r="D42" s="1"/>
  <c r="D13" i="8" s="1"/>
  <c r="M28" s="1"/>
  <c r="N20" i="7"/>
  <c r="H36" s="1"/>
  <c r="H7" i="8" s="1"/>
  <c r="Q22" s="1"/>
  <c r="H44" i="6"/>
  <c r="H47"/>
  <c r="C13" i="8"/>
  <c r="L28" s="1"/>
  <c r="C6"/>
  <c r="L21" s="1"/>
  <c r="C16"/>
  <c r="L31" s="1"/>
  <c r="J84"/>
  <c r="R12"/>
  <c r="V21" i="7"/>
  <c r="L37" s="1"/>
  <c r="L8" i="8" s="1"/>
  <c r="P24" i="7"/>
  <c r="I40" s="1"/>
  <c r="I11" i="8" s="1"/>
  <c r="R26" s="1"/>
  <c r="H58"/>
  <c r="H56"/>
  <c r="N18" i="7"/>
  <c r="H34" s="1"/>
  <c r="H5" i="8" s="1"/>
  <c r="Q20" s="1"/>
  <c r="H23" i="7"/>
  <c r="E39" s="1"/>
  <c r="E10" i="8" s="1"/>
  <c r="N25" s="1"/>
  <c r="P26" i="7"/>
  <c r="I42" s="1"/>
  <c r="I13" i="8" s="1"/>
  <c r="R28" s="1"/>
  <c r="V20" i="7"/>
  <c r="L36" s="1"/>
  <c r="L7" i="8" s="1"/>
  <c r="H18" i="7"/>
  <c r="E34" s="1"/>
  <c r="E5" i="8" s="1"/>
  <c r="N20" s="1"/>
  <c r="F24" i="7"/>
  <c r="D40" s="1"/>
  <c r="D11" i="8" s="1"/>
  <c r="M26" s="1"/>
  <c r="P20" i="7"/>
  <c r="I36" s="1"/>
  <c r="I7" i="8" s="1"/>
  <c r="R22" s="1"/>
  <c r="H25" i="7"/>
  <c r="E41" s="1"/>
  <c r="E12" i="8" s="1"/>
  <c r="N27" s="1"/>
  <c r="L24" i="7"/>
  <c r="G40" s="1"/>
  <c r="G11" i="8" s="1"/>
  <c r="P26" s="1"/>
  <c r="P32" s="1"/>
  <c r="J19" i="7"/>
  <c r="F35" s="1"/>
  <c r="F6" i="8" s="1"/>
  <c r="O21" s="1"/>
  <c r="O32" s="1"/>
  <c r="N26" i="7"/>
  <c r="H42" s="1"/>
  <c r="H13" i="8" s="1"/>
  <c r="Q28" s="1"/>
  <c r="H27" i="7"/>
  <c r="E43" s="1"/>
  <c r="E14" i="8" s="1"/>
  <c r="N29" s="1"/>
  <c r="N27" i="7"/>
  <c r="H43" s="1"/>
  <c r="H14" i="8" s="1"/>
  <c r="Q29" s="1"/>
  <c r="V27" i="7"/>
  <c r="L43" s="1"/>
  <c r="L14" i="8" s="1"/>
  <c r="V29" i="7"/>
  <c r="L45" s="1"/>
  <c r="L16" i="8" s="1"/>
  <c r="C10"/>
  <c r="L25" s="1"/>
  <c r="C7"/>
  <c r="L22" s="1"/>
  <c r="H40" i="6"/>
  <c r="H41"/>
  <c r="H48"/>
  <c r="I22" i="3"/>
  <c r="F1" i="21" s="1"/>
  <c r="C1" s="1"/>
  <c r="H50" i="6"/>
  <c r="P22" i="7"/>
  <c r="I38" s="1"/>
  <c r="I9" i="8" s="1"/>
  <c r="R24" s="1"/>
  <c r="X26" i="7"/>
  <c r="M42" s="1"/>
  <c r="M13" i="8" s="1"/>
  <c r="V28" s="1"/>
  <c r="P29" i="7"/>
  <c r="I45" s="1"/>
  <c r="I16" i="8" s="1"/>
  <c r="R31" s="1"/>
  <c r="F29" i="7"/>
  <c r="D45" s="1"/>
  <c r="D16" i="8" s="1"/>
  <c r="M31" s="1"/>
  <c r="W30" i="7"/>
  <c r="H54" i="8" l="1"/>
  <c r="H50"/>
  <c r="M32"/>
  <c r="R32"/>
  <c r="AC18" i="7"/>
  <c r="L32" i="8"/>
  <c r="V28" i="7"/>
  <c r="L44" s="1"/>
  <c r="L15" i="8" s="1"/>
  <c r="V26" i="7"/>
  <c r="L42" s="1"/>
  <c r="L13" i="8" s="1"/>
  <c r="L5"/>
  <c r="U29"/>
  <c r="E59" s="1"/>
  <c r="Q14"/>
  <c r="I56"/>
  <c r="F73"/>
  <c r="U21"/>
  <c r="E51" s="1"/>
  <c r="Q6"/>
  <c r="AC24" i="7"/>
  <c r="Z24"/>
  <c r="N40" s="1"/>
  <c r="N11" i="8" s="1"/>
  <c r="W26" s="1"/>
  <c r="AC27" i="7"/>
  <c r="AC19"/>
  <c r="AC21"/>
  <c r="AC20"/>
  <c r="AC22"/>
  <c r="Z27"/>
  <c r="N43" s="1"/>
  <c r="N14" i="8" s="1"/>
  <c r="W29" s="1"/>
  <c r="Z19" i="7"/>
  <c r="N35" s="1"/>
  <c r="N6" i="8" s="1"/>
  <c r="W21" s="1"/>
  <c r="Z21" i="7"/>
  <c r="N37" s="1"/>
  <c r="N8" i="8" s="1"/>
  <c r="W23" s="1"/>
  <c r="Z20" i="7"/>
  <c r="N36" s="1"/>
  <c r="N7" i="8" s="1"/>
  <c r="W22" s="1"/>
  <c r="Z22" i="7"/>
  <c r="N38" s="1"/>
  <c r="N9" i="8" s="1"/>
  <c r="W24" s="1"/>
  <c r="AC26" i="7"/>
  <c r="AC23"/>
  <c r="AC25"/>
  <c r="AC29"/>
  <c r="AC28"/>
  <c r="Z26"/>
  <c r="N42" s="1"/>
  <c r="N13" i="8" s="1"/>
  <c r="W28" s="1"/>
  <c r="Z23" i="7"/>
  <c r="N39" s="1"/>
  <c r="N10" i="8" s="1"/>
  <c r="W25" s="1"/>
  <c r="Z25" i="7"/>
  <c r="N41" s="1"/>
  <c r="N12" i="8" s="1"/>
  <c r="W27" s="1"/>
  <c r="Z29" i="7"/>
  <c r="N45" s="1"/>
  <c r="N16" i="8" s="1"/>
  <c r="W31" s="1"/>
  <c r="Z28" i="7"/>
  <c r="N44" s="1"/>
  <c r="N15" i="8" s="1"/>
  <c r="W30" s="1"/>
  <c r="I52"/>
  <c r="F69"/>
  <c r="I57"/>
  <c r="F74"/>
  <c r="I54"/>
  <c r="F71"/>
  <c r="J30"/>
  <c r="N80"/>
  <c r="C20" i="3"/>
  <c r="D20" s="1"/>
  <c r="J29" i="8"/>
  <c r="N79"/>
  <c r="C19" i="3"/>
  <c r="D19" s="1"/>
  <c r="J23" i="8"/>
  <c r="C13" i="3"/>
  <c r="D13" s="1"/>
  <c r="N73" i="8"/>
  <c r="I53"/>
  <c r="F70"/>
  <c r="S32"/>
  <c r="X18" i="7"/>
  <c r="M34" s="1"/>
  <c r="M5" i="8" s="1"/>
  <c r="V20" s="1"/>
  <c r="X24" i="7"/>
  <c r="M40" s="1"/>
  <c r="M11" i="8" s="1"/>
  <c r="V26" s="1"/>
  <c r="X27" i="7"/>
  <c r="M43" s="1"/>
  <c r="M14" i="8" s="1"/>
  <c r="V29" s="1"/>
  <c r="X22" i="7"/>
  <c r="M38" s="1"/>
  <c r="M9" i="8" s="1"/>
  <c r="V24" s="1"/>
  <c r="X29" i="7"/>
  <c r="M45" s="1"/>
  <c r="M16" i="8" s="1"/>
  <c r="V31" s="1"/>
  <c r="U31"/>
  <c r="E61" s="1"/>
  <c r="Q16"/>
  <c r="U22"/>
  <c r="E52" s="1"/>
  <c r="Q7"/>
  <c r="U23"/>
  <c r="E53" s="1"/>
  <c r="Q8"/>
  <c r="U25"/>
  <c r="E55" s="1"/>
  <c r="Q10"/>
  <c r="I59"/>
  <c r="F76"/>
  <c r="I51"/>
  <c r="F68"/>
  <c r="J31"/>
  <c r="N81"/>
  <c r="C21" i="3"/>
  <c r="D21" s="1"/>
  <c r="J22" i="8"/>
  <c r="C12" i="3"/>
  <c r="D12" s="1"/>
  <c r="N72" i="8"/>
  <c r="J25"/>
  <c r="C15" i="3"/>
  <c r="D15" s="1"/>
  <c r="N75" i="8"/>
  <c r="E15" i="9"/>
  <c r="I14"/>
  <c r="Q32" i="8"/>
  <c r="O45" i="7"/>
  <c r="O42"/>
  <c r="X19"/>
  <c r="M35" s="1"/>
  <c r="M6" i="8" s="1"/>
  <c r="V21" s="1"/>
  <c r="C62"/>
  <c r="U37"/>
  <c r="H39" i="6"/>
  <c r="H51" s="1"/>
  <c r="H52" s="1"/>
  <c r="D10" i="3"/>
  <c r="P26" i="6"/>
  <c r="O29"/>
  <c r="I60" i="8"/>
  <c r="F77"/>
  <c r="U28"/>
  <c r="E58" s="1"/>
  <c r="Q13"/>
  <c r="J24"/>
  <c r="C14" i="3"/>
  <c r="D14" s="1"/>
  <c r="N74" i="8"/>
  <c r="J26"/>
  <c r="C16" i="3"/>
  <c r="N76" i="8"/>
  <c r="J20"/>
  <c r="C10" i="3"/>
  <c r="N70" i="8"/>
  <c r="T16" i="7"/>
  <c r="X20"/>
  <c r="M36" s="1"/>
  <c r="N32" i="8"/>
  <c r="X21" i="7"/>
  <c r="M37" s="1"/>
  <c r="M8" i="8" s="1"/>
  <c r="V23" s="1"/>
  <c r="X23" i="7"/>
  <c r="M39" s="1"/>
  <c r="O43"/>
  <c r="I58" i="8"/>
  <c r="F75"/>
  <c r="N34" i="7"/>
  <c r="N5" i="8" s="1"/>
  <c r="W20" s="1"/>
  <c r="W32" s="1"/>
  <c r="Z30" i="7"/>
  <c r="A114" i="8"/>
  <c r="A115" s="1"/>
  <c r="C115"/>
  <c r="D114"/>
  <c r="B114"/>
  <c r="B115" s="1"/>
  <c r="I61"/>
  <c r="F78"/>
  <c r="U30"/>
  <c r="E60" s="1"/>
  <c r="Q15"/>
  <c r="U27"/>
  <c r="E57" s="1"/>
  <c r="Q12"/>
  <c r="I55"/>
  <c r="F72"/>
  <c r="V22" i="7"/>
  <c r="L38" s="1"/>
  <c r="L9" i="8" s="1"/>
  <c r="V24" i="7"/>
  <c r="L40" s="1"/>
  <c r="L11" i="8" s="1"/>
  <c r="J28"/>
  <c r="N78"/>
  <c r="C18" i="3"/>
  <c r="D18" s="1"/>
  <c r="J27" i="8"/>
  <c r="N77"/>
  <c r="C17" i="3"/>
  <c r="D17" s="1"/>
  <c r="J21" i="8"/>
  <c r="C11" i="3"/>
  <c r="D11" s="1"/>
  <c r="N71" i="8"/>
  <c r="I50"/>
  <c r="H62"/>
  <c r="F79" s="1"/>
  <c r="F67"/>
  <c r="D62"/>
  <c r="C79" s="1"/>
  <c r="C67"/>
  <c r="X28" i="7"/>
  <c r="M44" s="1"/>
  <c r="M15" i="8" s="1"/>
  <c r="V30" s="1"/>
  <c r="O35" i="7"/>
  <c r="X25"/>
  <c r="M41" s="1"/>
  <c r="M12" i="8" s="1"/>
  <c r="V27" s="1"/>
  <c r="O37" i="7" l="1"/>
  <c r="L61" i="8"/>
  <c r="K61"/>
  <c r="K28"/>
  <c r="D75"/>
  <c r="K55"/>
  <c r="L55"/>
  <c r="G117"/>
  <c r="D115"/>
  <c r="R7" i="7"/>
  <c r="Q37"/>
  <c r="K24" i="8"/>
  <c r="D71"/>
  <c r="K60"/>
  <c r="L60"/>
  <c r="R12" i="7"/>
  <c r="Q42"/>
  <c r="I15" i="9"/>
  <c r="E16"/>
  <c r="K30" i="8"/>
  <c r="D77"/>
  <c r="K57"/>
  <c r="L57"/>
  <c r="K56"/>
  <c r="L56"/>
  <c r="U20"/>
  <c r="Q5"/>
  <c r="O40" i="7"/>
  <c r="K27" i="8"/>
  <c r="D74"/>
  <c r="L50"/>
  <c r="K50"/>
  <c r="R13" i="7"/>
  <c r="Q43"/>
  <c r="M10" i="8"/>
  <c r="V25" s="1"/>
  <c r="O39" i="7"/>
  <c r="K25" i="8"/>
  <c r="D72"/>
  <c r="O34" i="7"/>
  <c r="K21" i="8"/>
  <c r="D68"/>
  <c r="U24"/>
  <c r="E54" s="1"/>
  <c r="Q9"/>
  <c r="L58"/>
  <c r="K58"/>
  <c r="M7"/>
  <c r="V22" s="1"/>
  <c r="O36" i="7"/>
  <c r="K20" i="8"/>
  <c r="D67"/>
  <c r="J32"/>
  <c r="D79" s="1"/>
  <c r="K22"/>
  <c r="D69"/>
  <c r="K23"/>
  <c r="D70"/>
  <c r="O41" i="7"/>
  <c r="P27" i="6"/>
  <c r="R5" i="7"/>
  <c r="Q35"/>
  <c r="U26" i="8"/>
  <c r="E56" s="1"/>
  <c r="Q11"/>
  <c r="K26"/>
  <c r="D73"/>
  <c r="R15" i="7"/>
  <c r="Q45"/>
  <c r="D78" i="8"/>
  <c r="K31"/>
  <c r="K59"/>
  <c r="L59"/>
  <c r="K29"/>
  <c r="D76"/>
  <c r="O38" i="7"/>
  <c r="C22" i="3"/>
  <c r="O44" i="7"/>
  <c r="V32" i="8" l="1"/>
  <c r="R14" i="7"/>
  <c r="Q44"/>
  <c r="R11"/>
  <c r="Q41"/>
  <c r="F52" i="8"/>
  <c r="K75"/>
  <c r="E69"/>
  <c r="G69" s="1"/>
  <c r="R9" i="7"/>
  <c r="Q39"/>
  <c r="E77" i="8"/>
  <c r="G77" s="1"/>
  <c r="K83"/>
  <c r="F60"/>
  <c r="F54"/>
  <c r="N54" s="1"/>
  <c r="K77"/>
  <c r="E71"/>
  <c r="G71" s="1"/>
  <c r="H117"/>
  <c r="I117" s="1"/>
  <c r="G118"/>
  <c r="F61"/>
  <c r="E78"/>
  <c r="G78" s="1"/>
  <c r="F53"/>
  <c r="K76"/>
  <c r="E70"/>
  <c r="G70" s="1"/>
  <c r="R6" i="7"/>
  <c r="Q36"/>
  <c r="R8"/>
  <c r="Q38"/>
  <c r="F59" i="8"/>
  <c r="E76"/>
  <c r="G76" s="1"/>
  <c r="K82"/>
  <c r="F56"/>
  <c r="R56" s="1"/>
  <c r="K79"/>
  <c r="E73"/>
  <c r="G73" s="1"/>
  <c r="P29" i="6"/>
  <c r="Q26"/>
  <c r="Q27" s="1"/>
  <c r="F57" i="8"/>
  <c r="K80"/>
  <c r="E74"/>
  <c r="G74" s="1"/>
  <c r="R4" i="7"/>
  <c r="O46"/>
  <c r="Q34"/>
  <c r="Q46" s="1"/>
  <c r="R10"/>
  <c r="Q40"/>
  <c r="U32" i="8"/>
  <c r="U35" s="1"/>
  <c r="U41" s="1"/>
  <c r="U39" s="1"/>
  <c r="E50"/>
  <c r="F58"/>
  <c r="K81"/>
  <c r="E75"/>
  <c r="G75" s="1"/>
  <c r="F50"/>
  <c r="K73"/>
  <c r="K32"/>
  <c r="E79" s="1"/>
  <c r="E67"/>
  <c r="G67" s="1"/>
  <c r="F51"/>
  <c r="E68"/>
  <c r="G68" s="1"/>
  <c r="K74"/>
  <c r="F55"/>
  <c r="E72"/>
  <c r="G72" s="1"/>
  <c r="K78"/>
  <c r="E17" i="9"/>
  <c r="I16"/>
  <c r="N56" i="8" l="1"/>
  <c r="J56" s="1"/>
  <c r="R55"/>
  <c r="N55"/>
  <c r="R58"/>
  <c r="N58"/>
  <c r="R51"/>
  <c r="L51"/>
  <c r="N51"/>
  <c r="R50"/>
  <c r="F62"/>
  <c r="R53"/>
  <c r="N53"/>
  <c r="L53"/>
  <c r="H118"/>
  <c r="I118" s="1"/>
  <c r="G119"/>
  <c r="R54"/>
  <c r="L54"/>
  <c r="R52"/>
  <c r="L52"/>
  <c r="N52"/>
  <c r="R16" i="7"/>
  <c r="I17" i="9"/>
  <c r="E18"/>
  <c r="P56" i="8"/>
  <c r="Q56" s="1"/>
  <c r="O56"/>
  <c r="K84"/>
  <c r="J85" s="1"/>
  <c r="J86" s="1"/>
  <c r="L86" s="1"/>
  <c r="R57"/>
  <c r="N57"/>
  <c r="N50"/>
  <c r="E62"/>
  <c r="Q29" i="6"/>
  <c r="R26"/>
  <c r="R61" i="8"/>
  <c r="N61"/>
  <c r="J54"/>
  <c r="K54" s="1"/>
  <c r="O54"/>
  <c r="P54"/>
  <c r="Q54" s="1"/>
  <c r="R59"/>
  <c r="N59"/>
  <c r="K117"/>
  <c r="J117"/>
  <c r="R60"/>
  <c r="N60"/>
  <c r="K85" l="1"/>
  <c r="L117"/>
  <c r="M117" s="1"/>
  <c r="K118"/>
  <c r="J118"/>
  <c r="P61"/>
  <c r="Q61" s="1"/>
  <c r="O61"/>
  <c r="J61"/>
  <c r="E19" i="9"/>
  <c r="I18"/>
  <c r="G120" i="8"/>
  <c r="H119"/>
  <c r="I119" s="1"/>
  <c r="J55"/>
  <c r="P55"/>
  <c r="Q55" s="1"/>
  <c r="O55"/>
  <c r="L62"/>
  <c r="P60"/>
  <c r="Q60" s="1"/>
  <c r="O60"/>
  <c r="J60"/>
  <c r="J59"/>
  <c r="P59"/>
  <c r="Q59" s="1"/>
  <c r="O59"/>
  <c r="J57"/>
  <c r="P57"/>
  <c r="Q57" s="1"/>
  <c r="O57"/>
  <c r="J52"/>
  <c r="K52" s="1"/>
  <c r="P52"/>
  <c r="Q52" s="1"/>
  <c r="O52"/>
  <c r="J53"/>
  <c r="K53" s="1"/>
  <c r="P53"/>
  <c r="Q53" s="1"/>
  <c r="O53"/>
  <c r="J51"/>
  <c r="K51" s="1"/>
  <c r="P51"/>
  <c r="Q51" s="1"/>
  <c r="O51"/>
  <c r="J50"/>
  <c r="O50"/>
  <c r="N62"/>
  <c r="N63" s="1"/>
  <c r="P50"/>
  <c r="L89"/>
  <c r="O20" i="3" s="1"/>
  <c r="P20" s="1"/>
  <c r="L87" i="8"/>
  <c r="J58"/>
  <c r="O58"/>
  <c r="P58"/>
  <c r="Q58" s="1"/>
  <c r="R27" i="6"/>
  <c r="R62" i="8"/>
  <c r="G121" l="1"/>
  <c r="H120"/>
  <c r="I120" s="1"/>
  <c r="Q50"/>
  <c r="Q62" s="1"/>
  <c r="R63" s="1"/>
  <c r="X26" i="3" s="1"/>
  <c r="P62" i="8"/>
  <c r="J119"/>
  <c r="K119"/>
  <c r="I19" i="9"/>
  <c r="E20"/>
  <c r="I20" s="1"/>
  <c r="L118" i="8"/>
  <c r="M118" s="1"/>
  <c r="R29" i="6"/>
  <c r="S26"/>
  <c r="O62" i="8"/>
  <c r="O63" s="1"/>
  <c r="K62"/>
  <c r="M61" s="1"/>
  <c r="M62" s="1"/>
  <c r="M16" i="3" s="1"/>
  <c r="L119" i="8" l="1"/>
  <c r="M119" s="1"/>
  <c r="H121"/>
  <c r="I121" s="1"/>
  <c r="G122"/>
  <c r="F3" i="2"/>
  <c r="L9" i="3"/>
  <c r="K120" i="8"/>
  <c r="J120"/>
  <c r="S27" i="6"/>
  <c r="J9" i="9"/>
  <c r="J10" s="1"/>
  <c r="J11" s="1"/>
  <c r="C41" i="3" s="1"/>
  <c r="J18" i="9"/>
  <c r="K121" i="8" l="1"/>
  <c r="J121"/>
  <c r="H122"/>
  <c r="I122" s="1"/>
  <c r="G123"/>
  <c r="L120"/>
  <c r="M120" s="1"/>
  <c r="T26" i="6"/>
  <c r="T27" s="1"/>
  <c r="S29"/>
  <c r="T29" l="1"/>
  <c r="U26"/>
  <c r="L121" i="8"/>
  <c r="M121" s="1"/>
  <c r="K122"/>
  <c r="J122"/>
  <c r="G124"/>
  <c r="H123"/>
  <c r="I123" s="1"/>
  <c r="L122" l="1"/>
  <c r="M122" s="1"/>
  <c r="U27" i="6"/>
  <c r="G125" i="8"/>
  <c r="H124"/>
  <c r="I124" s="1"/>
  <c r="J123"/>
  <c r="L123" s="1"/>
  <c r="M123" s="1"/>
  <c r="K123"/>
  <c r="V26" i="6" l="1"/>
  <c r="U29"/>
  <c r="H125" i="8"/>
  <c r="I125" s="1"/>
  <c r="G126"/>
  <c r="K124"/>
  <c r="J124"/>
  <c r="V27" i="6" l="1"/>
  <c r="V29" s="1"/>
  <c r="K125" i="8"/>
  <c r="J125"/>
  <c r="H126"/>
  <c r="I126" s="1"/>
  <c r="G127"/>
  <c r="L124"/>
  <c r="M124" s="1"/>
  <c r="G128" l="1"/>
  <c r="H128" s="1"/>
  <c r="I128" s="1"/>
  <c r="H127"/>
  <c r="I127" s="1"/>
  <c r="L125"/>
  <c r="M125" s="1"/>
  <c r="K126"/>
  <c r="J126"/>
  <c r="L126" l="1"/>
  <c r="M126" s="1"/>
  <c r="K128"/>
  <c r="J128"/>
  <c r="J127"/>
  <c r="K127"/>
  <c r="L128" l="1"/>
  <c r="M128" s="1"/>
  <c r="M129" s="1"/>
  <c r="L127"/>
  <c r="M127" s="1"/>
  <c r="O127" l="1"/>
  <c r="Q127" s="1"/>
  <c r="O128"/>
  <c r="Q128" s="1"/>
  <c r="R128" s="1"/>
  <c r="M130"/>
  <c r="O126" s="1"/>
  <c r="Q126" s="1"/>
  <c r="R126" s="1"/>
  <c r="R127" l="1"/>
  <c r="O80"/>
  <c r="P80" s="1"/>
  <c r="Q80" s="1"/>
  <c r="O78"/>
  <c r="P78" s="1"/>
  <c r="Q78" s="1"/>
  <c r="O79"/>
  <c r="P79" s="1"/>
  <c r="Q79" s="1"/>
  <c r="O72"/>
  <c r="P72" s="1"/>
  <c r="Q72" s="1"/>
  <c r="O71"/>
  <c r="P71" s="1"/>
  <c r="Q71" s="1"/>
  <c r="O81"/>
  <c r="P81" s="1"/>
  <c r="Q81" s="1"/>
  <c r="O77"/>
  <c r="P77" s="1"/>
  <c r="Q77" s="1"/>
  <c r="O75"/>
  <c r="P75" s="1"/>
  <c r="Q75" s="1"/>
  <c r="O73"/>
  <c r="P73" s="1"/>
  <c r="Q73" s="1"/>
  <c r="O74"/>
  <c r="P74" s="1"/>
  <c r="Q74" s="1"/>
  <c r="O76"/>
  <c r="P76" s="1"/>
  <c r="Q76" s="1"/>
  <c r="O70"/>
  <c r="P70" s="1"/>
  <c r="Q70" s="1"/>
</calcChain>
</file>

<file path=xl/comments1.xml><?xml version="1.0" encoding="utf-8"?>
<comments xmlns="http://schemas.openxmlformats.org/spreadsheetml/2006/main">
  <authors>
    <author>GaleDunnH</author>
  </authors>
  <commentList>
    <comment ref="M16" authorId="0">
      <text>
        <r>
          <rPr>
            <b/>
            <sz val="10"/>
            <color indexed="81"/>
            <rFont val="Tahoma"/>
            <family val="2"/>
          </rPr>
          <t xml:space="preserve">Not all months are used to figure forage potential because not all months are important with respect to this year's forage potential.  For information on months that are critical in your area email: gale.dunn@ars.usda.gov
</t>
        </r>
      </text>
    </comment>
    <comment ref="L20" authorId="0">
      <text>
        <r>
          <rPr>
            <b/>
            <sz val="10"/>
            <color indexed="81"/>
            <rFont val="Tahoma"/>
            <family val="2"/>
          </rPr>
          <t xml:space="preserve">Carry over effect is already included in forage potential estimate.
</t>
        </r>
      </text>
    </comment>
    <comment ref="P20" authorId="0">
      <text>
        <r>
          <rPr>
            <b/>
            <sz val="10"/>
            <color indexed="81"/>
            <rFont val="Tahoma"/>
            <family val="2"/>
          </rPr>
          <t xml:space="preserve">Not all months are created equal.  Some months are important with respect to next year and some are not.  It is possible to have a year with below normal rainfall and still have a positive carry over to next year.  the opposite is also true!
</t>
        </r>
      </text>
    </comment>
  </commentList>
</comments>
</file>

<file path=xl/sharedStrings.xml><?xml version="1.0" encoding="utf-8"?>
<sst xmlns="http://schemas.openxmlformats.org/spreadsheetml/2006/main" count="18718" uniqueCount="433">
  <si>
    <t>Boners     80-85%  1000-1600    50.00-53.75    54.50-57.50   52.50-56.00</t>
  </si>
  <si>
    <t>Lean       85-90%   900-1400    48.50-51.00    50.50-54.00   47.00-50.00</t>
  </si>
  <si>
    <t>Bulls      88-92%  1200-2300    62.00-65.00    63.00-65.50   64.00-69.00</t>
  </si>
  <si>
    <t>Source: USDA-Oklahoma Dept of Ag Market News, Oklahoma City, OK</t>
  </si>
  <si>
    <t xml:space="preserve">        Jerry Alexander   Telephone (405) 232-5425.</t>
  </si>
  <si>
    <t xml:space="preserve">        www.ams.usda.gov/lsmarketnews</t>
  </si>
  <si>
    <t>1300c</t>
  </si>
  <si>
    <t xml:space="preserve">. </t>
  </si>
  <si>
    <t>If you know your long-term average rainfall, enter it below.  Other wise it is calculated for you and shown on the rainfall page.</t>
  </si>
  <si>
    <t>User Provided Data</t>
  </si>
  <si>
    <t>?</t>
  </si>
  <si>
    <t>January</t>
  </si>
  <si>
    <t>February</t>
  </si>
  <si>
    <t>March</t>
  </si>
  <si>
    <t>April</t>
  </si>
  <si>
    <t>May</t>
  </si>
  <si>
    <t>June</t>
  </si>
  <si>
    <t>July</t>
  </si>
  <si>
    <t>August</t>
  </si>
  <si>
    <t>September</t>
  </si>
  <si>
    <t>October</t>
  </si>
  <si>
    <t>November</t>
  </si>
  <si>
    <t>December</t>
  </si>
  <si>
    <t>Total</t>
  </si>
  <si>
    <t>Long-term</t>
  </si>
  <si>
    <t>b</t>
  </si>
  <si>
    <t>z</t>
  </si>
  <si>
    <t>a</t>
  </si>
  <si>
    <t>c</t>
  </si>
  <si>
    <t>j</t>
  </si>
  <si>
    <t>r</t>
  </si>
  <si>
    <t>d</t>
  </si>
  <si>
    <t>h</t>
  </si>
  <si>
    <t>f</t>
  </si>
  <si>
    <t>o</t>
  </si>
  <si>
    <t>q</t>
  </si>
  <si>
    <t>m</t>
  </si>
  <si>
    <t>g</t>
  </si>
  <si>
    <t>e</t>
  </si>
  <si>
    <t>l</t>
  </si>
  <si>
    <t>i</t>
  </si>
  <si>
    <t>n</t>
  </si>
  <si>
    <t>t</t>
  </si>
  <si>
    <t>k</t>
  </si>
  <si>
    <t>u</t>
  </si>
  <si>
    <t>p</t>
  </si>
  <si>
    <t>s</t>
  </si>
  <si>
    <t>x</t>
  </si>
  <si>
    <t>This sheet collects precip data from the on board database for the selected weather station - it also get long-term data from the long-term database</t>
  </si>
  <si>
    <t>North Dakota</t>
  </si>
  <si>
    <t>Average Total Precipitation (in.)</t>
  </si>
  <si>
    <t>average</t>
  </si>
  <si>
    <t>sum</t>
  </si>
  <si>
    <t/>
  </si>
  <si>
    <t>This sheet determines whether the user wants to use database precip values or their own values</t>
  </si>
  <si>
    <t>Database</t>
  </si>
  <si>
    <t>Pulls</t>
  </si>
  <si>
    <t xml:space="preserve">precip </t>
  </si>
  <si>
    <t>data from</t>
  </si>
  <si>
    <t>either</t>
  </si>
  <si>
    <t>user data</t>
  </si>
  <si>
    <t>or</t>
  </si>
  <si>
    <t>collated_</t>
  </si>
  <si>
    <t>worksheet</t>
  </si>
  <si>
    <t>checks for</t>
  </si>
  <si>
    <t>errors</t>
  </si>
  <si>
    <t xml:space="preserve">missing </t>
  </si>
  <si>
    <t>values</t>
  </si>
  <si>
    <t>in data</t>
  </si>
  <si>
    <t>above</t>
  </si>
  <si>
    <t>user prov</t>
  </si>
  <si>
    <t xml:space="preserve">choose </t>
  </si>
  <si>
    <t>lt average</t>
  </si>
  <si>
    <t>collects</t>
  </si>
  <si>
    <t>error</t>
  </si>
  <si>
    <t>checked</t>
  </si>
  <si>
    <t>total</t>
  </si>
  <si>
    <t>Cut and paste average precipitation -because there are an unequal number of stations per state is necessary to modify the index-look-up on the collated data page.</t>
  </si>
  <si>
    <t>longterm</t>
  </si>
  <si>
    <t>userenter</t>
  </si>
  <si>
    <t>usercalc</t>
  </si>
  <si>
    <t>Coefficients</t>
  </si>
  <si>
    <t>Choose</t>
  </si>
  <si>
    <t>Quadrant</t>
  </si>
  <si>
    <t>Year</t>
  </si>
  <si>
    <t>Back 2</t>
  </si>
  <si>
    <t>Back 1</t>
  </si>
  <si>
    <t>Average</t>
  </si>
  <si>
    <t>Finish this page once kevin gives you a good copy</t>
  </si>
  <si>
    <t>y = 0.3153x + 0.6653</t>
  </si>
  <si>
    <t>R2 = 0.9888</t>
  </si>
  <si>
    <t>Converted</t>
  </si>
  <si>
    <t>in.</t>
  </si>
  <si>
    <t>Long-Term Average</t>
  </si>
  <si>
    <t xml:space="preserve">      Change</t>
  </si>
  <si>
    <t xml:space="preserve">  Year</t>
  </si>
  <si>
    <t xml:space="preserve"> </t>
  </si>
  <si>
    <t xml:space="preserve">  </t>
  </si>
  <si>
    <t>Rainfall Probability Tool</t>
  </si>
  <si>
    <t>Choose the month of interest</t>
  </si>
  <si>
    <t xml:space="preserve">Enter the amount of rainfall </t>
  </si>
  <si>
    <t>This is the percent chance you have of receiving this amount of rainfall or more in</t>
  </si>
  <si>
    <t>Choose an appropriate weather station</t>
  </si>
  <si>
    <t>For Graph on Rainfall Page</t>
  </si>
  <si>
    <t>X -Axis</t>
  </si>
  <si>
    <t>w/coeffcnt</t>
  </si>
  <si>
    <t>Y - Axis</t>
  </si>
  <si>
    <t xml:space="preserve">Based on Rainfall During </t>
  </si>
  <si>
    <t>Station</t>
  </si>
  <si>
    <t>No Error</t>
  </si>
  <si>
    <t xml:space="preserve">n = </t>
  </si>
  <si>
    <t>of precipitation less than this amount</t>
  </si>
  <si>
    <t>of precipitation greater than this amount</t>
  </si>
  <si>
    <t>if greater than 100% chance of NOT getting</t>
  </si>
  <si>
    <t>the value is set to zero</t>
  </si>
  <si>
    <t>Percent of Normal Herd Size</t>
  </si>
  <si>
    <t>the Grazing Land Can Carry</t>
  </si>
  <si>
    <t>Current/Past Year Not Converted</t>
  </si>
  <si>
    <t>http://ndawn.ndsu.nodak.edu/</t>
  </si>
  <si>
    <t>The buttons below will open the web pages of helpful weather information sources.</t>
  </si>
  <si>
    <t>NDAWN - North Dakota Agricultural Weather Network</t>
  </si>
  <si>
    <t>http://www.weather.gov/view/states.php?state=nd&amp;map=on</t>
  </si>
  <si>
    <r>
      <t>National Weather Service</t>
    </r>
    <r>
      <rPr>
        <b/>
        <sz val="10"/>
        <rFont val="Arial"/>
        <family val="2"/>
      </rPr>
      <t xml:space="preserve"> Long and Short Term Forecasts</t>
    </r>
  </si>
  <si>
    <t xml:space="preserve">         605-338-4061</t>
  </si>
  <si>
    <t>All prices dollars per ton, except straw, dollars per bale.</t>
  </si>
  <si>
    <t>percent</t>
  </si>
  <si>
    <t>.</t>
  </si>
  <si>
    <t>Select Hay Market</t>
  </si>
  <si>
    <t>Select Livestock Market</t>
  </si>
  <si>
    <t>National Summary</t>
  </si>
  <si>
    <t>Carryover effect</t>
  </si>
  <si>
    <t>y=</t>
  </si>
  <si>
    <t>R2 = 0.33</t>
  </si>
  <si>
    <t>LT</t>
  </si>
  <si>
    <t>Carry Over Effect*</t>
  </si>
  <si>
    <t>START</t>
  </si>
  <si>
    <t>STOP</t>
  </si>
  <si>
    <t>Months Critcal to Forage Growth</t>
  </si>
  <si>
    <t xml:space="preserve">If you choose to use your own rainfall </t>
  </si>
  <si>
    <t xml:space="preserve">data, select "User Provided Data" </t>
  </si>
  <si>
    <t>Please begin by selecting the number (1 to 3) for the section of the state that is relevant to you.</t>
  </si>
  <si>
    <t>above value</t>
  </si>
  <si>
    <t>is converted</t>
  </si>
  <si>
    <t>to number</t>
  </si>
  <si>
    <t>format</t>
  </si>
  <si>
    <t>max</t>
  </si>
  <si>
    <t>Three top months</t>
  </si>
  <si>
    <t>Top</t>
  </si>
  <si>
    <t>+ 1</t>
  </si>
  <si>
    <t>- 1</t>
  </si>
  <si>
    <t>Following months</t>
  </si>
  <si>
    <t>past year</t>
  </si>
  <si>
    <t>no error</t>
  </si>
  <si>
    <t>y = 0.1285x + 0.8675</t>
  </si>
  <si>
    <t>R2 = 0.9971</t>
  </si>
  <si>
    <t>y = 0.0181x + 0.9813</t>
  </si>
  <si>
    <t>R2 = 0.9959</t>
  </si>
  <si>
    <t>-2</t>
  </si>
  <si>
    <t>Zone 1</t>
  </si>
  <si>
    <t>Zone 2</t>
  </si>
  <si>
    <t>Zone 3</t>
  </si>
  <si>
    <t>Zone 4</t>
  </si>
  <si>
    <t>Zone 5</t>
  </si>
  <si>
    <t>Zone</t>
  </si>
  <si>
    <t>Co-efficnt</t>
  </si>
  <si>
    <t>Max value =</t>
  </si>
  <si>
    <t>of Max</t>
  </si>
  <si>
    <t>greater</t>
  </si>
  <si>
    <t>than 50%</t>
  </si>
  <si>
    <t>sum =</t>
  </si>
  <si>
    <t>&gt;50% *</t>
  </si>
  <si>
    <t>&gt;50%*</t>
  </si>
  <si>
    <t>ratio</t>
  </si>
  <si>
    <t>Zones</t>
  </si>
  <si>
    <t>These are simply a collation of current, past year, two years back precip. data plus lt-averge and zone coefficient</t>
  </si>
  <si>
    <t xml:space="preserve">Significant months, deviation from normal and forage growth potential </t>
  </si>
  <si>
    <t>deviation from normal for whole year</t>
  </si>
  <si>
    <t>Calculation</t>
  </si>
  <si>
    <t>Deviation</t>
  </si>
  <si>
    <t>Carry over estimate</t>
  </si>
  <si>
    <t>x +</t>
  </si>
  <si>
    <t>This section calculates the carryover effect by zone if zone information is available.</t>
  </si>
  <si>
    <t>nothing</t>
  </si>
  <si>
    <t>&gt;= 125%</t>
  </si>
  <si>
    <t>curr/lt</t>
  </si>
  <si>
    <t xml:space="preserve"> Red indicates below average rainfall. The more red during the growing season the lower the forage growth potential.</t>
  </si>
  <si>
    <r>
      <t xml:space="preserve">*Carry Over Effect is calculated based on rainfall in certain months of the previous year but not the whole year.  Carry Over Effect </t>
    </r>
    <r>
      <rPr>
        <b/>
        <sz val="12"/>
        <rFont val="Arial"/>
        <family val="2"/>
      </rPr>
      <t>MAY</t>
    </r>
    <r>
      <rPr>
        <sz val="12"/>
        <rFont val="Arial"/>
        <family val="2"/>
      </rPr>
      <t xml:space="preserve"> be offset by above average rainfall in April, May, and June of the current year.</t>
    </r>
  </si>
  <si>
    <t>Year ago: N/A</t>
  </si>
  <si>
    <t>SF_GR310</t>
  </si>
  <si>
    <t>All sales FOB Rock Valley, Iowa, vicinity.</t>
  </si>
  <si>
    <t xml:space="preserve">   One load Small Squares equals approximately 5 tons. </t>
  </si>
  <si>
    <t xml:space="preserve">Large Squares and Large Rounds range from 10-25 tons per load. </t>
  </si>
  <si>
    <t>Source:  USDA-South Dakota Dept Ag Market News, Sioux Falls, SD</t>
  </si>
  <si>
    <t xml:space="preserve">         www.ams.usda.gov/mnreports/SF_GR310.txt</t>
  </si>
  <si>
    <t>The Carry Over Effect is already accounted for in the percentage shown on the right.</t>
  </si>
  <si>
    <t>Precipitation for the Whole Year - Percent of Average</t>
  </si>
  <si>
    <t xml:space="preserve">KO_LS850  </t>
  </si>
  <si>
    <t xml:space="preserve">Oklahoma City, OK    Fri  Apr 18, 2008    USDA-OK Dept of Ag Market News </t>
  </si>
  <si>
    <t xml:space="preserve">   National Slaughter Cattle Summary - Week Ending April 18, 2008   </t>
  </si>
  <si>
    <t xml:space="preserve">   Compared to last week:  Slaughter cattle trade beginning to develop in</t>
  </si>
  <si>
    <t>Texas and Kansas 3.00 higher.  Still nothing developing in Nebraska</t>
  </si>
  <si>
    <t xml:space="preserve">as of noon Friday.  Demand for beef is expected to improve after </t>
  </si>
  <si>
    <t>announcements this morning that the a U.S. ban on beef had been lifted.  Slaughter</t>
  </si>
  <si>
    <t xml:space="preserve">rates have been good for the week and boxed beef prices have made huge gains as well.  </t>
  </si>
  <si>
    <t>Boxed beef cut-out values Friday morning averaged 149.94 up 7.09 from last Friday</t>
  </si>
  <si>
    <t xml:space="preserve">and up 13.17 from two weeks ago.  The Choice/Select spread is currently 2.26.  </t>
  </si>
  <si>
    <t xml:space="preserve">Sales of slaughter cattle on a national basis </t>
  </si>
  <si>
    <t xml:space="preserve">for negotiated cash trades through noon Friday totaled 12,229 head.  Last week the </t>
  </si>
  <si>
    <t xml:space="preserve">full count totaled 200,798.  </t>
  </si>
  <si>
    <t xml:space="preserve">Midwest Direct Markets: </t>
  </si>
  <si>
    <t xml:space="preserve">Live Basis: Steers and Heifers </t>
  </si>
  <si>
    <t xml:space="preserve">   35-80 Percent Choice, 1200-1400 lbs  not established.</t>
  </si>
  <si>
    <t xml:space="preserve">Dressed Basis:  Steers and Heifers </t>
  </si>
  <si>
    <t xml:space="preserve">   35-80 percent Choice, 800-950 lbs  not established.  </t>
  </si>
  <si>
    <t xml:space="preserve">High Plains Direct Markets: </t>
  </si>
  <si>
    <t>Live Basis: Steers and Heifers</t>
  </si>
  <si>
    <t xml:space="preserve">   35-65 percent Choice, 900-1400 lbs  90.00.</t>
  </si>
  <si>
    <t xml:space="preserve">   </t>
  </si>
  <si>
    <t>Slaughter Cows and Bulls (Average Yielding Prices):</t>
  </si>
  <si>
    <t xml:space="preserve">   Slaughter cows steady to 1.00 lower, except Oklahoma 1.00-2.00 higher.</t>
  </si>
  <si>
    <t>Slaughter bulls mostly steady.</t>
  </si>
  <si>
    <t xml:space="preserve">   USDA's Cutter cow carcass cut-out value Friday morning was 116.17 up 1.27 from </t>
  </si>
  <si>
    <t xml:space="preserve">last Friday's close.  </t>
  </si>
  <si>
    <t>Prices paid for average dressing:</t>
  </si>
  <si>
    <t xml:space="preserve">           %Lean     Weight     Colorado       Oklahoma      Alabama  </t>
  </si>
  <si>
    <t>Breakers   75-80%  1000-1600    51.00-54.00    54.00-57.50   51.50-55.00</t>
  </si>
  <si>
    <t>Sioux Falls, SD   Mon Apr 21, 2008   USDA-SD Dept Ag Market News</t>
  </si>
  <si>
    <t xml:space="preserve">Rock Valley Hay Auction - Monday, Apr 21, 2008    </t>
  </si>
  <si>
    <t>Receipts:  20 Loads   Week Ago:  24 Loads   Year Ago:  12 loads</t>
  </si>
  <si>
    <t xml:space="preserve">  **NOTE:  Monday, April 28, will be the last Monday sale of</t>
  </si>
  <si>
    <t>the season.  Thursday sales will continue year round.</t>
  </si>
  <si>
    <t xml:space="preserve">   All classes steady on a light test.</t>
  </si>
  <si>
    <t xml:space="preserve">   Alfalfa:  Large Rounds, 9 loads:  Premium 117.50, Good </t>
  </si>
  <si>
    <t>85.00-95.00, Fair 70.00-80.00.</t>
  </si>
  <si>
    <t xml:space="preserve">   Mixed Alfalfa/Grass:  Small Squares, 1 load:  Premium </t>
  </si>
  <si>
    <t>127.50.</t>
  </si>
  <si>
    <t xml:space="preserve">   Grass:  Small Squares, 1 load:  Premium 120.00.  Large </t>
  </si>
  <si>
    <t>Squares, 1 load:  Good 95.00.  Large Rounds, 6 loads:</t>
  </si>
  <si>
    <t>Premium 110.00, Good 80.00-92.50.</t>
  </si>
  <si>
    <t xml:space="preserve">   Bedding:  Large Rounds, 1 load:  77.50 per ton.   </t>
  </si>
  <si>
    <t xml:space="preserve">   Cornstalks:  Large Rounds, 1 load:  50.00 per ton.</t>
  </si>
  <si>
    <t xml:space="preserve">1440c  jkb </t>
  </si>
  <si>
    <t>keeps</t>
  </si>
  <si>
    <t>checks for changes</t>
  </si>
  <si>
    <t>track of</t>
  </si>
  <si>
    <t>this would choose either the data on the precipcalc page or the changed data on the rainfall page</t>
  </si>
  <si>
    <t>how many</t>
  </si>
  <si>
    <t xml:space="preserve">user </t>
  </si>
  <si>
    <t xml:space="preserve">files </t>
  </si>
  <si>
    <t>created</t>
  </si>
  <si>
    <t>choosesource</t>
  </si>
  <si>
    <t>For transfer to rainfall page so that ? remain ?</t>
  </si>
  <si>
    <t>previous</t>
  </si>
  <si>
    <t>current</t>
  </si>
  <si>
    <t>from rainfall to tell</t>
  </si>
  <si>
    <t>if changes are made</t>
  </si>
  <si>
    <t>different?</t>
  </si>
  <si>
    <t>current year's sum</t>
  </si>
  <si>
    <t>sum from rainfall page</t>
  </si>
  <si>
    <t>data changed?</t>
  </si>
  <si>
    <t>If you would like to use weather station data but make changes to it, please push the button and re-name the file - thanks</t>
  </si>
  <si>
    <t>,1</t>
  </si>
  <si>
    <t>,</t>
  </si>
  <si>
    <t>To Retrieve Saved Files Choose from the Drop Down List (below)</t>
  </si>
  <si>
    <t>To Save  User Provided Data or Weather Station Modified Data, Make the Changes then Push the 'Save' Button Below</t>
  </si>
  <si>
    <t>How to Modify Weather Station Data</t>
  </si>
  <si>
    <t>To use previously saved data select from the list below</t>
  </si>
  <si>
    <t>noerror</t>
  </si>
  <si>
    <t>Use a ? where ever there is missing rainfall data.</t>
  </si>
  <si>
    <t>yes</t>
  </si>
  <si>
    <t>ellen</t>
  </si>
  <si>
    <t>3</t>
  </si>
  <si>
    <t>sample</t>
  </si>
  <si>
    <t>marmoth</t>
  </si>
  <si>
    <t>When naming files use letters or letters and numbers but not numbers alone.</t>
  </si>
  <si>
    <t>Afton</t>
  </si>
  <si>
    <t>Wyoming</t>
  </si>
  <si>
    <t>Albin</t>
  </si>
  <si>
    <t>Alta 1 Nw</t>
  </si>
  <si>
    <t>Baggs</t>
  </si>
  <si>
    <t>Basin</t>
  </si>
  <si>
    <t>Bates Creek 2</t>
  </si>
  <si>
    <t>Bedford 3 Se</t>
  </si>
  <si>
    <t>Billy Creek</t>
  </si>
  <si>
    <t>Black Mountain</t>
  </si>
  <si>
    <t>Bondurant</t>
  </si>
  <si>
    <t>Boulder Rearing Stn</t>
  </si>
  <si>
    <t>Boysen Dam</t>
  </si>
  <si>
    <t>Buffalo</t>
  </si>
  <si>
    <t>Buffalo Bill Dam</t>
  </si>
  <si>
    <t>Burgess Junction</t>
  </si>
  <si>
    <t>Burris</t>
  </si>
  <si>
    <t>Carpenter</t>
  </si>
  <si>
    <t>Casper Wso Ap</t>
  </si>
  <si>
    <t>Centennial 1 N</t>
  </si>
  <si>
    <t>Cheyenne Wsfo Ap</t>
  </si>
  <si>
    <t>Chugwater</t>
  </si>
  <si>
    <t>Church Buttes Gas Plt</t>
  </si>
  <si>
    <t>Clark 3 Ne</t>
  </si>
  <si>
    <t>Clearmont 5 Sw</t>
  </si>
  <si>
    <t>Cody</t>
  </si>
  <si>
    <t>Cody 12 Se</t>
  </si>
  <si>
    <t>Cody 21 Sw</t>
  </si>
  <si>
    <t>Colony</t>
  </si>
  <si>
    <t>Cora</t>
  </si>
  <si>
    <t>Crandall Creek</t>
  </si>
  <si>
    <t>Daniel Fish Hatchery</t>
  </si>
  <si>
    <t>Darwin Ranch</t>
  </si>
  <si>
    <t>Dayton</t>
  </si>
  <si>
    <t>Deaver</t>
  </si>
  <si>
    <t>Devils Tower 2</t>
  </si>
  <si>
    <t>Dillinger</t>
  </si>
  <si>
    <t>Diversion Dam</t>
  </si>
  <si>
    <t>Double Four Ranch</t>
  </si>
  <si>
    <t>Douglas</t>
  </si>
  <si>
    <t>Dubois</t>
  </si>
  <si>
    <t>Dull Center 1 Se</t>
  </si>
  <si>
    <t>Elk Mountain</t>
  </si>
  <si>
    <t>Emblem</t>
  </si>
  <si>
    <t>Evanston 1 E</t>
  </si>
  <si>
    <t>Farson</t>
  </si>
  <si>
    <t>Fontenelle</t>
  </si>
  <si>
    <t>Fossil Butte</t>
  </si>
  <si>
    <t>Gas Hills 4 E</t>
  </si>
  <si>
    <t>Gillette 9 Ese</t>
  </si>
  <si>
    <t>Green River</t>
  </si>
  <si>
    <t>Greybull 1 S</t>
  </si>
  <si>
    <t>Heart Mountain</t>
  </si>
  <si>
    <t>Hecla 1 E</t>
  </si>
  <si>
    <t>Hulett</t>
  </si>
  <si>
    <t>Jackson</t>
  </si>
  <si>
    <t>w</t>
  </si>
  <si>
    <t>Jeffrey City</t>
  </si>
  <si>
    <t>Kaycee</t>
  </si>
  <si>
    <t>Kemmerer Wtr Trtmt</t>
  </si>
  <si>
    <t>La Barge</t>
  </si>
  <si>
    <t>La Grange</t>
  </si>
  <si>
    <t>Lake Yellowstone</t>
  </si>
  <si>
    <t>Lander Wso Ap</t>
  </si>
  <si>
    <t>Laramie 2 Nw</t>
  </si>
  <si>
    <t>Laramie Faa Airport</t>
  </si>
  <si>
    <t>Leiter 9 N</t>
  </si>
  <si>
    <t>Leo 6 Sw</t>
  </si>
  <si>
    <t>Lonetree</t>
  </si>
  <si>
    <t>Lovell</t>
  </si>
  <si>
    <t>Medicine Bow</t>
  </si>
  <si>
    <t>Midwest</t>
  </si>
  <si>
    <t>Moose</t>
  </si>
  <si>
    <t>Moran 5 Wnw</t>
  </si>
  <si>
    <t>Mountain View</t>
  </si>
  <si>
    <t>Muddy Gap</t>
  </si>
  <si>
    <t>Newcastle</t>
  </si>
  <si>
    <t>Old Faithful</t>
  </si>
  <si>
    <t>Old Fort Laramie</t>
  </si>
  <si>
    <t>Pavillion</t>
  </si>
  <si>
    <t>Phillips</t>
  </si>
  <si>
    <t>Pine Bluffs 5 W</t>
  </si>
  <si>
    <t>Pinedale</t>
  </si>
  <si>
    <t>Powder River 2</t>
  </si>
  <si>
    <t>Powell Field Stn</t>
  </si>
  <si>
    <t>Rairden</t>
  </si>
  <si>
    <t>Rawlins Faa Airport</t>
  </si>
  <si>
    <t>Redbird 1 Nw</t>
  </si>
  <si>
    <t>Riverton (Downtown)</t>
  </si>
  <si>
    <t>Rock Springs Faa Ap</t>
  </si>
  <si>
    <t>Saratoga 1 Sse</t>
  </si>
  <si>
    <t>Sheridan Field Stn</t>
  </si>
  <si>
    <t>Sheridan Wso Ap</t>
  </si>
  <si>
    <t>Shirley Basin Stn</t>
  </si>
  <si>
    <t>Shoshoni</t>
  </si>
  <si>
    <t>Snake River</t>
  </si>
  <si>
    <t>South Pass City</t>
  </si>
  <si>
    <t>Story</t>
  </si>
  <si>
    <t>Sundance</t>
  </si>
  <si>
    <t>Sunshine 2 Ene</t>
  </si>
  <si>
    <t>Sybille Research Unit</t>
  </si>
  <si>
    <t>Ten Sleep 16 Sse</t>
  </si>
  <si>
    <t>Ten Sleep 4 Ne</t>
  </si>
  <si>
    <t>Thermopolis</t>
  </si>
  <si>
    <t>Thermopolis 25 Wnw</t>
  </si>
  <si>
    <t>Thermopolis 9 Ne</t>
  </si>
  <si>
    <t>Torrington 29 N</t>
  </si>
  <si>
    <t>Torrington Exp Farm</t>
  </si>
  <si>
    <t>Tower Falls</t>
  </si>
  <si>
    <t>Upton</t>
  </si>
  <si>
    <t>Wapiti 2 E</t>
  </si>
  <si>
    <t>Weston</t>
  </si>
  <si>
    <t>Wheatland 4 N</t>
  </si>
  <si>
    <t>Worland</t>
  </si>
  <si>
    <t>Worland Faa Ap</t>
  </si>
  <si>
    <t>Wright 12 W</t>
  </si>
  <si>
    <t>Yellowstone Park</t>
  </si>
  <si>
    <t>Yoder 4 Sw</t>
  </si>
  <si>
    <t>v</t>
  </si>
  <si>
    <t>y</t>
  </si>
  <si>
    <t>Alta 1 NW</t>
  </si>
  <si>
    <t>Badford 3 SE</t>
  </si>
  <si>
    <t>Boulder Rearing STN</t>
  </si>
  <si>
    <t>Casper WSO AP</t>
  </si>
  <si>
    <t>Cheyenne WSFO AP</t>
  </si>
  <si>
    <t>Church Buttes Gas PLT</t>
  </si>
  <si>
    <t>Clark 3 NE</t>
  </si>
  <si>
    <t>Clearmont 5 SW</t>
  </si>
  <si>
    <t>Cody 12 SE</t>
  </si>
  <si>
    <t>Cody 21 SW</t>
  </si>
  <si>
    <t>Diverson Dam</t>
  </si>
  <si>
    <t>Dull Center 1 SE</t>
  </si>
  <si>
    <t>Echeta 2 NW</t>
  </si>
  <si>
    <t>Gillette 9 ESE</t>
  </si>
  <si>
    <t>Glenrock 5 ESE</t>
  </si>
  <si>
    <t>Kemmerer WTR TRTMT</t>
  </si>
  <si>
    <t>Lander WSO AP</t>
  </si>
  <si>
    <t>Laramie 2 NW</t>
  </si>
  <si>
    <t>Leo 6 SW</t>
  </si>
  <si>
    <t>Lusk 2 SW</t>
  </si>
  <si>
    <t>Moran 5 WNW</t>
  </si>
  <si>
    <t>Powell Field STN</t>
  </si>
  <si>
    <t>Redbird 1 NW</t>
  </si>
  <si>
    <t>Riverton (downtown)</t>
  </si>
  <si>
    <t>Rock Springs Faa AP</t>
  </si>
  <si>
    <t>Rokcypoint 1 E</t>
  </si>
  <si>
    <t>Saratoga 1 SSE</t>
  </si>
  <si>
    <t>Sheridan Field STN</t>
  </si>
  <si>
    <t>Sheridan WSO AP</t>
  </si>
  <si>
    <t>Shirley Basin STN</t>
  </si>
  <si>
    <t>Sunshine 2 ENE</t>
  </si>
  <si>
    <t>Ten Sleep 16 SSE</t>
  </si>
  <si>
    <t>Ten Sleep 4 NE</t>
  </si>
  <si>
    <t>Thermopolis 25 WNW</t>
  </si>
  <si>
    <t>Thermopolis 9 NE</t>
  </si>
  <si>
    <t>Torrington EXP Farm</t>
  </si>
  <si>
    <t>Worland Faa AP</t>
  </si>
  <si>
    <t>Yoder 4 SW</t>
  </si>
</sst>
</file>

<file path=xl/styles.xml><?xml version="1.0" encoding="utf-8"?>
<styleSheet xmlns="http://schemas.openxmlformats.org/spreadsheetml/2006/main">
  <numFmts count="4">
    <numFmt numFmtId="164" formatCode="0.0000"/>
    <numFmt numFmtId="165" formatCode="0.0"/>
    <numFmt numFmtId="170" formatCode="mmmmm"/>
    <numFmt numFmtId="185" formatCode="0.000000"/>
  </numFmts>
  <fonts count="44">
    <font>
      <sz val="10"/>
      <name val="Arial"/>
    </font>
    <font>
      <sz val="10"/>
      <name val="Arial"/>
    </font>
    <font>
      <sz val="8"/>
      <name val="Arial"/>
    </font>
    <font>
      <sz val="10"/>
      <color indexed="9"/>
      <name val="Arial"/>
    </font>
    <font>
      <b/>
      <sz val="10"/>
      <name val="Arial"/>
    </font>
    <font>
      <sz val="22"/>
      <name val="Arial"/>
    </font>
    <font>
      <b/>
      <sz val="11"/>
      <name val="Arial"/>
    </font>
    <font>
      <b/>
      <sz val="12"/>
      <name val="Arial"/>
    </font>
    <font>
      <b/>
      <sz val="12"/>
      <name val="Arial"/>
      <family val="2"/>
    </font>
    <font>
      <sz val="10"/>
      <color indexed="22"/>
      <name val="Arial"/>
    </font>
    <font>
      <b/>
      <sz val="10"/>
      <name val="Arial"/>
      <family val="2"/>
    </font>
    <font>
      <b/>
      <sz val="22"/>
      <name val="Arial"/>
    </font>
    <font>
      <u/>
      <sz val="10"/>
      <color indexed="12"/>
      <name val="Arial"/>
    </font>
    <font>
      <b/>
      <sz val="10"/>
      <color indexed="9"/>
      <name val="Arial"/>
      <family val="2"/>
    </font>
    <font>
      <sz val="10"/>
      <color indexed="22"/>
      <name val="Arial"/>
      <family val="2"/>
    </font>
    <font>
      <b/>
      <sz val="12"/>
      <color indexed="9"/>
      <name val="Tahoma"/>
      <family val="2"/>
    </font>
    <font>
      <b/>
      <sz val="10"/>
      <color indexed="9"/>
      <name val="Arial"/>
    </font>
    <font>
      <b/>
      <sz val="12"/>
      <name val="Tahoma"/>
      <family val="2"/>
    </font>
    <font>
      <b/>
      <sz val="12"/>
      <color indexed="10"/>
      <name val="Arial"/>
      <family val="2"/>
    </font>
    <font>
      <sz val="10"/>
      <color indexed="10"/>
      <name val="Arial"/>
      <family val="2"/>
    </font>
    <font>
      <sz val="10"/>
      <name val="Arial"/>
      <family val="2"/>
    </font>
    <font>
      <sz val="10"/>
      <color indexed="13"/>
      <name val="Arial"/>
      <family val="2"/>
    </font>
    <font>
      <b/>
      <sz val="20"/>
      <color indexed="9"/>
      <name val="Arial"/>
      <family val="2"/>
    </font>
    <font>
      <b/>
      <sz val="10"/>
      <name val="Tahoma"/>
      <family val="2"/>
    </font>
    <font>
      <b/>
      <sz val="10"/>
      <color indexed="10"/>
      <name val="Arial"/>
      <family val="2"/>
    </font>
    <font>
      <b/>
      <sz val="14"/>
      <name val="Arial"/>
      <family val="2"/>
    </font>
    <font>
      <sz val="14"/>
      <name val="Arial"/>
      <family val="2"/>
    </font>
    <font>
      <b/>
      <sz val="11"/>
      <name val="Arial"/>
      <family val="2"/>
    </font>
    <font>
      <u/>
      <sz val="10"/>
      <name val="Arial"/>
    </font>
    <font>
      <b/>
      <sz val="9"/>
      <name val="Arial"/>
      <family val="2"/>
    </font>
    <font>
      <sz val="12"/>
      <name val="Arial"/>
      <family val="2"/>
    </font>
    <font>
      <sz val="10"/>
      <color indexed="9"/>
      <name val="Arial"/>
      <family val="2"/>
    </font>
    <font>
      <sz val="12"/>
      <name val="Arial"/>
    </font>
    <font>
      <sz val="11"/>
      <name val="Arial"/>
      <family val="2"/>
    </font>
    <font>
      <b/>
      <sz val="14"/>
      <name val="Arial"/>
    </font>
    <font>
      <sz val="14"/>
      <name val="Arial"/>
    </font>
    <font>
      <b/>
      <sz val="10"/>
      <color indexed="81"/>
      <name val="Tahoma"/>
      <family val="2"/>
    </font>
    <font>
      <b/>
      <sz val="18"/>
      <name val="Arial"/>
      <family val="2"/>
    </font>
    <font>
      <sz val="18"/>
      <name val="Arial"/>
      <family val="2"/>
    </font>
    <font>
      <sz val="10"/>
      <color indexed="55"/>
      <name val="Arial"/>
    </font>
    <font>
      <b/>
      <sz val="11"/>
      <color indexed="9"/>
      <name val="Arial"/>
      <family val="2"/>
    </font>
    <font>
      <sz val="10"/>
      <color indexed="10"/>
      <name val="Arial"/>
    </font>
    <font>
      <b/>
      <sz val="12"/>
      <color indexed="22"/>
      <name val="Arial"/>
    </font>
    <font>
      <sz val="10"/>
      <color indexed="8"/>
      <name val="Arial"/>
    </font>
  </fonts>
  <fills count="21">
    <fill>
      <patternFill patternType="none"/>
    </fill>
    <fill>
      <patternFill patternType="gray125"/>
    </fill>
    <fill>
      <patternFill patternType="solid">
        <fgColor indexed="43"/>
        <bgColor indexed="64"/>
      </patternFill>
    </fill>
    <fill>
      <patternFill patternType="solid">
        <fgColor indexed="42"/>
        <bgColor indexed="64"/>
      </patternFill>
    </fill>
    <fill>
      <patternFill patternType="solid">
        <fgColor indexed="63"/>
        <bgColor indexed="64"/>
      </patternFill>
    </fill>
    <fill>
      <patternFill patternType="solid">
        <fgColor indexed="41"/>
        <bgColor indexed="64"/>
      </patternFill>
    </fill>
    <fill>
      <patternFill patternType="solid">
        <fgColor indexed="50"/>
        <bgColor indexed="64"/>
      </patternFill>
    </fill>
    <fill>
      <patternFill patternType="solid">
        <fgColor indexed="19"/>
        <bgColor indexed="64"/>
      </patternFill>
    </fill>
    <fill>
      <patternFill patternType="solid">
        <fgColor indexed="47"/>
        <bgColor indexed="64"/>
      </patternFill>
    </fill>
    <fill>
      <patternFill patternType="solid">
        <fgColor indexed="22"/>
        <bgColor indexed="64"/>
      </patternFill>
    </fill>
    <fill>
      <patternFill patternType="solid">
        <fgColor indexed="51"/>
        <bgColor indexed="64"/>
      </patternFill>
    </fill>
    <fill>
      <patternFill patternType="solid">
        <fgColor indexed="45"/>
        <bgColor indexed="64"/>
      </patternFill>
    </fill>
    <fill>
      <patternFill patternType="solid">
        <fgColor indexed="53"/>
        <bgColor indexed="64"/>
      </patternFill>
    </fill>
    <fill>
      <patternFill patternType="solid">
        <fgColor indexed="10"/>
        <bgColor indexed="64"/>
      </patternFill>
    </fill>
    <fill>
      <patternFill patternType="solid">
        <fgColor indexed="9"/>
        <bgColor indexed="64"/>
      </patternFill>
    </fill>
    <fill>
      <patternFill patternType="solid">
        <fgColor indexed="8"/>
        <bgColor indexed="64"/>
      </patternFill>
    </fill>
    <fill>
      <patternFill patternType="solid">
        <fgColor indexed="55"/>
        <bgColor indexed="64"/>
      </patternFill>
    </fill>
    <fill>
      <patternFill patternType="solid">
        <fgColor indexed="13"/>
        <bgColor indexed="64"/>
      </patternFill>
    </fill>
    <fill>
      <patternFill patternType="solid">
        <fgColor indexed="52"/>
        <bgColor indexed="64"/>
      </patternFill>
    </fill>
    <fill>
      <patternFill patternType="lightDown">
        <bgColor indexed="9"/>
      </patternFill>
    </fill>
    <fill>
      <patternFill patternType="solid">
        <fgColor indexed="48"/>
        <bgColor indexed="64"/>
      </patternFill>
    </fill>
  </fills>
  <borders count="9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right/>
      <top style="thin">
        <color indexed="64"/>
      </top>
      <bottom/>
      <diagonal/>
    </border>
    <border>
      <left/>
      <right/>
      <top style="double">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right/>
      <top/>
      <bottom style="thin">
        <color indexed="64"/>
      </bottom>
      <diagonal/>
    </border>
    <border>
      <left/>
      <right style="medium">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bottom style="medium">
        <color indexed="64"/>
      </bottom>
      <diagonal/>
    </border>
    <border>
      <left/>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ck">
        <color indexed="64"/>
      </left>
      <right/>
      <top/>
      <bottom/>
      <diagonal/>
    </border>
    <border>
      <left/>
      <right style="thick">
        <color indexed="64"/>
      </right>
      <top/>
      <bottom/>
      <diagonal/>
    </border>
    <border>
      <left style="thick">
        <color indexed="64"/>
      </left>
      <right/>
      <top/>
      <bottom style="dotted">
        <color indexed="64"/>
      </bottom>
      <diagonal/>
    </border>
    <border>
      <left/>
      <right/>
      <top/>
      <bottom style="dotted">
        <color indexed="64"/>
      </bottom>
      <diagonal/>
    </border>
    <border>
      <left/>
      <right style="thick">
        <color indexed="64"/>
      </right>
      <top/>
      <bottom style="dotted">
        <color indexed="64"/>
      </bottom>
      <diagonal/>
    </border>
    <border>
      <left style="thick">
        <color indexed="64"/>
      </left>
      <right/>
      <top/>
      <bottom style="thick">
        <color indexed="64"/>
      </bottom>
      <diagonal/>
    </border>
    <border>
      <left/>
      <right/>
      <top style="medium">
        <color indexed="64"/>
      </top>
      <bottom style="thick">
        <color indexed="64"/>
      </bottom>
      <diagonal/>
    </border>
    <border>
      <left/>
      <right style="thick">
        <color indexed="64"/>
      </right>
      <top/>
      <bottom style="thick">
        <color indexed="64"/>
      </bottom>
      <diagonal/>
    </border>
    <border>
      <left style="thin">
        <color indexed="64"/>
      </left>
      <right style="thin">
        <color indexed="64"/>
      </right>
      <top/>
      <bottom/>
      <diagonal/>
    </border>
    <border>
      <left/>
      <right style="thin">
        <color indexed="64"/>
      </right>
      <top/>
      <bottom style="double">
        <color indexed="64"/>
      </bottom>
      <diagonal/>
    </border>
    <border>
      <left/>
      <right/>
      <top style="medium">
        <color indexed="64"/>
      </top>
      <bottom style="medium">
        <color indexed="64"/>
      </bottom>
      <diagonal/>
    </border>
    <border>
      <left/>
      <right style="thin">
        <color indexed="64"/>
      </right>
      <top style="thin">
        <color indexed="64"/>
      </top>
      <bottom style="medium">
        <color indexed="64"/>
      </bottom>
      <diagonal/>
    </border>
    <border>
      <left style="thick">
        <color indexed="64"/>
      </left>
      <right style="medium">
        <color indexed="64"/>
      </right>
      <top/>
      <bottom/>
      <diagonal/>
    </border>
    <border>
      <left/>
      <right style="thin">
        <color indexed="64"/>
      </right>
      <top/>
      <bottom style="medium">
        <color indexed="64"/>
      </bottom>
      <diagonal/>
    </border>
    <border>
      <left style="thin">
        <color indexed="22"/>
      </left>
      <right style="thin">
        <color indexed="22"/>
      </right>
      <top style="thin">
        <color indexed="22"/>
      </top>
      <bottom style="thin">
        <color indexed="22"/>
      </bottom>
      <diagonal/>
    </border>
    <border>
      <left style="thick">
        <color indexed="64"/>
      </left>
      <right/>
      <top style="thick">
        <color indexed="64"/>
      </top>
      <bottom/>
      <diagonal/>
    </border>
    <border>
      <left/>
      <right style="thick">
        <color indexed="64"/>
      </right>
      <top style="thick">
        <color indexed="64"/>
      </top>
      <bottom/>
      <diagonal/>
    </border>
    <border>
      <left style="medium">
        <color indexed="64"/>
      </left>
      <right/>
      <top style="medium">
        <color indexed="64"/>
      </top>
      <bottom style="medium">
        <color indexed="64"/>
      </bottom>
      <diagonal/>
    </border>
    <border>
      <left/>
      <right/>
      <top style="thick">
        <color indexed="64"/>
      </top>
      <bottom/>
      <diagonal/>
    </border>
    <border>
      <left/>
      <right/>
      <top/>
      <bottom style="thick">
        <color indexed="64"/>
      </bottom>
      <diagonal/>
    </border>
    <border>
      <left style="medium">
        <color indexed="64"/>
      </left>
      <right/>
      <top style="medium">
        <color indexed="64"/>
      </top>
      <bottom style="thick">
        <color indexed="64"/>
      </bottom>
      <diagonal/>
    </border>
    <border>
      <left/>
      <right style="medium">
        <color indexed="64"/>
      </right>
      <top style="medium">
        <color indexed="64"/>
      </top>
      <bottom style="thick">
        <color indexed="64"/>
      </bottom>
      <diagonal/>
    </border>
    <border>
      <left style="thick">
        <color indexed="64"/>
      </left>
      <right/>
      <top style="dotted">
        <color indexed="64"/>
      </top>
      <bottom/>
      <diagonal/>
    </border>
    <border>
      <left/>
      <right/>
      <top style="dotted">
        <color indexed="64"/>
      </top>
      <bottom/>
      <diagonal/>
    </border>
    <border>
      <left/>
      <right style="thick">
        <color indexed="64"/>
      </right>
      <top style="dotted">
        <color indexed="64"/>
      </top>
      <bottom/>
      <diagonal/>
    </border>
    <border>
      <left style="medium">
        <color indexed="64"/>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
      <left style="medium">
        <color indexed="64"/>
      </left>
      <right style="double">
        <color indexed="43"/>
      </right>
      <top style="medium">
        <color indexed="64"/>
      </top>
      <bottom style="thin">
        <color indexed="64"/>
      </bottom>
      <diagonal/>
    </border>
    <border>
      <left style="double">
        <color indexed="43"/>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medium">
        <color indexed="64"/>
      </top>
      <bottom/>
      <diagonal/>
    </border>
  </borders>
  <cellStyleXfs count="3">
    <xf numFmtId="0" fontId="0" fillId="0" borderId="0"/>
    <xf numFmtId="0" fontId="12" fillId="0" borderId="0" applyNumberFormat="0" applyFill="0" applyBorder="0" applyAlignment="0" applyProtection="0">
      <alignment vertical="top"/>
      <protection locked="0"/>
    </xf>
    <xf numFmtId="0" fontId="43" fillId="0" borderId="0"/>
  </cellStyleXfs>
  <cellXfs count="736">
    <xf numFmtId="0" fontId="0" fillId="0" borderId="0" xfId="0"/>
    <xf numFmtId="0" fontId="1" fillId="0" borderId="0" xfId="0" applyFont="1" applyProtection="1"/>
    <xf numFmtId="2" fontId="6" fillId="0" borderId="1" xfId="0" applyNumberFormat="1" applyFont="1" applyFill="1" applyBorder="1" applyAlignment="1" applyProtection="1">
      <alignment horizontal="center"/>
    </xf>
    <xf numFmtId="0" fontId="1" fillId="2" borderId="2" xfId="0" applyFont="1" applyFill="1" applyBorder="1" applyProtection="1"/>
    <xf numFmtId="2" fontId="6" fillId="0" borderId="1" xfId="0" applyNumberFormat="1" applyFont="1" applyFill="1" applyBorder="1" applyAlignment="1" applyProtection="1">
      <alignment horizontal="center"/>
      <protection locked="0"/>
    </xf>
    <xf numFmtId="0" fontId="0" fillId="0" borderId="0" xfId="0" applyAlignment="1">
      <alignment horizontal="right" wrapText="1"/>
    </xf>
    <xf numFmtId="0" fontId="0" fillId="0" borderId="0" xfId="0" applyNumberFormat="1"/>
    <xf numFmtId="2" fontId="0" fillId="0" borderId="0" xfId="0" applyNumberFormat="1"/>
    <xf numFmtId="2" fontId="0" fillId="0" borderId="0" xfId="0" quotePrefix="1" applyNumberFormat="1" applyAlignment="1">
      <alignment horizontal="left"/>
    </xf>
    <xf numFmtId="0" fontId="0" fillId="3" borderId="3" xfId="0" applyFill="1" applyBorder="1"/>
    <xf numFmtId="0" fontId="0" fillId="3" borderId="4" xfId="0" applyFill="1" applyBorder="1"/>
    <xf numFmtId="0" fontId="0" fillId="0" borderId="5" xfId="0" applyFill="1" applyBorder="1"/>
    <xf numFmtId="0" fontId="0" fillId="0" borderId="6" xfId="0" applyFill="1" applyBorder="1"/>
    <xf numFmtId="0" fontId="0" fillId="3" borderId="7" xfId="0" applyFill="1" applyBorder="1"/>
    <xf numFmtId="0" fontId="0" fillId="3" borderId="8" xfId="0" applyFill="1" applyBorder="1"/>
    <xf numFmtId="0" fontId="0" fillId="2" borderId="9" xfId="0" applyFill="1" applyBorder="1"/>
    <xf numFmtId="0" fontId="0" fillId="2" borderId="10" xfId="0" applyFill="1" applyBorder="1" applyAlignment="1">
      <alignment wrapText="1"/>
    </xf>
    <xf numFmtId="0" fontId="0" fillId="2" borderId="10" xfId="0" applyFill="1" applyBorder="1"/>
    <xf numFmtId="0" fontId="0" fillId="2" borderId="11" xfId="0" applyFill="1" applyBorder="1"/>
    <xf numFmtId="0" fontId="0" fillId="2" borderId="12" xfId="0" applyFill="1" applyBorder="1"/>
    <xf numFmtId="0" fontId="0" fillId="2" borderId="1" xfId="0" applyFill="1" applyBorder="1"/>
    <xf numFmtId="0" fontId="0" fillId="2" borderId="1" xfId="0" applyNumberFormat="1" applyFill="1" applyBorder="1"/>
    <xf numFmtId="0" fontId="0" fillId="2" borderId="13" xfId="0" applyFill="1" applyBorder="1"/>
    <xf numFmtId="0" fontId="0" fillId="2" borderId="14" xfId="0" applyFill="1" applyBorder="1"/>
    <xf numFmtId="9" fontId="0" fillId="0" borderId="0" xfId="0" applyNumberFormat="1"/>
    <xf numFmtId="0" fontId="0" fillId="0" borderId="0" xfId="0" applyAlignment="1">
      <alignment horizontal="center"/>
    </xf>
    <xf numFmtId="0" fontId="13" fillId="4" borderId="4" xfId="0" applyFont="1" applyFill="1" applyBorder="1" applyAlignment="1">
      <alignment horizontal="center"/>
    </xf>
    <xf numFmtId="0" fontId="0" fillId="5" borderId="1" xfId="0" applyFill="1" applyBorder="1"/>
    <xf numFmtId="0" fontId="0" fillId="6" borderId="1" xfId="0" applyFill="1" applyBorder="1"/>
    <xf numFmtId="0" fontId="0" fillId="7" borderId="1" xfId="0" applyFill="1" applyBorder="1"/>
    <xf numFmtId="0" fontId="0" fillId="3" borderId="15" xfId="0" applyFill="1" applyBorder="1"/>
    <xf numFmtId="0" fontId="0" fillId="3" borderId="16" xfId="0" applyFill="1" applyBorder="1"/>
    <xf numFmtId="2" fontId="0" fillId="3" borderId="9" xfId="0" applyNumberFormat="1" applyFill="1" applyBorder="1"/>
    <xf numFmtId="2" fontId="0" fillId="3" borderId="10" xfId="0" applyNumberFormat="1" applyFill="1" applyBorder="1"/>
    <xf numFmtId="2" fontId="0" fillId="3" borderId="17" xfId="0" applyNumberFormat="1" applyFill="1" applyBorder="1"/>
    <xf numFmtId="2" fontId="0" fillId="6" borderId="1" xfId="0" applyNumberFormat="1" applyFill="1" applyBorder="1"/>
    <xf numFmtId="2" fontId="0" fillId="7" borderId="1" xfId="0" applyNumberFormat="1" applyFill="1" applyBorder="1"/>
    <xf numFmtId="2" fontId="0" fillId="3" borderId="1" xfId="0" applyNumberFormat="1" applyFill="1" applyBorder="1"/>
    <xf numFmtId="2" fontId="0" fillId="3" borderId="13" xfId="0" applyNumberFormat="1" applyFill="1" applyBorder="1"/>
    <xf numFmtId="2" fontId="0" fillId="3" borderId="14" xfId="0" applyNumberFormat="1" applyFill="1" applyBorder="1"/>
    <xf numFmtId="2" fontId="0" fillId="3" borderId="18" xfId="0" applyNumberFormat="1" applyFill="1" applyBorder="1"/>
    <xf numFmtId="0" fontId="0" fillId="0" borderId="0" xfId="0" quotePrefix="1" applyAlignment="1">
      <alignment horizontal="left"/>
    </xf>
    <xf numFmtId="0" fontId="0" fillId="0" borderId="0" xfId="0" applyAlignment="1">
      <alignment wrapText="1"/>
    </xf>
    <xf numFmtId="0" fontId="0" fillId="8" borderId="1" xfId="0" applyFill="1" applyBorder="1"/>
    <xf numFmtId="2" fontId="0" fillId="2" borderId="1" xfId="0" quotePrefix="1" applyNumberFormat="1" applyFill="1" applyBorder="1" applyAlignment="1">
      <alignment horizontal="center"/>
    </xf>
    <xf numFmtId="2" fontId="0" fillId="8" borderId="1" xfId="0" applyNumberFormat="1" applyFill="1" applyBorder="1" applyAlignment="1">
      <alignment horizontal="center"/>
    </xf>
    <xf numFmtId="2" fontId="0" fillId="0" borderId="1" xfId="0" applyNumberFormat="1" applyBorder="1" applyAlignment="1">
      <alignment horizontal="center"/>
    </xf>
    <xf numFmtId="0" fontId="0" fillId="3" borderId="1" xfId="0" applyFill="1" applyBorder="1"/>
    <xf numFmtId="2" fontId="0" fillId="3" borderId="1" xfId="0" applyNumberFormat="1" applyFill="1" applyBorder="1" applyAlignment="1">
      <alignment horizontal="center"/>
    </xf>
    <xf numFmtId="0" fontId="0" fillId="9" borderId="0" xfId="0" applyFill="1" applyAlignment="1">
      <alignment horizontal="center"/>
    </xf>
    <xf numFmtId="2" fontId="0" fillId="9" borderId="1" xfId="0" applyNumberFormat="1" applyFill="1" applyBorder="1" applyAlignment="1">
      <alignment horizontal="center"/>
    </xf>
    <xf numFmtId="0" fontId="0" fillId="0" borderId="1" xfId="0" applyBorder="1"/>
    <xf numFmtId="2" fontId="0" fillId="0" borderId="1" xfId="0" applyNumberFormat="1" applyBorder="1"/>
    <xf numFmtId="0" fontId="0" fillId="0" borderId="9" xfId="0" applyBorder="1"/>
    <xf numFmtId="0" fontId="0" fillId="0" borderId="12" xfId="0" applyBorder="1"/>
    <xf numFmtId="0" fontId="0" fillId="0" borderId="13" xfId="0" applyBorder="1"/>
    <xf numFmtId="0" fontId="0" fillId="10" borderId="12" xfId="0" applyFill="1" applyBorder="1"/>
    <xf numFmtId="2" fontId="0" fillId="0" borderId="2" xfId="0" applyNumberFormat="1" applyBorder="1"/>
    <xf numFmtId="0" fontId="0" fillId="0" borderId="19" xfId="0" applyBorder="1" applyAlignment="1">
      <alignment horizontal="right"/>
    </xf>
    <xf numFmtId="0" fontId="0" fillId="0" borderId="20" xfId="0" applyBorder="1"/>
    <xf numFmtId="0" fontId="0" fillId="10" borderId="21" xfId="0" applyFill="1" applyBorder="1"/>
    <xf numFmtId="0" fontId="0" fillId="11" borderId="22" xfId="0" applyFill="1" applyBorder="1"/>
    <xf numFmtId="0" fontId="0" fillId="11" borderId="23" xfId="0" applyFill="1" applyBorder="1"/>
    <xf numFmtId="0" fontId="0" fillId="0" borderId="9" xfId="0" quotePrefix="1" applyBorder="1" applyAlignment="1">
      <alignment horizontal="left"/>
    </xf>
    <xf numFmtId="0" fontId="0" fillId="0" borderId="10" xfId="0" quotePrefix="1" applyBorder="1" applyAlignment="1">
      <alignment horizontal="left"/>
    </xf>
    <xf numFmtId="0" fontId="0" fillId="0" borderId="11" xfId="0" quotePrefix="1" applyBorder="1" applyAlignment="1">
      <alignment horizontal="left"/>
    </xf>
    <xf numFmtId="0" fontId="0" fillId="10" borderId="13" xfId="0" applyFill="1" applyBorder="1" applyAlignment="1">
      <alignment horizontal="center"/>
    </xf>
    <xf numFmtId="0" fontId="0" fillId="10" borderId="14" xfId="0" applyFill="1" applyBorder="1" applyAlignment="1">
      <alignment horizontal="center"/>
    </xf>
    <xf numFmtId="0" fontId="0" fillId="10" borderId="24" xfId="0" applyFill="1" applyBorder="1" applyAlignment="1">
      <alignment horizontal="center"/>
    </xf>
    <xf numFmtId="2" fontId="0" fillId="11" borderId="25" xfId="0" applyNumberFormat="1" applyFill="1" applyBorder="1"/>
    <xf numFmtId="2" fontId="0" fillId="10" borderId="26" xfId="0" applyNumberFormat="1" applyFill="1" applyBorder="1"/>
    <xf numFmtId="164" fontId="0" fillId="0" borderId="0" xfId="0" applyNumberFormat="1"/>
    <xf numFmtId="164" fontId="0" fillId="0" borderId="27" xfId="0" applyNumberFormat="1" applyBorder="1"/>
    <xf numFmtId="164" fontId="0" fillId="0" borderId="28" xfId="0" applyNumberFormat="1" applyBorder="1"/>
    <xf numFmtId="0" fontId="0" fillId="10" borderId="27" xfId="0" applyFill="1" applyBorder="1"/>
    <xf numFmtId="0" fontId="0" fillId="0" borderId="5" xfId="0" applyBorder="1"/>
    <xf numFmtId="0" fontId="0" fillId="0" borderId="6" xfId="0" applyBorder="1"/>
    <xf numFmtId="0" fontId="0" fillId="0" borderId="20" xfId="0" applyBorder="1" applyAlignment="1">
      <alignment horizontal="center"/>
    </xf>
    <xf numFmtId="164" fontId="0" fillId="0" borderId="14" xfId="0" applyNumberFormat="1" applyBorder="1" applyAlignment="1">
      <alignment horizontal="center"/>
    </xf>
    <xf numFmtId="0" fontId="0" fillId="12" borderId="29" xfId="0" applyFill="1" applyBorder="1" applyAlignment="1">
      <alignment horizontal="center"/>
    </xf>
    <xf numFmtId="164" fontId="0" fillId="12" borderId="10" xfId="0" applyNumberFormat="1" applyFill="1" applyBorder="1" applyAlignment="1">
      <alignment horizontal="center"/>
    </xf>
    <xf numFmtId="164" fontId="0" fillId="12" borderId="1" xfId="0" applyNumberFormat="1" applyFill="1" applyBorder="1" applyAlignment="1">
      <alignment horizontal="center"/>
    </xf>
    <xf numFmtId="0" fontId="0" fillId="10" borderId="30" xfId="0" applyFill="1" applyBorder="1" applyAlignment="1">
      <alignment horizontal="center"/>
    </xf>
    <xf numFmtId="164" fontId="0" fillId="10" borderId="1" xfId="0" applyNumberFormat="1" applyFill="1" applyBorder="1" applyAlignment="1">
      <alignment horizontal="center"/>
    </xf>
    <xf numFmtId="0" fontId="0" fillId="13" borderId="31" xfId="0" applyFill="1" applyBorder="1" applyAlignment="1">
      <alignment horizontal="center"/>
    </xf>
    <xf numFmtId="164" fontId="0" fillId="13" borderId="17" xfId="0" applyNumberFormat="1" applyFill="1" applyBorder="1" applyAlignment="1">
      <alignment horizontal="center"/>
    </xf>
    <xf numFmtId="164" fontId="0" fillId="13" borderId="27" xfId="0" applyNumberFormat="1" applyFill="1" applyBorder="1" applyAlignment="1">
      <alignment horizontal="center"/>
    </xf>
    <xf numFmtId="0" fontId="0" fillId="14" borderId="0" xfId="0" applyFill="1" applyBorder="1"/>
    <xf numFmtId="0" fontId="0" fillId="0" borderId="2" xfId="0" applyBorder="1"/>
    <xf numFmtId="0" fontId="0" fillId="0" borderId="2" xfId="0" applyBorder="1" applyAlignment="1">
      <alignment horizontal="center"/>
    </xf>
    <xf numFmtId="0" fontId="0" fillId="9" borderId="0" xfId="0" applyFill="1"/>
    <xf numFmtId="0" fontId="8" fillId="9" borderId="0" xfId="0" applyFont="1" applyFill="1" applyAlignment="1">
      <alignment horizontal="center"/>
    </xf>
    <xf numFmtId="0" fontId="0" fillId="9" borderId="0" xfId="0" applyFill="1" applyProtection="1"/>
    <xf numFmtId="0" fontId="0" fillId="9" borderId="0" xfId="0" applyFill="1" applyAlignment="1" applyProtection="1">
      <alignment horizontal="right" wrapText="1"/>
    </xf>
    <xf numFmtId="0" fontId="0" fillId="9" borderId="0" xfId="0" applyFill="1" applyAlignment="1" applyProtection="1">
      <alignment horizontal="left" wrapText="1"/>
    </xf>
    <xf numFmtId="0" fontId="0" fillId="9" borderId="0" xfId="0" applyFill="1" applyBorder="1" applyProtection="1"/>
    <xf numFmtId="0" fontId="14" fillId="9" borderId="0" xfId="0" applyFont="1" applyFill="1" applyBorder="1" applyAlignment="1" applyProtection="1"/>
    <xf numFmtId="0" fontId="0" fillId="9" borderId="32" xfId="0" applyFill="1" applyBorder="1" applyProtection="1"/>
    <xf numFmtId="0" fontId="0" fillId="9" borderId="33" xfId="0" applyFill="1" applyBorder="1" applyProtection="1"/>
    <xf numFmtId="0" fontId="10" fillId="14" borderId="33" xfId="0" quotePrefix="1" applyFont="1" applyFill="1" applyBorder="1" applyAlignment="1" applyProtection="1">
      <alignment horizontal="center"/>
    </xf>
    <xf numFmtId="0" fontId="17" fillId="9" borderId="0" xfId="0" applyFont="1" applyFill="1" applyBorder="1" applyAlignment="1" applyProtection="1">
      <alignment horizontal="right" wrapText="1"/>
    </xf>
    <xf numFmtId="0" fontId="0" fillId="9" borderId="0" xfId="0" applyFill="1" applyBorder="1"/>
    <xf numFmtId="0" fontId="0" fillId="9" borderId="34" xfId="0" applyFill="1" applyBorder="1" applyProtection="1"/>
    <xf numFmtId="0" fontId="10" fillId="14" borderId="19" xfId="0" quotePrefix="1" applyFont="1" applyFill="1" applyBorder="1" applyAlignment="1" applyProtection="1">
      <alignment horizontal="center"/>
    </xf>
    <xf numFmtId="0" fontId="13" fillId="0" borderId="35" xfId="0" applyFont="1" applyFill="1" applyBorder="1" applyAlignment="1" applyProtection="1">
      <alignment horizontal="center"/>
    </xf>
    <xf numFmtId="0" fontId="13" fillId="0" borderId="36" xfId="0" applyFont="1" applyFill="1" applyBorder="1" applyAlignment="1" applyProtection="1">
      <alignment horizontal="center"/>
    </xf>
    <xf numFmtId="0" fontId="13" fillId="0" borderId="37" xfId="0" applyFont="1" applyFill="1" applyBorder="1" applyAlignment="1" applyProtection="1">
      <alignment horizontal="center"/>
    </xf>
    <xf numFmtId="0" fontId="0" fillId="0" borderId="38" xfId="0" applyFill="1" applyBorder="1" applyAlignment="1"/>
    <xf numFmtId="170" fontId="17" fillId="2" borderId="12" xfId="0" applyNumberFormat="1" applyFont="1" applyFill="1" applyBorder="1" applyAlignment="1" applyProtection="1">
      <alignment horizontal="center"/>
    </xf>
    <xf numFmtId="2" fontId="8" fillId="14" borderId="39" xfId="0" applyNumberFormat="1" applyFont="1" applyFill="1" applyBorder="1" applyAlignment="1" applyProtection="1">
      <alignment horizontal="center" wrapText="1"/>
    </xf>
    <xf numFmtId="0" fontId="14" fillId="9" borderId="29" xfId="0" applyFont="1" applyFill="1" applyBorder="1" applyAlignment="1" applyProtection="1">
      <alignment horizontal="center"/>
    </xf>
    <xf numFmtId="170" fontId="17" fillId="2" borderId="12" xfId="0" applyNumberFormat="1" applyFont="1" applyFill="1" applyBorder="1" applyAlignment="1" applyProtection="1">
      <alignment horizontal="center" vertical="center"/>
    </xf>
    <xf numFmtId="1" fontId="19" fillId="9" borderId="34" xfId="0" applyNumberFormat="1" applyFont="1" applyFill="1" applyBorder="1" applyAlignment="1" applyProtection="1">
      <alignment horizontal="center"/>
    </xf>
    <xf numFmtId="0" fontId="17" fillId="2" borderId="12" xfId="0" applyFont="1" applyFill="1" applyBorder="1" applyAlignment="1" applyProtection="1">
      <alignment horizontal="center" vertical="center"/>
    </xf>
    <xf numFmtId="0" fontId="14" fillId="9" borderId="40" xfId="0" applyFont="1" applyFill="1" applyBorder="1" applyAlignment="1" applyProtection="1">
      <alignment horizontal="center"/>
    </xf>
    <xf numFmtId="1" fontId="19" fillId="9" borderId="38" xfId="0" applyNumberFormat="1" applyFont="1" applyFill="1" applyBorder="1" applyAlignment="1" applyProtection="1">
      <alignment horizontal="center"/>
    </xf>
    <xf numFmtId="0" fontId="8" fillId="2" borderId="0" xfId="0" applyFont="1" applyFill="1" applyBorder="1" applyAlignment="1" applyProtection="1">
      <alignment horizontal="center"/>
    </xf>
    <xf numFmtId="0" fontId="20" fillId="2" borderId="0" xfId="0" applyFont="1" applyFill="1" applyBorder="1" applyAlignment="1" applyProtection="1"/>
    <xf numFmtId="10" fontId="21" fillId="2" borderId="0" xfId="0" applyNumberFormat="1" applyFont="1" applyFill="1" applyBorder="1" applyAlignment="1" applyProtection="1"/>
    <xf numFmtId="0" fontId="17" fillId="3" borderId="13" xfId="0" applyFont="1" applyFill="1" applyBorder="1" applyAlignment="1" applyProtection="1">
      <alignment horizontal="center" vertical="center"/>
    </xf>
    <xf numFmtId="165" fontId="23" fillId="14" borderId="24" xfId="0" applyNumberFormat="1" applyFont="1" applyFill="1" applyBorder="1" applyAlignment="1" applyProtection="1">
      <alignment horizontal="center"/>
    </xf>
    <xf numFmtId="0" fontId="14" fillId="9" borderId="41" xfId="0" applyFont="1" applyFill="1" applyBorder="1" applyProtection="1"/>
    <xf numFmtId="0" fontId="14" fillId="9" borderId="19" xfId="0" applyFont="1" applyFill="1" applyBorder="1" applyProtection="1"/>
    <xf numFmtId="165" fontId="23" fillId="14" borderId="18" xfId="0" applyNumberFormat="1" applyFont="1" applyFill="1" applyBorder="1" applyAlignment="1" applyProtection="1">
      <alignment horizontal="center"/>
    </xf>
    <xf numFmtId="0" fontId="0" fillId="15" borderId="16" xfId="0" applyFill="1" applyBorder="1" applyProtection="1"/>
    <xf numFmtId="0" fontId="0" fillId="15" borderId="0" xfId="0" applyFill="1" applyBorder="1" applyProtection="1"/>
    <xf numFmtId="0" fontId="10" fillId="9" borderId="0" xfId="0" quotePrefix="1" applyFont="1" applyFill="1" applyBorder="1" applyAlignment="1" applyProtection="1">
      <alignment horizontal="left"/>
    </xf>
    <xf numFmtId="0" fontId="0" fillId="9" borderId="0" xfId="0" applyFill="1" applyBorder="1" applyAlignment="1">
      <alignment horizontal="center"/>
    </xf>
    <xf numFmtId="0" fontId="0" fillId="9" borderId="0" xfId="0" applyFill="1" applyBorder="1" applyAlignment="1"/>
    <xf numFmtId="0" fontId="0" fillId="15" borderId="7" xfId="0" applyFill="1" applyBorder="1" applyProtection="1"/>
    <xf numFmtId="0" fontId="0" fillId="15" borderId="42" xfId="0" applyFill="1" applyBorder="1" applyProtection="1"/>
    <xf numFmtId="0" fontId="0" fillId="9" borderId="38" xfId="0" applyFill="1" applyBorder="1" applyProtection="1"/>
    <xf numFmtId="0" fontId="0" fillId="9" borderId="0" xfId="0" applyFill="1" applyBorder="1" applyAlignment="1">
      <alignment vertical="center" wrapText="1"/>
    </xf>
    <xf numFmtId="2" fontId="8" fillId="9" borderId="0" xfId="0" applyNumberFormat="1" applyFont="1" applyFill="1" applyBorder="1" applyAlignment="1" applyProtection="1">
      <alignment horizontal="center"/>
    </xf>
    <xf numFmtId="2" fontId="8" fillId="9" borderId="0" xfId="0" applyNumberFormat="1" applyFont="1" applyFill="1" applyAlignment="1" applyProtection="1">
      <alignment horizontal="center"/>
    </xf>
    <xf numFmtId="0" fontId="0" fillId="0" borderId="0" xfId="0" applyFill="1" applyBorder="1" applyAlignment="1">
      <alignment horizontal="center"/>
    </xf>
    <xf numFmtId="9" fontId="10" fillId="2" borderId="0" xfId="0" applyNumberFormat="1" applyFont="1" applyFill="1" applyBorder="1" applyAlignment="1" applyProtection="1">
      <alignment horizontal="center" vertical="center"/>
    </xf>
    <xf numFmtId="0" fontId="20" fillId="2" borderId="38" xfId="0" applyFont="1" applyFill="1" applyBorder="1" applyAlignment="1" applyProtection="1"/>
    <xf numFmtId="10" fontId="21" fillId="2" borderId="38" xfId="0" applyNumberFormat="1" applyFont="1" applyFill="1" applyBorder="1" applyAlignment="1" applyProtection="1"/>
    <xf numFmtId="0" fontId="0" fillId="0" borderId="0" xfId="0" applyAlignment="1">
      <alignment horizontal="right"/>
    </xf>
    <xf numFmtId="9" fontId="0" fillId="0" borderId="1" xfId="0" applyNumberFormat="1" applyBorder="1"/>
    <xf numFmtId="0" fontId="0" fillId="2" borderId="0" xfId="0" applyFill="1" applyBorder="1"/>
    <xf numFmtId="0" fontId="0" fillId="14" borderId="33" xfId="0" applyFill="1" applyBorder="1" applyProtection="1"/>
    <xf numFmtId="1" fontId="19" fillId="9" borderId="3" xfId="0" applyNumberFormat="1" applyFont="1" applyFill="1" applyBorder="1" applyAlignment="1" applyProtection="1">
      <alignment horizontal="center"/>
    </xf>
    <xf numFmtId="0" fontId="0" fillId="9" borderId="4" xfId="0" applyFill="1" applyBorder="1" applyProtection="1"/>
    <xf numFmtId="1" fontId="19" fillId="9" borderId="16" xfId="0" applyNumberFormat="1" applyFont="1" applyFill="1" applyBorder="1" applyAlignment="1" applyProtection="1">
      <alignment horizontal="center"/>
    </xf>
    <xf numFmtId="0" fontId="14" fillId="9" borderId="16" xfId="0" applyFont="1" applyFill="1" applyBorder="1" applyAlignment="1" applyProtection="1">
      <alignment horizontal="center"/>
    </xf>
    <xf numFmtId="2" fontId="8" fillId="14" borderId="39" xfId="0" applyNumberFormat="1" applyFont="1" applyFill="1" applyBorder="1" applyAlignment="1" applyProtection="1">
      <alignment horizontal="center"/>
    </xf>
    <xf numFmtId="2" fontId="8" fillId="14" borderId="27" xfId="0" applyNumberFormat="1" applyFont="1" applyFill="1" applyBorder="1" applyAlignment="1" applyProtection="1">
      <alignment horizontal="center"/>
    </xf>
    <xf numFmtId="0" fontId="3" fillId="14" borderId="0" xfId="0" applyFont="1" applyFill="1" applyProtection="1"/>
    <xf numFmtId="0" fontId="1" fillId="14" borderId="0" xfId="0" applyFont="1" applyFill="1" applyProtection="1"/>
    <xf numFmtId="0" fontId="1" fillId="14" borderId="0" xfId="0" applyFont="1" applyFill="1" applyBorder="1" applyProtection="1"/>
    <xf numFmtId="0" fontId="1" fillId="14" borderId="0" xfId="0" applyFont="1" applyFill="1" applyAlignment="1" applyProtection="1">
      <alignment horizontal="center"/>
    </xf>
    <xf numFmtId="0" fontId="1" fillId="9" borderId="38" xfId="0" applyFont="1" applyFill="1" applyBorder="1" applyAlignment="1" applyProtection="1">
      <alignment horizontal="center"/>
    </xf>
    <xf numFmtId="0" fontId="1" fillId="0" borderId="21" xfId="0" applyFont="1" applyFill="1" applyBorder="1" applyAlignment="1" applyProtection="1">
      <alignment horizontal="center"/>
    </xf>
    <xf numFmtId="0" fontId="7" fillId="9" borderId="38" xfId="0" applyFont="1" applyFill="1" applyBorder="1" applyProtection="1"/>
    <xf numFmtId="0" fontId="7" fillId="0" borderId="26" xfId="0" applyFont="1" applyFill="1" applyBorder="1" applyProtection="1"/>
    <xf numFmtId="0" fontId="7" fillId="0" borderId="31" xfId="0" applyFont="1" applyFill="1" applyBorder="1" applyProtection="1"/>
    <xf numFmtId="2" fontId="9" fillId="9" borderId="19" xfId="0" applyNumberFormat="1" applyFont="1" applyFill="1" applyBorder="1" applyProtection="1"/>
    <xf numFmtId="2" fontId="4" fillId="0" borderId="2" xfId="0" applyNumberFormat="1" applyFont="1" applyBorder="1" applyAlignment="1" applyProtection="1">
      <alignment horizontal="center"/>
    </xf>
    <xf numFmtId="0" fontId="1" fillId="16" borderId="2" xfId="0" applyFont="1" applyFill="1" applyBorder="1" applyProtection="1"/>
    <xf numFmtId="0" fontId="7" fillId="0" borderId="43" xfId="0" applyFont="1" applyBorder="1" applyAlignment="1" applyProtection="1">
      <alignment horizontal="center"/>
    </xf>
    <xf numFmtId="0" fontId="1" fillId="16" borderId="44" xfId="0" applyFont="1" applyFill="1" applyBorder="1" applyProtection="1"/>
    <xf numFmtId="2" fontId="3" fillId="14" borderId="0" xfId="0" applyNumberFormat="1" applyFont="1" applyFill="1" applyProtection="1"/>
    <xf numFmtId="0" fontId="3" fillId="14" borderId="0" xfId="0" applyFont="1" applyFill="1" applyBorder="1" applyProtection="1"/>
    <xf numFmtId="0" fontId="28" fillId="15" borderId="0" xfId="1" applyFont="1" applyFill="1" applyBorder="1" applyAlignment="1" applyProtection="1">
      <alignment horizontal="left" shrinkToFit="1"/>
    </xf>
    <xf numFmtId="2" fontId="0" fillId="0" borderId="0" xfId="0" applyNumberFormat="1" applyAlignment="1">
      <alignment horizontal="right" wrapText="1"/>
    </xf>
    <xf numFmtId="2" fontId="0" fillId="5" borderId="1" xfId="0" applyNumberFormat="1" applyFill="1" applyBorder="1"/>
    <xf numFmtId="0" fontId="0" fillId="0" borderId="1" xfId="0" applyBorder="1" applyAlignment="1">
      <alignment horizontal="right" wrapText="1"/>
    </xf>
    <xf numFmtId="2" fontId="0" fillId="2" borderId="1" xfId="0" applyNumberFormat="1" applyFill="1" applyBorder="1"/>
    <xf numFmtId="0" fontId="0" fillId="14" borderId="8" xfId="0" applyFill="1" applyBorder="1" applyProtection="1"/>
    <xf numFmtId="0" fontId="0" fillId="0" borderId="0" xfId="0" applyBorder="1"/>
    <xf numFmtId="0" fontId="0" fillId="0" borderId="42" xfId="0" applyBorder="1"/>
    <xf numFmtId="0" fontId="0" fillId="14" borderId="0" xfId="0" applyFill="1" applyBorder="1" applyProtection="1"/>
    <xf numFmtId="0" fontId="0" fillId="14" borderId="38" xfId="0" applyFill="1" applyBorder="1" applyProtection="1"/>
    <xf numFmtId="0" fontId="0" fillId="14" borderId="16" xfId="0" applyFill="1" applyBorder="1" applyProtection="1"/>
    <xf numFmtId="0" fontId="0" fillId="14" borderId="7" xfId="0" applyFill="1" applyBorder="1" applyProtection="1"/>
    <xf numFmtId="0" fontId="0" fillId="14" borderId="42" xfId="0" applyFill="1" applyBorder="1" applyProtection="1"/>
    <xf numFmtId="0" fontId="0" fillId="0" borderId="0" xfId="0" applyFill="1" applyBorder="1"/>
    <xf numFmtId="0" fontId="0" fillId="0" borderId="0" xfId="0" applyProtection="1">
      <protection locked="0"/>
    </xf>
    <xf numFmtId="0" fontId="0" fillId="14" borderId="0" xfId="0" applyFill="1" applyBorder="1" applyAlignment="1"/>
    <xf numFmtId="0" fontId="0" fillId="0" borderId="0" xfId="0" applyFill="1" applyBorder="1" applyAlignment="1"/>
    <xf numFmtId="0" fontId="0" fillId="0" borderId="0" xfId="0" applyFill="1"/>
    <xf numFmtId="0" fontId="0" fillId="0" borderId="4" xfId="0" applyBorder="1"/>
    <xf numFmtId="0" fontId="0" fillId="0" borderId="33" xfId="0" applyBorder="1"/>
    <xf numFmtId="0" fontId="0" fillId="0" borderId="3" xfId="0" applyBorder="1"/>
    <xf numFmtId="0" fontId="0" fillId="0" borderId="16" xfId="0" applyBorder="1"/>
    <xf numFmtId="0" fontId="0" fillId="0" borderId="38" xfId="0" applyBorder="1"/>
    <xf numFmtId="0" fontId="0" fillId="0" borderId="8" xfId="0" applyBorder="1"/>
    <xf numFmtId="0" fontId="0" fillId="0" borderId="1" xfId="0" applyFill="1" applyBorder="1"/>
    <xf numFmtId="1" fontId="0" fillId="0" borderId="0" xfId="0" applyNumberFormat="1"/>
    <xf numFmtId="0" fontId="0" fillId="14" borderId="1" xfId="0" applyFill="1" applyBorder="1"/>
    <xf numFmtId="2" fontId="0" fillId="0" borderId="0" xfId="0" applyNumberFormat="1" applyBorder="1"/>
    <xf numFmtId="0" fontId="0" fillId="17" borderId="1" xfId="0" applyFill="1" applyBorder="1"/>
    <xf numFmtId="0" fontId="0" fillId="0" borderId="0" xfId="0" applyProtection="1"/>
    <xf numFmtId="0" fontId="0" fillId="0" borderId="0" xfId="0" applyAlignment="1" applyProtection="1">
      <alignment horizontal="center"/>
      <protection locked="0"/>
    </xf>
    <xf numFmtId="0" fontId="0" fillId="18" borderId="0" xfId="0" applyFill="1"/>
    <xf numFmtId="9" fontId="8" fillId="0" borderId="2" xfId="0" applyNumberFormat="1" applyFont="1" applyBorder="1" applyAlignment="1">
      <alignment horizontal="center" vertical="center" wrapText="1"/>
    </xf>
    <xf numFmtId="10" fontId="21" fillId="2" borderId="45" xfId="0" applyNumberFormat="1" applyFont="1" applyFill="1" applyBorder="1" applyAlignment="1" applyProtection="1"/>
    <xf numFmtId="0" fontId="0" fillId="0" borderId="39" xfId="0" applyBorder="1"/>
    <xf numFmtId="0" fontId="11" fillId="14" borderId="0" xfId="0" applyFont="1" applyFill="1" applyBorder="1" applyAlignment="1" applyProtection="1">
      <alignment horizontal="left" vertical="center" wrapText="1"/>
    </xf>
    <xf numFmtId="2" fontId="9" fillId="9" borderId="0" xfId="0" applyNumberFormat="1" applyFont="1" applyFill="1" applyProtection="1">
      <protection locked="0"/>
    </xf>
    <xf numFmtId="0" fontId="0" fillId="15" borderId="0" xfId="0" applyFill="1" applyBorder="1"/>
    <xf numFmtId="0" fontId="0" fillId="14" borderId="0" xfId="0" applyFill="1" applyAlignment="1"/>
    <xf numFmtId="0" fontId="3" fillId="15" borderId="0" xfId="0" applyFont="1" applyFill="1" applyProtection="1"/>
    <xf numFmtId="0" fontId="3" fillId="0" borderId="0" xfId="0" applyFont="1" applyFill="1" applyProtection="1"/>
    <xf numFmtId="0" fontId="3" fillId="0" borderId="0" xfId="0" applyFont="1" applyProtection="1"/>
    <xf numFmtId="0" fontId="0" fillId="3" borderId="1" xfId="0" quotePrefix="1" applyFill="1" applyBorder="1" applyAlignment="1">
      <alignment horizontal="left"/>
    </xf>
    <xf numFmtId="0" fontId="0" fillId="0" borderId="46" xfId="0" applyNumberFormat="1" applyBorder="1" applyAlignment="1">
      <alignment horizontal="center"/>
    </xf>
    <xf numFmtId="0" fontId="0" fillId="3" borderId="5" xfId="0" applyFill="1" applyBorder="1"/>
    <xf numFmtId="0" fontId="0" fillId="3" borderId="47" xfId="0" applyFill="1" applyBorder="1"/>
    <xf numFmtId="0" fontId="0" fillId="3" borderId="6" xfId="0" applyFill="1" applyBorder="1"/>
    <xf numFmtId="2" fontId="0" fillId="0" borderId="0" xfId="0" applyNumberFormat="1" applyAlignment="1">
      <alignment wrapText="1"/>
    </xf>
    <xf numFmtId="0" fontId="0" fillId="10" borderId="48" xfId="0" applyFill="1" applyBorder="1"/>
    <xf numFmtId="0" fontId="0" fillId="0" borderId="25" xfId="0" applyBorder="1" applyAlignment="1">
      <alignment horizontal="center"/>
    </xf>
    <xf numFmtId="0" fontId="0" fillId="0" borderId="25" xfId="0" applyBorder="1"/>
    <xf numFmtId="0" fontId="0" fillId="0" borderId="46" xfId="0" applyBorder="1"/>
    <xf numFmtId="0" fontId="0" fillId="10" borderId="49" xfId="0" applyFill="1" applyBorder="1"/>
    <xf numFmtId="0" fontId="0" fillId="9" borderId="15" xfId="0" applyFill="1" applyBorder="1"/>
    <xf numFmtId="0" fontId="0" fillId="10" borderId="28" xfId="0" applyFill="1" applyBorder="1" applyAlignment="1">
      <alignment horizontal="center"/>
    </xf>
    <xf numFmtId="0" fontId="0" fillId="12" borderId="50" xfId="0" applyFill="1" applyBorder="1" applyAlignment="1">
      <alignment horizontal="center"/>
    </xf>
    <xf numFmtId="0" fontId="0" fillId="13" borderId="37" xfId="0" applyFill="1" applyBorder="1" applyAlignment="1">
      <alignment horizontal="center"/>
    </xf>
    <xf numFmtId="0" fontId="0" fillId="5" borderId="51" xfId="0" applyFill="1" applyBorder="1" applyAlignment="1">
      <alignment horizontal="center"/>
    </xf>
    <xf numFmtId="0" fontId="0" fillId="11" borderId="50" xfId="0" applyFill="1" applyBorder="1" applyAlignment="1">
      <alignment horizontal="center"/>
    </xf>
    <xf numFmtId="0" fontId="0" fillId="0" borderId="28" xfId="0" applyFill="1" applyBorder="1" applyAlignment="1">
      <alignment horizontal="center"/>
    </xf>
    <xf numFmtId="0" fontId="0" fillId="0" borderId="52" xfId="0" applyFill="1" applyBorder="1" applyAlignment="1">
      <alignment horizontal="center"/>
    </xf>
    <xf numFmtId="0" fontId="0" fillId="0" borderId="51" xfId="0" applyBorder="1" applyAlignment="1">
      <alignment horizontal="center"/>
    </xf>
    <xf numFmtId="2" fontId="0" fillId="0" borderId="50" xfId="0" applyNumberFormat="1" applyFill="1" applyBorder="1" applyAlignment="1">
      <alignment horizontal="center"/>
    </xf>
    <xf numFmtId="1" fontId="0" fillId="9" borderId="0" xfId="0" applyNumberFormat="1" applyFill="1" applyBorder="1" applyAlignment="1">
      <alignment horizontal="center"/>
    </xf>
    <xf numFmtId="0" fontId="0" fillId="0" borderId="0" xfId="0" applyBorder="1" applyAlignment="1">
      <alignment horizontal="center"/>
    </xf>
    <xf numFmtId="0" fontId="0" fillId="5" borderId="1" xfId="0" applyFill="1" applyBorder="1" applyAlignment="1">
      <alignment horizontal="center"/>
    </xf>
    <xf numFmtId="0" fontId="0" fillId="11" borderId="39" xfId="0" applyFill="1" applyBorder="1" applyAlignment="1">
      <alignment horizontal="center"/>
    </xf>
    <xf numFmtId="0" fontId="0" fillId="0" borderId="12" xfId="0" applyFill="1" applyBorder="1" applyAlignment="1">
      <alignment horizontal="center"/>
    </xf>
    <xf numFmtId="0" fontId="0" fillId="0" borderId="27" xfId="0" applyFill="1" applyBorder="1" applyAlignment="1">
      <alignment horizontal="center"/>
    </xf>
    <xf numFmtId="1" fontId="0" fillId="0" borderId="1" xfId="0" applyNumberFormat="1" applyFill="1" applyBorder="1" applyAlignment="1">
      <alignment horizontal="center"/>
    </xf>
    <xf numFmtId="2" fontId="0" fillId="0" borderId="39" xfId="0" applyNumberFormat="1" applyFill="1" applyBorder="1" applyAlignment="1">
      <alignment horizontal="center"/>
    </xf>
    <xf numFmtId="164" fontId="0" fillId="5" borderId="1" xfId="0" applyNumberFormat="1" applyFill="1" applyBorder="1" applyAlignment="1">
      <alignment horizontal="center"/>
    </xf>
    <xf numFmtId="2" fontId="0" fillId="11" borderId="39" xfId="0" applyNumberFormat="1" applyFill="1" applyBorder="1" applyAlignment="1">
      <alignment horizontal="center"/>
    </xf>
    <xf numFmtId="9" fontId="0" fillId="0" borderId="12" xfId="0" applyNumberFormat="1" applyFill="1" applyBorder="1" applyAlignment="1">
      <alignment horizontal="center"/>
    </xf>
    <xf numFmtId="9" fontId="0" fillId="0" borderId="27" xfId="0" applyNumberFormat="1" applyFill="1" applyBorder="1" applyAlignment="1">
      <alignment horizontal="center"/>
    </xf>
    <xf numFmtId="2" fontId="0" fillId="13" borderId="1" xfId="0" applyNumberFormat="1" applyFill="1" applyBorder="1" applyAlignment="1">
      <alignment horizontal="center"/>
    </xf>
    <xf numFmtId="2" fontId="0" fillId="5" borderId="39" xfId="0" applyNumberFormat="1" applyFill="1" applyBorder="1" applyAlignment="1">
      <alignment horizontal="center"/>
    </xf>
    <xf numFmtId="9" fontId="0" fillId="9" borderId="0" xfId="0" applyNumberFormat="1" applyFill="1" applyBorder="1" applyAlignment="1">
      <alignment horizontal="center"/>
    </xf>
    <xf numFmtId="2" fontId="0" fillId="0" borderId="12" xfId="0" applyNumberFormat="1" applyFill="1" applyBorder="1" applyAlignment="1">
      <alignment horizontal="center"/>
    </xf>
    <xf numFmtId="2" fontId="0" fillId="0" borderId="23" xfId="0" applyNumberFormat="1" applyBorder="1" applyAlignment="1">
      <alignment horizontal="center"/>
    </xf>
    <xf numFmtId="2" fontId="0" fillId="0" borderId="0" xfId="0" applyNumberFormat="1" applyBorder="1" applyAlignment="1">
      <alignment horizontal="center"/>
    </xf>
    <xf numFmtId="2" fontId="0" fillId="9" borderId="0" xfId="0" applyNumberFormat="1" applyFill="1" applyBorder="1" applyAlignment="1">
      <alignment horizontal="center"/>
    </xf>
    <xf numFmtId="2" fontId="0" fillId="0" borderId="26" xfId="0" applyNumberFormat="1" applyFill="1" applyBorder="1" applyAlignment="1">
      <alignment horizontal="center"/>
    </xf>
    <xf numFmtId="9" fontId="0" fillId="0" borderId="26" xfId="0" applyNumberFormat="1" applyFill="1" applyBorder="1" applyAlignment="1">
      <alignment horizontal="center"/>
    </xf>
    <xf numFmtId="164" fontId="0" fillId="0" borderId="53" xfId="0" applyNumberFormat="1" applyBorder="1" applyAlignment="1">
      <alignment horizontal="center"/>
    </xf>
    <xf numFmtId="164" fontId="0" fillId="0" borderId="39" xfId="0" applyNumberFormat="1" applyBorder="1" applyAlignment="1">
      <alignment horizontal="center"/>
    </xf>
    <xf numFmtId="2" fontId="0" fillId="0" borderId="13" xfId="0" applyNumberFormat="1" applyFill="1" applyBorder="1" applyAlignment="1">
      <alignment horizontal="center"/>
    </xf>
    <xf numFmtId="0" fontId="0" fillId="0" borderId="14" xfId="0" applyFill="1" applyBorder="1" applyAlignment="1">
      <alignment horizontal="center"/>
    </xf>
    <xf numFmtId="2" fontId="0" fillId="0" borderId="14" xfId="0" applyNumberFormat="1" applyFill="1" applyBorder="1" applyAlignment="1">
      <alignment horizontal="center"/>
    </xf>
    <xf numFmtId="2" fontId="0" fillId="0" borderId="24" xfId="0" applyNumberFormat="1" applyFill="1" applyBorder="1" applyAlignment="1">
      <alignment horizontal="center"/>
    </xf>
    <xf numFmtId="0" fontId="0" fillId="0" borderId="42" xfId="0" applyFill="1" applyBorder="1" applyAlignment="1">
      <alignment horizontal="center"/>
    </xf>
    <xf numFmtId="0" fontId="0" fillId="0" borderId="54" xfId="0" applyBorder="1"/>
    <xf numFmtId="0" fontId="0" fillId="0" borderId="54" xfId="0" applyFill="1" applyBorder="1" applyAlignment="1">
      <alignment horizontal="center"/>
    </xf>
    <xf numFmtId="2" fontId="0" fillId="0" borderId="29" xfId="0" applyNumberFormat="1" applyFill="1" applyBorder="1" applyAlignment="1">
      <alignment horizontal="center"/>
    </xf>
    <xf numFmtId="0" fontId="0" fillId="0" borderId="13" xfId="0" applyFill="1" applyBorder="1" applyAlignment="1">
      <alignment horizontal="center"/>
    </xf>
    <xf numFmtId="9" fontId="0" fillId="0" borderId="13" xfId="0" applyNumberFormat="1" applyFill="1" applyBorder="1" applyAlignment="1">
      <alignment horizontal="center"/>
    </xf>
    <xf numFmtId="2" fontId="0" fillId="0" borderId="0" xfId="0" applyNumberFormat="1" applyFill="1" applyBorder="1" applyAlignment="1">
      <alignment horizontal="center"/>
    </xf>
    <xf numFmtId="0" fontId="0" fillId="0" borderId="10" xfId="0" applyFill="1" applyBorder="1"/>
    <xf numFmtId="0" fontId="0" fillId="0" borderId="11" xfId="0" applyFill="1" applyBorder="1"/>
    <xf numFmtId="0" fontId="0" fillId="12" borderId="1" xfId="0" applyFill="1" applyBorder="1" applyAlignment="1">
      <alignment horizontal="center"/>
    </xf>
    <xf numFmtId="0" fontId="39" fillId="9" borderId="1" xfId="0" applyFont="1" applyFill="1" applyBorder="1"/>
    <xf numFmtId="0" fontId="39" fillId="9" borderId="1" xfId="0" applyFont="1" applyFill="1" applyBorder="1" applyAlignment="1">
      <alignment horizontal="center"/>
    </xf>
    <xf numFmtId="0" fontId="0" fillId="0" borderId="1" xfId="0" applyFill="1" applyBorder="1" applyAlignment="1">
      <alignment horizontal="center"/>
    </xf>
    <xf numFmtId="164" fontId="0" fillId="0" borderId="1" xfId="0" applyNumberFormat="1" applyFill="1" applyBorder="1" applyAlignment="1">
      <alignment horizontal="center"/>
    </xf>
    <xf numFmtId="164" fontId="0" fillId="0" borderId="39" xfId="0" applyNumberFormat="1" applyFill="1" applyBorder="1" applyAlignment="1">
      <alignment horizontal="center"/>
    </xf>
    <xf numFmtId="164" fontId="0" fillId="0" borderId="0" xfId="0" applyNumberFormat="1" applyFill="1" applyBorder="1"/>
    <xf numFmtId="164" fontId="0" fillId="0" borderId="1" xfId="0" applyNumberFormat="1" applyFill="1" applyBorder="1"/>
    <xf numFmtId="164" fontId="0" fillId="0" borderId="39" xfId="0" applyNumberFormat="1" applyFill="1" applyBorder="1"/>
    <xf numFmtId="2" fontId="39" fillId="9" borderId="1" xfId="0" applyNumberFormat="1" applyFont="1" applyFill="1" applyBorder="1"/>
    <xf numFmtId="164" fontId="39" fillId="9" borderId="1" xfId="0" applyNumberFormat="1" applyFont="1" applyFill="1" applyBorder="1"/>
    <xf numFmtId="9" fontId="39" fillId="9" borderId="1" xfId="0" applyNumberFormat="1" applyFont="1" applyFill="1" applyBorder="1" applyAlignment="1">
      <alignment horizontal="center"/>
    </xf>
    <xf numFmtId="0" fontId="0" fillId="0" borderId="39" xfId="0" applyFill="1" applyBorder="1"/>
    <xf numFmtId="0" fontId="0" fillId="0" borderId="1" xfId="0" applyFill="1" applyBorder="1" applyAlignment="1">
      <alignment horizontal="right"/>
    </xf>
    <xf numFmtId="0" fontId="0" fillId="0" borderId="1" xfId="0" quotePrefix="1" applyBorder="1" applyAlignment="1">
      <alignment horizontal="center"/>
    </xf>
    <xf numFmtId="185" fontId="0" fillId="0" borderId="0" xfId="0" applyNumberFormat="1" applyAlignment="1">
      <alignment horizontal="center"/>
    </xf>
    <xf numFmtId="2" fontId="0" fillId="0" borderId="1" xfId="0" applyNumberFormat="1" applyFill="1" applyBorder="1"/>
    <xf numFmtId="164" fontId="0" fillId="0" borderId="1" xfId="0" applyNumberFormat="1" applyBorder="1" applyAlignment="1">
      <alignment horizontal="center"/>
    </xf>
    <xf numFmtId="2" fontId="0" fillId="0" borderId="1" xfId="0" applyNumberFormat="1" applyFill="1" applyBorder="1" applyAlignment="1">
      <alignment horizontal="center" wrapText="1"/>
    </xf>
    <xf numFmtId="0" fontId="0" fillId="0" borderId="14" xfId="0" applyFill="1" applyBorder="1"/>
    <xf numFmtId="0" fontId="0" fillId="0" borderId="15" xfId="0" applyFill="1" applyBorder="1"/>
    <xf numFmtId="2" fontId="0" fillId="0" borderId="46" xfId="0" applyNumberFormat="1" applyBorder="1"/>
    <xf numFmtId="2" fontId="0" fillId="0" borderId="20" xfId="0" applyNumberFormat="1" applyBorder="1"/>
    <xf numFmtId="2" fontId="0" fillId="0" borderId="25" xfId="0" applyNumberFormat="1" applyBorder="1"/>
    <xf numFmtId="2" fontId="0" fillId="0" borderId="0" xfId="0" applyNumberFormat="1" applyFill="1" applyBorder="1"/>
    <xf numFmtId="0" fontId="0" fillId="13" borderId="1" xfId="0" applyFill="1" applyBorder="1"/>
    <xf numFmtId="170" fontId="0" fillId="14" borderId="0" xfId="0" applyNumberFormat="1" applyFill="1" applyBorder="1"/>
    <xf numFmtId="0" fontId="24" fillId="14" borderId="0" xfId="0" applyFont="1" applyFill="1" applyBorder="1" applyAlignment="1" applyProtection="1">
      <alignment horizontal="center" shrinkToFit="1"/>
    </xf>
    <xf numFmtId="0" fontId="0" fillId="14" borderId="55" xfId="0" applyFill="1" applyBorder="1"/>
    <xf numFmtId="0" fontId="0" fillId="14" borderId="56" xfId="0" applyFill="1" applyBorder="1"/>
    <xf numFmtId="170" fontId="10" fillId="14" borderId="55" xfId="0" applyNumberFormat="1" applyFont="1" applyFill="1" applyBorder="1"/>
    <xf numFmtId="0" fontId="10" fillId="14" borderId="56" xfId="0" applyFont="1" applyFill="1" applyBorder="1" applyAlignment="1">
      <alignment horizontal="center" shrinkToFit="1"/>
    </xf>
    <xf numFmtId="0" fontId="10" fillId="14" borderId="57" xfId="0" applyFont="1" applyFill="1" applyBorder="1" applyAlignment="1">
      <alignment horizontal="center" vertical="top"/>
    </xf>
    <xf numFmtId="0" fontId="10" fillId="14" borderId="58" xfId="0" applyFont="1" applyFill="1" applyBorder="1" applyAlignment="1">
      <alignment horizontal="center" vertical="top"/>
    </xf>
    <xf numFmtId="0" fontId="10" fillId="14" borderId="59" xfId="0" applyFont="1" applyFill="1" applyBorder="1" applyAlignment="1">
      <alignment horizontal="center" vertical="top"/>
    </xf>
    <xf numFmtId="0" fontId="0" fillId="14" borderId="57" xfId="0" applyFill="1" applyBorder="1"/>
    <xf numFmtId="0" fontId="0" fillId="0" borderId="57" xfId="0" applyBorder="1" applyAlignment="1"/>
    <xf numFmtId="0" fontId="0" fillId="14" borderId="59" xfId="0" applyFill="1" applyBorder="1" applyAlignment="1" applyProtection="1"/>
    <xf numFmtId="0" fontId="10" fillId="14" borderId="55" xfId="0" applyFont="1" applyFill="1" applyBorder="1" applyAlignment="1" applyProtection="1"/>
    <xf numFmtId="0" fontId="31" fillId="14" borderId="0" xfId="0" applyFont="1" applyFill="1" applyBorder="1" applyProtection="1"/>
    <xf numFmtId="9" fontId="0" fillId="0" borderId="1" xfId="0" applyNumberFormat="1" applyFill="1" applyBorder="1"/>
    <xf numFmtId="0" fontId="20" fillId="14" borderId="56" xfId="0" applyFont="1" applyFill="1" applyBorder="1" applyAlignment="1"/>
    <xf numFmtId="0" fontId="20" fillId="14" borderId="55" xfId="0" applyFont="1" applyFill="1" applyBorder="1" applyProtection="1"/>
    <xf numFmtId="0" fontId="20" fillId="14" borderId="56" xfId="0" applyFont="1" applyFill="1" applyBorder="1" applyProtection="1"/>
    <xf numFmtId="0" fontId="20" fillId="14" borderId="55" xfId="0" applyFont="1" applyFill="1" applyBorder="1"/>
    <xf numFmtId="0" fontId="20" fillId="14" borderId="56" xfId="0" applyFont="1" applyFill="1" applyBorder="1"/>
    <xf numFmtId="0" fontId="31" fillId="14" borderId="60" xfId="0" applyFont="1" applyFill="1" applyBorder="1" applyProtection="1"/>
    <xf numFmtId="0" fontId="31" fillId="14" borderId="61" xfId="0" applyFont="1" applyFill="1" applyBorder="1" applyAlignment="1"/>
    <xf numFmtId="0" fontId="31" fillId="14" borderId="62" xfId="0" applyFont="1" applyFill="1" applyBorder="1" applyProtection="1"/>
    <xf numFmtId="0" fontId="0" fillId="0" borderId="63" xfId="0" applyFill="1" applyBorder="1"/>
    <xf numFmtId="2" fontId="0" fillId="0" borderId="63" xfId="0" applyNumberFormat="1" applyFill="1" applyBorder="1"/>
    <xf numFmtId="0" fontId="3" fillId="14" borderId="0" xfId="0" applyFont="1" applyFill="1" applyBorder="1"/>
    <xf numFmtId="0" fontId="3" fillId="14" borderId="56" xfId="0" applyFont="1" applyFill="1" applyBorder="1"/>
    <xf numFmtId="0" fontId="3" fillId="14" borderId="58" xfId="0" applyFont="1" applyFill="1" applyBorder="1"/>
    <xf numFmtId="0" fontId="3" fillId="14" borderId="59" xfId="0" applyFont="1" applyFill="1" applyBorder="1"/>
    <xf numFmtId="0" fontId="7" fillId="2" borderId="33" xfId="0" applyFont="1" applyFill="1" applyBorder="1" applyAlignment="1" applyProtection="1">
      <alignment horizontal="center"/>
    </xf>
    <xf numFmtId="2" fontId="7" fillId="0" borderId="64" xfId="0" applyNumberFormat="1" applyFont="1" applyBorder="1" applyAlignment="1" applyProtection="1">
      <alignment horizontal="center"/>
    </xf>
    <xf numFmtId="0" fontId="0" fillId="14" borderId="3" xfId="0" applyFill="1" applyBorder="1" applyAlignment="1" applyProtection="1"/>
    <xf numFmtId="0" fontId="0" fillId="14" borderId="15" xfId="0" applyFill="1" applyBorder="1" applyAlignment="1" applyProtection="1"/>
    <xf numFmtId="0" fontId="0" fillId="14" borderId="4" xfId="0" applyFill="1" applyBorder="1" applyAlignment="1" applyProtection="1"/>
    <xf numFmtId="0" fontId="0" fillId="14" borderId="16" xfId="0" applyFill="1" applyBorder="1" applyAlignment="1" applyProtection="1"/>
    <xf numFmtId="0" fontId="0" fillId="14" borderId="0" xfId="0" applyFill="1" applyBorder="1" applyAlignment="1" applyProtection="1"/>
    <xf numFmtId="0" fontId="0" fillId="14" borderId="38" xfId="0" applyFill="1" applyBorder="1" applyAlignment="1" applyProtection="1"/>
    <xf numFmtId="0" fontId="0" fillId="14" borderId="3" xfId="0" applyFill="1" applyBorder="1" applyProtection="1"/>
    <xf numFmtId="0" fontId="0" fillId="14" borderId="15" xfId="0" applyFill="1" applyBorder="1" applyProtection="1"/>
    <xf numFmtId="0" fontId="0" fillId="14" borderId="4" xfId="0" applyFill="1" applyBorder="1" applyProtection="1"/>
    <xf numFmtId="2" fontId="0" fillId="0" borderId="4" xfId="0" applyNumberFormat="1" applyBorder="1"/>
    <xf numFmtId="0" fontId="41" fillId="0" borderId="34" xfId="0" applyFont="1" applyBorder="1"/>
    <xf numFmtId="0" fontId="41" fillId="0" borderId="16" xfId="0" applyFont="1" applyBorder="1"/>
    <xf numFmtId="0" fontId="41" fillId="0" borderId="3" xfId="0" applyFont="1" applyBorder="1"/>
    <xf numFmtId="0" fontId="0" fillId="0" borderId="15" xfId="0" applyBorder="1"/>
    <xf numFmtId="0" fontId="0" fillId="0" borderId="65" xfId="0" applyBorder="1"/>
    <xf numFmtId="0" fontId="41" fillId="0" borderId="19" xfId="0" applyFont="1" applyBorder="1"/>
    <xf numFmtId="2" fontId="0" fillId="2" borderId="1" xfId="0" applyNumberFormat="1" applyFill="1" applyBorder="1" applyAlignment="1">
      <alignment horizontal="center"/>
    </xf>
    <xf numFmtId="0" fontId="1" fillId="0" borderId="0" xfId="0" applyFont="1" applyBorder="1"/>
    <xf numFmtId="0" fontId="0" fillId="2" borderId="10" xfId="0" applyFill="1" applyBorder="1" applyAlignment="1">
      <alignment horizontal="center"/>
    </xf>
    <xf numFmtId="0" fontId="0" fillId="2" borderId="11" xfId="0" applyFill="1" applyBorder="1" applyAlignment="1">
      <alignment horizontal="center"/>
    </xf>
    <xf numFmtId="0" fontId="41" fillId="9" borderId="2" xfId="0" applyFont="1" applyFill="1" applyBorder="1" applyAlignment="1">
      <alignment horizontal="center"/>
    </xf>
    <xf numFmtId="2" fontId="3" fillId="13" borderId="1" xfId="0" applyNumberFormat="1" applyFont="1" applyFill="1" applyBorder="1" applyAlignment="1">
      <alignment horizontal="center"/>
    </xf>
    <xf numFmtId="0" fontId="0" fillId="2" borderId="66" xfId="0" applyFill="1" applyBorder="1"/>
    <xf numFmtId="2" fontId="0" fillId="0" borderId="5" xfId="0" applyNumberFormat="1" applyBorder="1" applyAlignment="1">
      <alignment horizontal="center"/>
    </xf>
    <xf numFmtId="0" fontId="0" fillId="0" borderId="6" xfId="0" applyBorder="1" applyAlignment="1">
      <alignment horizontal="center"/>
    </xf>
    <xf numFmtId="2" fontId="3" fillId="13" borderId="53" xfId="0" applyNumberFormat="1" applyFont="1" applyFill="1" applyBorder="1" applyAlignment="1">
      <alignment horizontal="center"/>
    </xf>
    <xf numFmtId="0" fontId="0" fillId="2" borderId="48" xfId="0" applyFill="1" applyBorder="1"/>
    <xf numFmtId="0" fontId="37" fillId="14" borderId="0" xfId="0" applyFont="1" applyFill="1" applyBorder="1" applyAlignment="1">
      <alignment horizontal="center" vertical="center" wrapText="1"/>
    </xf>
    <xf numFmtId="0" fontId="38" fillId="14" borderId="0" xfId="0" applyFont="1" applyFill="1" applyBorder="1" applyAlignment="1">
      <alignment horizontal="center" vertical="center" wrapText="1"/>
    </xf>
    <xf numFmtId="0" fontId="0" fillId="0" borderId="0" xfId="0" applyAlignment="1" applyProtection="1">
      <alignment wrapText="1"/>
    </xf>
    <xf numFmtId="0" fontId="0" fillId="15" borderId="0" xfId="0" applyFill="1"/>
    <xf numFmtId="0" fontId="27" fillId="15" borderId="3" xfId="0" applyFont="1" applyFill="1" applyBorder="1" applyAlignment="1" applyProtection="1">
      <alignment horizontal="center" vertical="center" wrapText="1"/>
    </xf>
    <xf numFmtId="0" fontId="27" fillId="15" borderId="16" xfId="0" applyFont="1" applyFill="1" applyBorder="1" applyAlignment="1">
      <alignment horizontal="center" vertical="center" wrapText="1"/>
    </xf>
    <xf numFmtId="0" fontId="27" fillId="15" borderId="7" xfId="0" applyFont="1" applyFill="1" applyBorder="1" applyAlignment="1">
      <alignment horizontal="center" vertical="center" wrapText="1"/>
    </xf>
    <xf numFmtId="0" fontId="0" fillId="15" borderId="3" xfId="0" applyFill="1" applyBorder="1"/>
    <xf numFmtId="0" fontId="0" fillId="15" borderId="15" xfId="0" applyFill="1" applyBorder="1"/>
    <xf numFmtId="0" fontId="27" fillId="15" borderId="4" xfId="0" applyFont="1" applyFill="1" applyBorder="1" applyAlignment="1">
      <alignment horizontal="center" vertical="center" wrapText="1"/>
    </xf>
    <xf numFmtId="0" fontId="0" fillId="15" borderId="16" xfId="0" applyFill="1" applyBorder="1"/>
    <xf numFmtId="0" fontId="27" fillId="15" borderId="38" xfId="0" applyFont="1" applyFill="1" applyBorder="1" applyAlignment="1">
      <alignment horizontal="center" vertical="center" wrapText="1"/>
    </xf>
    <xf numFmtId="0" fontId="0" fillId="15" borderId="7" xfId="0" applyFill="1" applyBorder="1"/>
    <xf numFmtId="0" fontId="0" fillId="15" borderId="42" xfId="0" applyFill="1" applyBorder="1"/>
    <xf numFmtId="0" fontId="27" fillId="15" borderId="8" xfId="0" applyFont="1" applyFill="1" applyBorder="1" applyAlignment="1">
      <alignment horizontal="center" vertical="center" wrapText="1"/>
    </xf>
    <xf numFmtId="0" fontId="0" fillId="14" borderId="16" xfId="0" applyFill="1" applyBorder="1" applyAlignment="1"/>
    <xf numFmtId="2" fontId="0" fillId="9" borderId="0" xfId="0" applyNumberFormat="1" applyFill="1"/>
    <xf numFmtId="2" fontId="6" fillId="14" borderId="0" xfId="0" applyNumberFormat="1" applyFont="1" applyFill="1" applyBorder="1" applyAlignment="1" applyProtection="1">
      <alignment horizontal="center"/>
    </xf>
    <xf numFmtId="0" fontId="1" fillId="14" borderId="0" xfId="0" applyFont="1" applyFill="1" applyBorder="1" applyAlignment="1" applyProtection="1">
      <alignment horizontal="center"/>
    </xf>
    <xf numFmtId="0" fontId="7" fillId="14" borderId="0" xfId="0" applyFont="1" applyFill="1" applyBorder="1" applyProtection="1"/>
    <xf numFmtId="2" fontId="1" fillId="14" borderId="0" xfId="0" applyNumberFormat="1" applyFont="1" applyFill="1" applyBorder="1" applyProtection="1"/>
    <xf numFmtId="0" fontId="0" fillId="14" borderId="0" xfId="0" applyFill="1" applyAlignment="1" applyProtection="1">
      <alignment wrapText="1"/>
    </xf>
    <xf numFmtId="0" fontId="0" fillId="14" borderId="0" xfId="0" applyFill="1" applyBorder="1" applyAlignment="1" applyProtection="1">
      <alignment wrapText="1"/>
    </xf>
    <xf numFmtId="0" fontId="5" fillId="14" borderId="0" xfId="0" applyFont="1" applyFill="1" applyBorder="1" applyAlignment="1" applyProtection="1">
      <alignment horizontal="center" vertical="center" wrapText="1"/>
    </xf>
    <xf numFmtId="0" fontId="10" fillId="15" borderId="0" xfId="0" quotePrefix="1" applyFont="1" applyFill="1" applyAlignment="1" applyProtection="1">
      <alignment horizontal="left"/>
    </xf>
    <xf numFmtId="0" fontId="28" fillId="15" borderId="0" xfId="1" applyFont="1" applyFill="1" applyBorder="1" applyAlignment="1" applyProtection="1">
      <alignment shrinkToFit="1"/>
    </xf>
    <xf numFmtId="0" fontId="0" fillId="14" borderId="15" xfId="0" applyFill="1" applyBorder="1" applyAlignment="1" applyProtection="1">
      <alignment wrapText="1"/>
    </xf>
    <xf numFmtId="0" fontId="0" fillId="14" borderId="4" xfId="0" applyFill="1" applyBorder="1" applyAlignment="1" applyProtection="1">
      <alignment wrapText="1"/>
    </xf>
    <xf numFmtId="0" fontId="0" fillId="14" borderId="16" xfId="0" applyFill="1" applyBorder="1" applyAlignment="1" applyProtection="1">
      <alignment wrapText="1"/>
    </xf>
    <xf numFmtId="0" fontId="0" fillId="14" borderId="38" xfId="0" applyFill="1" applyBorder="1" applyAlignment="1" applyProtection="1">
      <alignment wrapText="1"/>
    </xf>
    <xf numFmtId="0" fontId="3" fillId="14" borderId="16" xfId="0" applyFont="1" applyFill="1" applyBorder="1" applyProtection="1"/>
    <xf numFmtId="0" fontId="3" fillId="9" borderId="16" xfId="0" applyFont="1" applyFill="1" applyBorder="1" applyProtection="1"/>
    <xf numFmtId="0" fontId="3" fillId="9" borderId="0" xfId="0" applyFont="1" applyFill="1" applyBorder="1" applyProtection="1"/>
    <xf numFmtId="0" fontId="3" fillId="9" borderId="38" xfId="0" applyFont="1" applyFill="1" applyBorder="1" applyProtection="1"/>
    <xf numFmtId="0" fontId="1" fillId="9" borderId="16" xfId="0" applyFont="1" applyFill="1" applyBorder="1" applyProtection="1"/>
    <xf numFmtId="0" fontId="1" fillId="9" borderId="0" xfId="0" applyFont="1" applyFill="1" applyBorder="1" applyProtection="1"/>
    <xf numFmtId="0" fontId="1" fillId="9" borderId="38" xfId="0" applyFont="1" applyFill="1" applyBorder="1" applyProtection="1"/>
    <xf numFmtId="0" fontId="1" fillId="9" borderId="7" xfId="0" applyFont="1" applyFill="1" applyBorder="1" applyProtection="1"/>
    <xf numFmtId="0" fontId="1" fillId="9" borderId="42" xfId="0" applyFont="1" applyFill="1" applyBorder="1" applyProtection="1"/>
    <xf numFmtId="0" fontId="1" fillId="9" borderId="8" xfId="0" applyFont="1" applyFill="1" applyBorder="1" applyProtection="1"/>
    <xf numFmtId="0" fontId="0" fillId="14" borderId="16" xfId="0" applyFill="1" applyBorder="1"/>
    <xf numFmtId="0" fontId="0" fillId="14" borderId="16" xfId="0" applyFill="1" applyBorder="1" applyAlignment="1">
      <alignment wrapText="1"/>
    </xf>
    <xf numFmtId="0" fontId="0" fillId="14" borderId="16" xfId="0" applyFill="1" applyBorder="1" applyAlignment="1">
      <alignment vertical="center" wrapText="1"/>
    </xf>
    <xf numFmtId="0" fontId="0" fillId="14" borderId="0" xfId="0" applyFill="1" applyBorder="1" applyAlignment="1">
      <alignment vertical="center" wrapText="1"/>
    </xf>
    <xf numFmtId="2" fontId="8" fillId="14" borderId="0" xfId="0" applyNumberFormat="1" applyFont="1" applyFill="1" applyBorder="1" applyAlignment="1" applyProtection="1">
      <alignment horizontal="center" vertical="center" wrapText="1"/>
    </xf>
    <xf numFmtId="0" fontId="0" fillId="14" borderId="38" xfId="0" applyFill="1" applyBorder="1" applyAlignment="1"/>
    <xf numFmtId="0" fontId="0" fillId="14" borderId="7" xfId="0" applyFill="1" applyBorder="1" applyAlignment="1">
      <alignment vertical="center" wrapText="1"/>
    </xf>
    <xf numFmtId="0" fontId="0" fillId="14" borderId="42" xfId="0" applyFill="1" applyBorder="1" applyAlignment="1">
      <alignment vertical="center" wrapText="1"/>
    </xf>
    <xf numFmtId="0" fontId="0" fillId="14" borderId="42" xfId="0" applyFill="1" applyBorder="1" applyAlignment="1"/>
    <xf numFmtId="0" fontId="0" fillId="14" borderId="8" xfId="0" applyFill="1" applyBorder="1" applyAlignment="1"/>
    <xf numFmtId="0" fontId="0" fillId="9" borderId="67" xfId="0" applyFill="1" applyBorder="1" applyAlignment="1"/>
    <xf numFmtId="0" fontId="0" fillId="14" borderId="3" xfId="0" applyFill="1" applyBorder="1" applyAlignment="1" applyProtection="1">
      <alignment wrapText="1"/>
    </xf>
    <xf numFmtId="0" fontId="37" fillId="14" borderId="0" xfId="0" quotePrefix="1" applyFont="1" applyFill="1" applyBorder="1" applyAlignment="1" applyProtection="1">
      <alignment horizontal="center" vertical="center" wrapText="1"/>
    </xf>
    <xf numFmtId="0" fontId="3" fillId="14" borderId="0" xfId="0" applyFont="1" applyFill="1" applyBorder="1" applyAlignment="1" applyProtection="1"/>
    <xf numFmtId="0" fontId="1" fillId="14" borderId="0" xfId="0" applyFont="1" applyFill="1" applyBorder="1" applyAlignment="1" applyProtection="1"/>
    <xf numFmtId="0" fontId="3" fillId="14" borderId="38" xfId="0" applyFont="1" applyFill="1" applyBorder="1" applyAlignment="1" applyProtection="1"/>
    <xf numFmtId="0" fontId="37" fillId="14" borderId="38" xfId="0" applyFont="1" applyFill="1" applyBorder="1" applyAlignment="1">
      <alignment horizontal="center" vertical="center" wrapText="1"/>
    </xf>
    <xf numFmtId="0" fontId="0" fillId="14" borderId="7" xfId="0" applyFill="1" applyBorder="1" applyAlignment="1"/>
    <xf numFmtId="0" fontId="38" fillId="14" borderId="42" xfId="0" applyFont="1" applyFill="1" applyBorder="1" applyAlignment="1">
      <alignment horizontal="center" vertical="center" wrapText="1"/>
    </xf>
    <xf numFmtId="0" fontId="38" fillId="14" borderId="8" xfId="0" applyFont="1" applyFill="1" applyBorder="1" applyAlignment="1">
      <alignment horizontal="center" vertical="center" wrapText="1"/>
    </xf>
    <xf numFmtId="0" fontId="0" fillId="17" borderId="3" xfId="0" applyFill="1" applyBorder="1"/>
    <xf numFmtId="2" fontId="0" fillId="0" borderId="0" xfId="0" applyNumberFormat="1" applyAlignment="1">
      <alignment horizontal="center"/>
    </xf>
    <xf numFmtId="0" fontId="0" fillId="9" borderId="67" xfId="0" applyFill="1" applyBorder="1" applyAlignment="1">
      <alignment horizontal="center"/>
    </xf>
    <xf numFmtId="0" fontId="9" fillId="9" borderId="3" xfId="0" applyFont="1" applyFill="1" applyBorder="1" applyAlignment="1" applyProtection="1">
      <alignment horizontal="center"/>
    </xf>
    <xf numFmtId="0" fontId="9" fillId="9" borderId="33" xfId="0" applyFont="1" applyFill="1" applyBorder="1" applyProtection="1"/>
    <xf numFmtId="0" fontId="9" fillId="9" borderId="0" xfId="0" applyFont="1" applyFill="1" applyBorder="1" applyAlignment="1"/>
    <xf numFmtId="0" fontId="0" fillId="0" borderId="0" xfId="0" applyAlignment="1"/>
    <xf numFmtId="0" fontId="9" fillId="9" borderId="0" xfId="0" applyFont="1" applyFill="1"/>
    <xf numFmtId="0" fontId="10" fillId="9" borderId="0" xfId="0" applyFont="1" applyFill="1" applyBorder="1" applyAlignment="1" applyProtection="1">
      <alignment horizontal="center" wrapText="1"/>
    </xf>
    <xf numFmtId="0" fontId="10" fillId="9" borderId="0" xfId="0" applyFont="1" applyFill="1" applyBorder="1" applyAlignment="1" applyProtection="1">
      <alignment horizontal="center"/>
    </xf>
    <xf numFmtId="0" fontId="0" fillId="9" borderId="0" xfId="0" applyFill="1" applyBorder="1" applyAlignment="1" applyProtection="1">
      <alignment horizontal="left" wrapText="1"/>
    </xf>
    <xf numFmtId="0" fontId="42" fillId="9" borderId="16" xfId="0" applyFont="1" applyFill="1" applyBorder="1" applyProtection="1"/>
    <xf numFmtId="0" fontId="7" fillId="9" borderId="16" xfId="0" applyFont="1" applyFill="1" applyBorder="1" applyProtection="1"/>
    <xf numFmtId="2" fontId="9" fillId="9" borderId="38" xfId="0" applyNumberFormat="1" applyFont="1" applyFill="1" applyBorder="1" applyProtection="1"/>
    <xf numFmtId="0" fontId="8" fillId="2" borderId="33" xfId="0" applyFont="1" applyFill="1" applyBorder="1" applyAlignment="1" applyProtection="1">
      <alignment horizontal="center"/>
    </xf>
    <xf numFmtId="1" fontId="7" fillId="2" borderId="33" xfId="0" applyNumberFormat="1" applyFont="1" applyFill="1" applyBorder="1" applyAlignment="1" applyProtection="1">
      <alignment horizontal="center"/>
    </xf>
    <xf numFmtId="0" fontId="7" fillId="2" borderId="3" xfId="0" applyFont="1" applyFill="1" applyBorder="1" applyAlignment="1" applyProtection="1">
      <alignment horizontal="center"/>
    </xf>
    <xf numFmtId="2" fontId="7" fillId="0" borderId="68" xfId="0" applyNumberFormat="1" applyFont="1" applyBorder="1" applyAlignment="1" applyProtection="1">
      <alignment horizontal="center"/>
    </xf>
    <xf numFmtId="0" fontId="0" fillId="17" borderId="1" xfId="0" applyFill="1" applyBorder="1" applyAlignment="1">
      <alignment horizontal="center"/>
    </xf>
    <xf numFmtId="0" fontId="0" fillId="17" borderId="0" xfId="0" applyFill="1"/>
    <xf numFmtId="0" fontId="10" fillId="0" borderId="1" xfId="0" applyFont="1" applyBorder="1" applyAlignment="1" applyProtection="1">
      <alignment horizontal="center" wrapText="1"/>
      <protection locked="0"/>
    </xf>
    <xf numFmtId="0" fontId="43" fillId="0" borderId="69" xfId="2" applyFont="1" applyFill="1" applyBorder="1" applyAlignment="1">
      <alignment wrapText="1"/>
    </xf>
    <xf numFmtId="0" fontId="43" fillId="0" borderId="69" xfId="2" applyNumberFormat="1" applyFont="1" applyFill="1" applyBorder="1" applyAlignment="1">
      <alignment wrapText="1"/>
    </xf>
    <xf numFmtId="0" fontId="43" fillId="0" borderId="0" xfId="2" applyFont="1" applyFill="1" applyBorder="1" applyAlignment="1">
      <alignment wrapText="1"/>
    </xf>
    <xf numFmtId="0" fontId="43" fillId="0" borderId="0" xfId="2" applyNumberFormat="1" applyFont="1" applyFill="1" applyBorder="1" applyAlignment="1">
      <alignment wrapText="1"/>
    </xf>
    <xf numFmtId="0" fontId="0" fillId="3" borderId="0" xfId="0" applyFill="1"/>
    <xf numFmtId="0" fontId="0" fillId="0" borderId="7" xfId="0" applyBorder="1"/>
    <xf numFmtId="0" fontId="0" fillId="0" borderId="0" xfId="0" applyAlignment="1">
      <alignment horizontal="left" wrapText="1"/>
    </xf>
    <xf numFmtId="0" fontId="0" fillId="0" borderId="0" xfId="0" applyAlignment="1">
      <alignment horizontal="center" wrapText="1"/>
    </xf>
    <xf numFmtId="9" fontId="24" fillId="14" borderId="0" xfId="0" applyNumberFormat="1" applyFont="1" applyFill="1" applyBorder="1" applyAlignment="1" applyProtection="1">
      <alignment horizontal="center"/>
    </xf>
    <xf numFmtId="2" fontId="43" fillId="0" borderId="0" xfId="0" applyNumberFormat="1" applyFont="1" applyFill="1"/>
    <xf numFmtId="0" fontId="40" fillId="14" borderId="0" xfId="0" quotePrefix="1" applyFont="1" applyFill="1" applyBorder="1" applyAlignment="1" applyProtection="1">
      <alignment horizontal="left" vertical="center"/>
    </xf>
    <xf numFmtId="0" fontId="31" fillId="14" borderId="0" xfId="0" applyFont="1" applyFill="1" applyBorder="1" applyAlignment="1">
      <alignment vertical="center"/>
    </xf>
    <xf numFmtId="0" fontId="40" fillId="14" borderId="0" xfId="0" quotePrefix="1" applyFont="1" applyFill="1" applyBorder="1" applyAlignment="1" applyProtection="1">
      <alignment horizontal="center" vertical="center" wrapText="1"/>
    </xf>
    <xf numFmtId="0" fontId="40" fillId="14" borderId="0" xfId="0" applyFont="1" applyFill="1" applyBorder="1" applyAlignment="1">
      <alignment horizontal="center" vertical="center" wrapText="1"/>
    </xf>
    <xf numFmtId="2" fontId="3" fillId="14" borderId="0" xfId="0" applyNumberFormat="1" applyFont="1" applyFill="1" applyAlignment="1" applyProtection="1"/>
    <xf numFmtId="0" fontId="3" fillId="14" borderId="0" xfId="0" applyFont="1" applyFill="1" applyAlignment="1" applyProtection="1"/>
    <xf numFmtId="0" fontId="10" fillId="14" borderId="0" xfId="0" applyFont="1" applyFill="1" applyAlignment="1" applyProtection="1">
      <alignment horizontal="center" vertical="center" wrapText="1"/>
    </xf>
    <xf numFmtId="0" fontId="0" fillId="0" borderId="0" xfId="0" applyAlignment="1"/>
    <xf numFmtId="0" fontId="5" fillId="14" borderId="3" xfId="0" applyFont="1" applyFill="1" applyBorder="1" applyAlignment="1" applyProtection="1">
      <alignment horizontal="center" vertical="center" wrapText="1"/>
    </xf>
    <xf numFmtId="0" fontId="0" fillId="0" borderId="15" xfId="0" applyBorder="1" applyAlignment="1">
      <alignment horizontal="center" vertical="center" wrapText="1"/>
    </xf>
    <xf numFmtId="0" fontId="0" fillId="0" borderId="4" xfId="0" applyBorder="1" applyAlignment="1">
      <alignment horizontal="center" vertical="center" wrapText="1"/>
    </xf>
    <xf numFmtId="0" fontId="0" fillId="0" borderId="16" xfId="0" applyBorder="1" applyAlignment="1">
      <alignment horizontal="center" vertical="center" wrapText="1"/>
    </xf>
    <xf numFmtId="0" fontId="0" fillId="0" borderId="0" xfId="0" applyBorder="1" applyAlignment="1">
      <alignment horizontal="center" vertical="center" wrapText="1"/>
    </xf>
    <xf numFmtId="0" fontId="0" fillId="0" borderId="38" xfId="0" applyBorder="1" applyAlignment="1">
      <alignment horizontal="center" vertical="center" wrapText="1"/>
    </xf>
    <xf numFmtId="0" fontId="0" fillId="0" borderId="7" xfId="0" applyBorder="1" applyAlignment="1">
      <alignment horizontal="center" vertical="center" wrapText="1"/>
    </xf>
    <xf numFmtId="0" fontId="0" fillId="0" borderId="42" xfId="0" applyBorder="1" applyAlignment="1">
      <alignment horizontal="center" vertical="center" wrapText="1"/>
    </xf>
    <xf numFmtId="0" fontId="0" fillId="0" borderId="8" xfId="0" applyBorder="1" applyAlignment="1">
      <alignment horizontal="center" vertical="center" wrapText="1"/>
    </xf>
    <xf numFmtId="0" fontId="10" fillId="9" borderId="3" xfId="0" quotePrefix="1" applyFont="1" applyFill="1" applyBorder="1" applyAlignment="1" applyProtection="1">
      <alignment horizontal="center" vertical="center" wrapText="1"/>
    </xf>
    <xf numFmtId="0" fontId="10" fillId="0" borderId="15" xfId="0" applyFont="1" applyBorder="1" applyAlignment="1">
      <alignment horizontal="center" vertical="center"/>
    </xf>
    <xf numFmtId="0" fontId="10" fillId="0" borderId="4" xfId="0" applyFont="1" applyBorder="1" applyAlignment="1">
      <alignment horizontal="center" vertical="center"/>
    </xf>
    <xf numFmtId="0" fontId="10" fillId="0" borderId="16" xfId="0" applyFont="1" applyBorder="1" applyAlignment="1">
      <alignment horizontal="center" vertical="center"/>
    </xf>
    <xf numFmtId="0" fontId="10" fillId="0" borderId="0" xfId="0" applyFont="1" applyAlignment="1">
      <alignment horizontal="center" vertical="center"/>
    </xf>
    <xf numFmtId="0" fontId="10" fillId="0" borderId="38" xfId="0" applyFont="1" applyBorder="1" applyAlignment="1">
      <alignment horizontal="center" vertical="center"/>
    </xf>
    <xf numFmtId="0" fontId="10" fillId="9" borderId="3" xfId="0" applyFont="1" applyFill="1" applyBorder="1" applyAlignment="1" applyProtection="1">
      <alignment horizontal="center" vertical="center" wrapText="1"/>
    </xf>
    <xf numFmtId="0" fontId="10" fillId="0" borderId="0" xfId="0" applyFont="1" applyBorder="1" applyAlignment="1">
      <alignment horizontal="center" vertical="center"/>
    </xf>
    <xf numFmtId="0" fontId="10" fillId="14" borderId="33" xfId="0" applyFont="1" applyFill="1" applyBorder="1" applyAlignment="1">
      <alignment horizontal="center" vertical="center" wrapText="1"/>
    </xf>
    <xf numFmtId="0" fontId="0" fillId="0" borderId="34" xfId="0" applyBorder="1" applyAlignment="1">
      <alignment horizontal="center" vertical="center" wrapText="1"/>
    </xf>
    <xf numFmtId="0" fontId="0" fillId="0" borderId="19" xfId="0" applyBorder="1" applyAlignment="1">
      <alignment horizontal="center" vertical="center" wrapText="1"/>
    </xf>
    <xf numFmtId="0" fontId="4" fillId="0" borderId="3" xfId="0" quotePrefix="1" applyFont="1" applyFill="1" applyBorder="1" applyAlignment="1" applyProtection="1">
      <alignment horizontal="center" vertical="center" wrapText="1"/>
    </xf>
    <xf numFmtId="0" fontId="1" fillId="0" borderId="15" xfId="0" applyFont="1" applyBorder="1" applyAlignment="1" applyProtection="1">
      <alignment vertical="center" wrapText="1"/>
    </xf>
    <xf numFmtId="0" fontId="1" fillId="0" borderId="4" xfId="0" applyFont="1" applyBorder="1" applyAlignment="1" applyProtection="1">
      <alignment vertical="center" wrapText="1"/>
    </xf>
    <xf numFmtId="0" fontId="1" fillId="0" borderId="16" xfId="0" applyFont="1" applyBorder="1" applyAlignment="1" applyProtection="1">
      <alignment vertical="center" wrapText="1"/>
    </xf>
    <xf numFmtId="0" fontId="1" fillId="0" borderId="0" xfId="0" applyFont="1" applyBorder="1" applyAlignment="1" applyProtection="1">
      <alignment vertical="center" wrapText="1"/>
    </xf>
    <xf numFmtId="0" fontId="1" fillId="0" borderId="38" xfId="0" applyFont="1" applyBorder="1" applyAlignment="1" applyProtection="1">
      <alignment vertical="center" wrapText="1"/>
    </xf>
    <xf numFmtId="0" fontId="1" fillId="0" borderId="7" xfId="0" applyFont="1" applyBorder="1" applyAlignment="1" applyProtection="1">
      <alignment vertical="center" wrapText="1"/>
    </xf>
    <xf numFmtId="0" fontId="1" fillId="0" borderId="42" xfId="0" applyFont="1" applyBorder="1" applyAlignment="1" applyProtection="1">
      <alignment vertical="center" wrapText="1"/>
    </xf>
    <xf numFmtId="0" fontId="1" fillId="0" borderId="8" xfId="0" applyFont="1" applyBorder="1" applyAlignment="1" applyProtection="1">
      <alignment vertical="center" wrapText="1"/>
    </xf>
    <xf numFmtId="0" fontId="1" fillId="9" borderId="16" xfId="0" applyFont="1" applyFill="1" applyBorder="1" applyAlignment="1" applyProtection="1"/>
    <xf numFmtId="0" fontId="1" fillId="9" borderId="0" xfId="0" applyFont="1" applyFill="1" applyBorder="1" applyAlignment="1" applyProtection="1"/>
    <xf numFmtId="0" fontId="1" fillId="9" borderId="7" xfId="0" applyFont="1" applyFill="1" applyBorder="1" applyAlignment="1" applyProtection="1"/>
    <xf numFmtId="0" fontId="1" fillId="9" borderId="8" xfId="0" applyFont="1" applyFill="1" applyBorder="1" applyAlignment="1" applyProtection="1"/>
    <xf numFmtId="0" fontId="10" fillId="14" borderId="3" xfId="0" quotePrefix="1" applyFont="1" applyFill="1" applyBorder="1" applyAlignment="1" applyProtection="1">
      <alignment horizontal="center" vertical="center" wrapText="1"/>
    </xf>
    <xf numFmtId="0" fontId="0" fillId="0" borderId="15" xfId="0" applyBorder="1" applyAlignment="1" applyProtection="1">
      <alignment wrapText="1"/>
    </xf>
    <xf numFmtId="0" fontId="0" fillId="0" borderId="4" xfId="0" applyBorder="1" applyAlignment="1" applyProtection="1">
      <alignment wrapText="1"/>
    </xf>
    <xf numFmtId="0" fontId="0" fillId="0" borderId="16" xfId="0" applyBorder="1" applyAlignment="1" applyProtection="1">
      <alignment wrapText="1"/>
    </xf>
    <xf numFmtId="0" fontId="0" fillId="0" borderId="0" xfId="0" applyBorder="1" applyAlignment="1" applyProtection="1">
      <alignment wrapText="1"/>
    </xf>
    <xf numFmtId="0" fontId="0" fillId="0" borderId="38" xfId="0" applyBorder="1" applyAlignment="1" applyProtection="1">
      <alignment wrapText="1"/>
    </xf>
    <xf numFmtId="0" fontId="0" fillId="0" borderId="7" xfId="0" applyBorder="1" applyAlignment="1" applyProtection="1">
      <alignment wrapText="1"/>
    </xf>
    <xf numFmtId="0" fontId="0" fillId="0" borderId="42" xfId="0" applyBorder="1" applyAlignment="1" applyProtection="1">
      <alignment wrapText="1"/>
    </xf>
    <xf numFmtId="0" fontId="0" fillId="0" borderId="8" xfId="0" applyBorder="1" applyAlignment="1" applyProtection="1">
      <alignment wrapText="1"/>
    </xf>
    <xf numFmtId="0" fontId="29" fillId="14" borderId="3" xfId="0" quotePrefix="1" applyFont="1" applyFill="1" applyBorder="1" applyAlignment="1" applyProtection="1">
      <alignment horizontal="center" vertical="center" wrapText="1"/>
    </xf>
    <xf numFmtId="0" fontId="13" fillId="14" borderId="15" xfId="0" applyFont="1" applyFill="1" applyBorder="1" applyAlignment="1" applyProtection="1">
      <alignment horizontal="center" vertical="center" wrapText="1"/>
    </xf>
    <xf numFmtId="0" fontId="13" fillId="14" borderId="4" xfId="0" applyFont="1" applyFill="1" applyBorder="1" applyAlignment="1" applyProtection="1">
      <alignment horizontal="center" vertical="center" wrapText="1"/>
    </xf>
    <xf numFmtId="0" fontId="13" fillId="14" borderId="16" xfId="0" applyFont="1" applyFill="1" applyBorder="1" applyAlignment="1" applyProtection="1">
      <alignment horizontal="center" vertical="center" wrapText="1"/>
    </xf>
    <xf numFmtId="0" fontId="13" fillId="14" borderId="0" xfId="0" applyFont="1" applyFill="1" applyBorder="1" applyAlignment="1" applyProtection="1">
      <alignment horizontal="center" vertical="center" wrapText="1"/>
    </xf>
    <xf numFmtId="0" fontId="13" fillId="14" borderId="38" xfId="0" applyFont="1" applyFill="1" applyBorder="1" applyAlignment="1" applyProtection="1">
      <alignment horizontal="center" vertical="center" wrapText="1"/>
    </xf>
    <xf numFmtId="0" fontId="13" fillId="14" borderId="7" xfId="0" applyFont="1" applyFill="1" applyBorder="1" applyAlignment="1" applyProtection="1">
      <alignment horizontal="center" vertical="center" wrapText="1"/>
    </xf>
    <xf numFmtId="0" fontId="13" fillId="14" borderId="42" xfId="0" applyFont="1" applyFill="1" applyBorder="1" applyAlignment="1" applyProtection="1">
      <alignment horizontal="center" vertical="center" wrapText="1"/>
    </xf>
    <xf numFmtId="0" fontId="13" fillId="14" borderId="8" xfId="0" applyFont="1" applyFill="1" applyBorder="1" applyAlignment="1" applyProtection="1">
      <alignment horizontal="center" vertical="center" wrapText="1"/>
    </xf>
    <xf numFmtId="2" fontId="8" fillId="14" borderId="3" xfId="0" applyNumberFormat="1" applyFont="1" applyFill="1" applyBorder="1" applyAlignment="1" applyProtection="1">
      <alignment horizontal="center" vertical="center" wrapText="1"/>
    </xf>
    <xf numFmtId="0" fontId="8" fillId="0" borderId="15" xfId="0" applyFont="1" applyBorder="1" applyAlignment="1">
      <alignment horizontal="center" vertical="center" wrapText="1"/>
    </xf>
    <xf numFmtId="0" fontId="8" fillId="0" borderId="4"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0" xfId="0" applyFont="1" applyBorder="1" applyAlignment="1">
      <alignment horizontal="center" vertical="center" wrapText="1"/>
    </xf>
    <xf numFmtId="0" fontId="8" fillId="0" borderId="38" xfId="0" applyFont="1" applyBorder="1" applyAlignment="1">
      <alignment horizontal="center" vertical="center" wrapText="1"/>
    </xf>
    <xf numFmtId="0" fontId="8" fillId="0" borderId="7" xfId="0" applyFont="1" applyBorder="1" applyAlignment="1">
      <alignment horizontal="center" vertical="center" wrapText="1"/>
    </xf>
    <xf numFmtId="0" fontId="8" fillId="0" borderId="42" xfId="0" applyFont="1" applyBorder="1" applyAlignment="1">
      <alignment horizontal="center" vertical="center" wrapText="1"/>
    </xf>
    <xf numFmtId="0" fontId="8" fillId="0" borderId="8"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4" xfId="0" applyFont="1" applyBorder="1" applyAlignment="1">
      <alignment horizontal="center" vertical="center" wrapText="1"/>
    </xf>
    <xf numFmtId="0" fontId="10" fillId="0" borderId="16"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38"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42" xfId="0" applyFont="1" applyBorder="1" applyAlignment="1">
      <alignment horizontal="center" vertical="center" wrapText="1"/>
    </xf>
    <xf numFmtId="0" fontId="10" fillId="0" borderId="8" xfId="0" applyFont="1" applyBorder="1" applyAlignment="1">
      <alignment horizontal="center" vertical="center" wrapText="1"/>
    </xf>
    <xf numFmtId="0" fontId="10" fillId="9" borderId="0" xfId="0" applyFont="1" applyFill="1" applyBorder="1" applyAlignment="1" applyProtection="1">
      <alignment horizontal="center" wrapText="1"/>
    </xf>
    <xf numFmtId="0" fontId="10" fillId="9" borderId="0" xfId="0" applyFont="1" applyFill="1" applyBorder="1" applyAlignment="1">
      <alignment horizontal="center"/>
    </xf>
    <xf numFmtId="0" fontId="15" fillId="20" borderId="88" xfId="0" applyFont="1" applyFill="1" applyBorder="1" applyAlignment="1" applyProtection="1">
      <alignment horizontal="left"/>
    </xf>
    <xf numFmtId="0" fontId="3" fillId="20" borderId="89" xfId="0" applyFont="1" applyFill="1" applyBorder="1" applyAlignment="1" applyProtection="1"/>
    <xf numFmtId="0" fontId="15" fillId="20" borderId="90" xfId="0" applyFont="1" applyFill="1" applyBorder="1" applyAlignment="1" applyProtection="1">
      <alignment horizontal="center"/>
    </xf>
    <xf numFmtId="0" fontId="15" fillId="20" borderId="91" xfId="0" applyFont="1" applyFill="1" applyBorder="1" applyAlignment="1" applyProtection="1">
      <alignment horizontal="center"/>
    </xf>
    <xf numFmtId="0" fontId="15" fillId="20" borderId="3" xfId="0" applyFont="1" applyFill="1" applyBorder="1" applyAlignment="1" applyProtection="1">
      <alignment horizontal="center"/>
    </xf>
    <xf numFmtId="0" fontId="16" fillId="20" borderId="15" xfId="0" applyFont="1" applyFill="1" applyBorder="1" applyAlignment="1" applyProtection="1">
      <alignment horizontal="center"/>
    </xf>
    <xf numFmtId="0" fontId="16" fillId="20" borderId="4" xfId="0" applyFont="1" applyFill="1" applyBorder="1" applyAlignment="1" applyProtection="1">
      <alignment horizontal="center"/>
    </xf>
    <xf numFmtId="0" fontId="17" fillId="0" borderId="80" xfId="0" applyFont="1" applyBorder="1" applyAlignment="1">
      <alignment horizontal="center"/>
    </xf>
    <xf numFmtId="0" fontId="0" fillId="0" borderId="23" xfId="0" applyBorder="1" applyAlignment="1">
      <alignment horizontal="center"/>
    </xf>
    <xf numFmtId="0" fontId="17" fillId="0" borderId="72" xfId="0" applyFont="1" applyBorder="1" applyAlignment="1">
      <alignment horizontal="center"/>
    </xf>
    <xf numFmtId="0" fontId="0" fillId="0" borderId="45" xfId="0" applyBorder="1" applyAlignment="1">
      <alignment horizontal="center"/>
    </xf>
    <xf numFmtId="0" fontId="10" fillId="14" borderId="77" xfId="0" applyFont="1" applyFill="1" applyBorder="1" applyAlignment="1">
      <alignment horizontal="center"/>
    </xf>
    <xf numFmtId="0" fontId="10" fillId="14" borderId="78" xfId="0" applyFont="1" applyFill="1" applyBorder="1" applyAlignment="1">
      <alignment horizontal="center"/>
    </xf>
    <xf numFmtId="0" fontId="10" fillId="14" borderId="79" xfId="0" applyFont="1" applyFill="1" applyBorder="1" applyAlignment="1">
      <alignment horizontal="center"/>
    </xf>
    <xf numFmtId="10" fontId="8" fillId="2" borderId="65" xfId="0" quotePrefix="1" applyNumberFormat="1" applyFont="1" applyFill="1" applyBorder="1" applyAlignment="1" applyProtection="1">
      <alignment horizontal="center" vertical="center"/>
    </xf>
    <xf numFmtId="0" fontId="8" fillId="0" borderId="65" xfId="0" applyFont="1" applyBorder="1" applyAlignment="1">
      <alignment horizontal="center" vertical="center"/>
    </xf>
    <xf numFmtId="0" fontId="8" fillId="0" borderId="45" xfId="0" applyFont="1" applyBorder="1" applyAlignment="1">
      <alignment horizontal="center" vertical="center"/>
    </xf>
    <xf numFmtId="0" fontId="8" fillId="2" borderId="15" xfId="0" quotePrefix="1" applyFont="1" applyFill="1" applyBorder="1" applyAlignment="1" applyProtection="1">
      <alignment horizontal="center" wrapText="1"/>
    </xf>
    <xf numFmtId="0" fontId="0" fillId="0" borderId="15" xfId="0" applyBorder="1" applyAlignment="1">
      <alignment wrapText="1"/>
    </xf>
    <xf numFmtId="0" fontId="0" fillId="0" borderId="4" xfId="0" applyBorder="1" applyAlignment="1">
      <alignment wrapText="1"/>
    </xf>
    <xf numFmtId="0" fontId="1" fillId="19" borderId="80" xfId="0" applyFont="1" applyFill="1" applyBorder="1" applyAlignment="1" applyProtection="1"/>
    <xf numFmtId="0" fontId="0" fillId="14" borderId="23" xfId="0" applyFill="1" applyBorder="1" applyAlignment="1" applyProtection="1"/>
    <xf numFmtId="9" fontId="7" fillId="14" borderId="54" xfId="0" applyNumberFormat="1" applyFont="1" applyFill="1" applyBorder="1" applyAlignment="1">
      <alignment horizontal="center" vertical="center" wrapText="1"/>
    </xf>
    <xf numFmtId="9" fontId="7" fillId="14" borderId="63" xfId="0" applyNumberFormat="1" applyFont="1" applyFill="1" applyBorder="1" applyAlignment="1">
      <alignment horizontal="center" vertical="center" wrapText="1"/>
    </xf>
    <xf numFmtId="9" fontId="7" fillId="14" borderId="51" xfId="0" applyNumberFormat="1" applyFont="1" applyFill="1" applyBorder="1" applyAlignment="1">
      <alignment horizontal="center" vertical="center" wrapText="1"/>
    </xf>
    <xf numFmtId="9" fontId="10" fillId="9" borderId="0" xfId="0" applyNumberFormat="1" applyFont="1" applyFill="1" applyBorder="1" applyAlignment="1" applyProtection="1">
      <alignment horizontal="center" vertical="center"/>
    </xf>
    <xf numFmtId="0" fontId="10" fillId="14" borderId="53" xfId="0" quotePrefix="1" applyFont="1" applyFill="1" applyBorder="1" applyAlignment="1" applyProtection="1">
      <alignment horizontal="center" vertical="center" wrapText="1"/>
    </xf>
    <xf numFmtId="0" fontId="0" fillId="0" borderId="81" xfId="0" applyBorder="1"/>
    <xf numFmtId="0" fontId="0" fillId="0" borderId="82" xfId="0" applyBorder="1"/>
    <xf numFmtId="0" fontId="0" fillId="0" borderId="83" xfId="0" applyBorder="1"/>
    <xf numFmtId="0" fontId="0" fillId="0" borderId="52" xfId="0" applyBorder="1"/>
    <xf numFmtId="0" fontId="0" fillId="0" borderId="84" xfId="0" applyBorder="1"/>
    <xf numFmtId="0" fontId="10" fillId="14" borderId="15" xfId="0" applyFont="1" applyFill="1" applyBorder="1" applyAlignment="1">
      <alignment horizontal="center" vertical="center" wrapText="1"/>
    </xf>
    <xf numFmtId="0" fontId="0" fillId="0" borderId="15" xfId="0" applyBorder="1" applyAlignment="1">
      <alignment horizontal="center" vertical="center"/>
    </xf>
    <xf numFmtId="0" fontId="0" fillId="0" borderId="4" xfId="0" applyBorder="1" applyAlignment="1">
      <alignment horizontal="center" vertical="center"/>
    </xf>
    <xf numFmtId="0" fontId="0" fillId="0" borderId="16" xfId="0" applyBorder="1" applyAlignment="1">
      <alignment horizontal="center" vertical="center"/>
    </xf>
    <xf numFmtId="0" fontId="0" fillId="0" borderId="0" xfId="0" applyBorder="1" applyAlignment="1">
      <alignment horizontal="center" vertical="center"/>
    </xf>
    <xf numFmtId="0" fontId="0" fillId="0" borderId="38" xfId="0" applyBorder="1" applyAlignment="1">
      <alignment horizontal="center" vertical="center"/>
    </xf>
    <xf numFmtId="0" fontId="0" fillId="0" borderId="7" xfId="0" applyBorder="1" applyAlignment="1">
      <alignment horizontal="center" vertical="center"/>
    </xf>
    <xf numFmtId="0" fontId="0" fillId="0" borderId="42" xfId="0" applyBorder="1" applyAlignment="1">
      <alignment horizontal="center" vertical="center"/>
    </xf>
    <xf numFmtId="0" fontId="0" fillId="0" borderId="8" xfId="0" applyBorder="1" applyAlignment="1">
      <alignment horizontal="center" vertical="center"/>
    </xf>
    <xf numFmtId="0" fontId="8" fillId="14" borderId="3" xfId="0" applyFont="1" applyFill="1" applyBorder="1" applyAlignment="1" applyProtection="1">
      <alignment horizontal="center" vertical="center" wrapText="1"/>
    </xf>
    <xf numFmtId="0" fontId="32" fillId="2" borderId="72" xfId="0" applyFont="1" applyFill="1" applyBorder="1" applyAlignment="1">
      <alignment horizontal="center" vertical="center" wrapText="1"/>
    </xf>
    <xf numFmtId="0" fontId="32" fillId="0" borderId="65" xfId="0" applyFont="1" applyBorder="1" applyAlignment="1">
      <alignment horizontal="center" vertical="center" wrapText="1"/>
    </xf>
    <xf numFmtId="9" fontId="22" fillId="15" borderId="3" xfId="0" applyNumberFormat="1" applyFont="1" applyFill="1" applyBorder="1" applyAlignment="1" applyProtection="1">
      <alignment horizontal="center" vertical="center"/>
    </xf>
    <xf numFmtId="0" fontId="0" fillId="0" borderId="15" xfId="0" applyBorder="1" applyAlignment="1"/>
    <xf numFmtId="0" fontId="0" fillId="0" borderId="4" xfId="0" applyBorder="1" applyAlignment="1"/>
    <xf numFmtId="0" fontId="0" fillId="0" borderId="16" xfId="0" applyBorder="1" applyAlignment="1"/>
    <xf numFmtId="0" fontId="0" fillId="0" borderId="0" xfId="0" applyBorder="1" applyAlignment="1"/>
    <xf numFmtId="0" fontId="0" fillId="0" borderId="38" xfId="0" applyBorder="1" applyAlignment="1"/>
    <xf numFmtId="0" fontId="0" fillId="0" borderId="7" xfId="0" applyBorder="1" applyAlignment="1"/>
    <xf numFmtId="0" fontId="0" fillId="0" borderId="42" xfId="0" applyBorder="1" applyAlignment="1"/>
    <xf numFmtId="0" fontId="0" fillId="0" borderId="8" xfId="0" applyBorder="1" applyAlignment="1"/>
    <xf numFmtId="0" fontId="33" fillId="14" borderId="85" xfId="0" quotePrefix="1" applyFont="1" applyFill="1" applyBorder="1" applyAlignment="1" applyProtection="1">
      <alignment horizontal="center" vertical="center" wrapText="1"/>
    </xf>
    <xf numFmtId="0" fontId="20" fillId="14" borderId="86" xfId="0" applyFont="1" applyFill="1" applyBorder="1" applyAlignment="1">
      <alignment horizontal="center" vertical="center" wrapText="1"/>
    </xf>
    <xf numFmtId="0" fontId="20" fillId="14" borderId="87" xfId="0" applyFont="1" applyFill="1" applyBorder="1" applyAlignment="1">
      <alignment horizontal="center" vertical="center" wrapText="1"/>
    </xf>
    <xf numFmtId="9" fontId="10" fillId="14" borderId="72" xfId="0" applyNumberFormat="1" applyFont="1" applyFill="1" applyBorder="1" applyAlignment="1" applyProtection="1">
      <alignment horizontal="center" vertical="center"/>
    </xf>
    <xf numFmtId="0" fontId="20" fillId="14" borderId="45" xfId="0" applyFont="1" applyFill="1" applyBorder="1" applyAlignment="1"/>
    <xf numFmtId="0" fontId="20" fillId="14" borderId="72" xfId="0" applyFont="1" applyFill="1" applyBorder="1" applyAlignment="1"/>
    <xf numFmtId="0" fontId="10" fillId="14" borderId="75" xfId="0" applyFont="1" applyFill="1" applyBorder="1" applyAlignment="1" applyProtection="1">
      <alignment horizontal="center" vertical="center" wrapText="1"/>
      <protection locked="0"/>
    </xf>
    <xf numFmtId="0" fontId="0" fillId="0" borderId="76" xfId="0" applyBorder="1" applyAlignment="1" applyProtection="1">
      <protection locked="0"/>
    </xf>
    <xf numFmtId="0" fontId="10" fillId="14" borderId="77" xfId="0" applyFont="1" applyFill="1" applyBorder="1" applyAlignment="1">
      <alignment horizontal="center" vertical="top"/>
    </xf>
    <xf numFmtId="0" fontId="0" fillId="14" borderId="78" xfId="0" applyFill="1" applyBorder="1" applyAlignment="1">
      <alignment horizontal="center" vertical="top"/>
    </xf>
    <xf numFmtId="0" fontId="0" fillId="14" borderId="79" xfId="0" applyFill="1" applyBorder="1" applyAlignment="1">
      <alignment horizontal="center" vertical="top"/>
    </xf>
    <xf numFmtId="0" fontId="0" fillId="14" borderId="55" xfId="0" applyFill="1" applyBorder="1" applyAlignment="1">
      <alignment horizontal="center" vertical="top"/>
    </xf>
    <xf numFmtId="0" fontId="0" fillId="14" borderId="0" xfId="0" applyFill="1" applyBorder="1" applyAlignment="1">
      <alignment horizontal="center" vertical="top"/>
    </xf>
    <xf numFmtId="0" fontId="0" fillId="14" borderId="56" xfId="0" applyFill="1" applyBorder="1" applyAlignment="1">
      <alignment horizontal="center" vertical="top"/>
    </xf>
    <xf numFmtId="0" fontId="8" fillId="14" borderId="70" xfId="0" applyFont="1" applyFill="1" applyBorder="1" applyAlignment="1">
      <alignment horizontal="center" vertical="center"/>
    </xf>
    <xf numFmtId="0" fontId="8" fillId="14" borderId="73" xfId="0" applyFont="1" applyFill="1" applyBorder="1" applyAlignment="1">
      <alignment horizontal="center" vertical="center"/>
    </xf>
    <xf numFmtId="0" fontId="8" fillId="14" borderId="71" xfId="0" applyFont="1" applyFill="1" applyBorder="1" applyAlignment="1">
      <alignment horizontal="center" vertical="center"/>
    </xf>
    <xf numFmtId="0" fontId="8" fillId="0" borderId="57" xfId="0" applyFont="1" applyBorder="1" applyAlignment="1">
      <alignment horizontal="center" vertical="center"/>
    </xf>
    <xf numFmtId="0" fontId="8" fillId="0" borderId="58" xfId="0" applyFont="1" applyBorder="1" applyAlignment="1">
      <alignment horizontal="center" vertical="center"/>
    </xf>
    <xf numFmtId="0" fontId="8" fillId="0" borderId="59" xfId="0" applyFont="1" applyBorder="1" applyAlignment="1">
      <alignment horizontal="center" vertical="center"/>
    </xf>
    <xf numFmtId="0" fontId="10" fillId="14" borderId="77" xfId="0" applyFont="1" applyFill="1" applyBorder="1" applyAlignment="1">
      <alignment horizontal="center" vertical="center" wrapText="1"/>
    </xf>
    <xf numFmtId="0" fontId="0" fillId="14" borderId="78" xfId="0" applyFill="1" applyBorder="1" applyAlignment="1">
      <alignment horizontal="center" vertical="center" wrapText="1"/>
    </xf>
    <xf numFmtId="0" fontId="0" fillId="14" borderId="79" xfId="0" applyFill="1" applyBorder="1" applyAlignment="1">
      <alignment horizontal="center" vertical="center" wrapText="1"/>
    </xf>
    <xf numFmtId="0" fontId="0" fillId="0" borderId="55" xfId="0" applyBorder="1" applyAlignment="1">
      <alignment horizontal="center" vertical="center"/>
    </xf>
    <xf numFmtId="0" fontId="0" fillId="0" borderId="56" xfId="0" applyBorder="1" applyAlignment="1">
      <alignment horizontal="center" vertical="center"/>
    </xf>
    <xf numFmtId="0" fontId="10" fillId="14" borderId="72" xfId="0" applyFont="1" applyFill="1" applyBorder="1" applyAlignment="1">
      <alignment horizontal="center" vertical="center"/>
    </xf>
    <xf numFmtId="0" fontId="20" fillId="14" borderId="45" xfId="0" applyFont="1" applyFill="1" applyBorder="1" applyAlignment="1">
      <alignment vertical="center"/>
    </xf>
    <xf numFmtId="0" fontId="10" fillId="14" borderId="55" xfId="0" quotePrefix="1" applyFont="1" applyFill="1" applyBorder="1" applyAlignment="1" applyProtection="1">
      <alignment horizontal="center" vertical="center" wrapText="1"/>
    </xf>
    <xf numFmtId="0" fontId="20" fillId="14" borderId="0" xfId="0" applyFont="1" applyFill="1" applyBorder="1" applyAlignment="1">
      <alignment horizontal="center" vertical="center" wrapText="1"/>
    </xf>
    <xf numFmtId="0" fontId="20" fillId="14" borderId="56" xfId="0" applyFont="1" applyFill="1" applyBorder="1" applyAlignment="1">
      <alignment horizontal="center" vertical="center" wrapText="1"/>
    </xf>
    <xf numFmtId="0" fontId="20" fillId="14" borderId="55" xfId="0" applyFont="1" applyFill="1" applyBorder="1" applyAlignment="1"/>
    <xf numFmtId="0" fontId="20" fillId="14" borderId="0" xfId="0" applyFont="1" applyFill="1" applyBorder="1" applyAlignment="1"/>
    <xf numFmtId="0" fontId="20" fillId="14" borderId="56" xfId="0" applyFont="1" applyFill="1" applyBorder="1" applyAlignment="1"/>
    <xf numFmtId="0" fontId="30" fillId="14" borderId="3" xfId="0" quotePrefix="1" applyFont="1" applyFill="1" applyBorder="1" applyAlignment="1" applyProtection="1">
      <alignment horizontal="center" vertical="top" wrapText="1"/>
    </xf>
    <xf numFmtId="0" fontId="0" fillId="14" borderId="15" xfId="0" applyFill="1" applyBorder="1" applyAlignment="1" applyProtection="1">
      <alignment horizontal="center" vertical="top" wrapText="1"/>
    </xf>
    <xf numFmtId="0" fontId="0" fillId="14" borderId="4" xfId="0" applyFill="1" applyBorder="1" applyAlignment="1" applyProtection="1">
      <alignment horizontal="center" vertical="top" wrapText="1"/>
    </xf>
    <xf numFmtId="0" fontId="0" fillId="0" borderId="16" xfId="0" applyBorder="1" applyAlignment="1">
      <alignment vertical="top" wrapText="1"/>
    </xf>
    <xf numFmtId="0" fontId="0" fillId="0" borderId="0" xfId="0" applyBorder="1" applyAlignment="1">
      <alignment vertical="top" wrapText="1"/>
    </xf>
    <xf numFmtId="0" fontId="0" fillId="0" borderId="38" xfId="0" applyBorder="1" applyAlignment="1">
      <alignment vertical="top" wrapText="1"/>
    </xf>
    <xf numFmtId="0" fontId="0" fillId="0" borderId="7" xfId="0" applyBorder="1" applyAlignment="1">
      <alignment vertical="top" wrapText="1"/>
    </xf>
    <xf numFmtId="0" fontId="0" fillId="0" borderId="42" xfId="0" applyBorder="1" applyAlignment="1">
      <alignment vertical="top" wrapText="1"/>
    </xf>
    <xf numFmtId="0" fontId="0" fillId="0" borderId="8" xfId="0" applyBorder="1" applyAlignment="1">
      <alignment vertical="top" wrapText="1"/>
    </xf>
    <xf numFmtId="0" fontId="8" fillId="2" borderId="0" xfId="0" applyFont="1" applyFill="1" applyBorder="1" applyAlignment="1" applyProtection="1">
      <alignment horizontal="center" wrapText="1"/>
    </xf>
    <xf numFmtId="0" fontId="0" fillId="0" borderId="0" xfId="0" applyBorder="1" applyAlignment="1">
      <alignment wrapText="1"/>
    </xf>
    <xf numFmtId="0" fontId="0" fillId="0" borderId="38" xfId="0" applyBorder="1" applyAlignment="1">
      <alignment wrapText="1"/>
    </xf>
    <xf numFmtId="10" fontId="10" fillId="2" borderId="0" xfId="0" quotePrefix="1" applyNumberFormat="1" applyFont="1" applyFill="1" applyBorder="1" applyAlignment="1" applyProtection="1">
      <alignment horizontal="center" vertical="center" wrapText="1"/>
    </xf>
    <xf numFmtId="10" fontId="10" fillId="2" borderId="0" xfId="0" applyNumberFormat="1" applyFont="1" applyFill="1" applyBorder="1" applyAlignment="1" applyProtection="1">
      <alignment horizontal="center" vertical="center"/>
    </xf>
    <xf numFmtId="0" fontId="25" fillId="14" borderId="3" xfId="0" applyFont="1" applyFill="1" applyBorder="1" applyAlignment="1" applyProtection="1">
      <alignment horizontal="center" vertical="center"/>
    </xf>
    <xf numFmtId="0" fontId="25" fillId="14" borderId="15" xfId="0" applyFont="1" applyFill="1" applyBorder="1" applyAlignment="1" applyProtection="1">
      <alignment horizontal="center" vertical="center"/>
    </xf>
    <xf numFmtId="0" fontId="25" fillId="14" borderId="4" xfId="0" applyFont="1" applyFill="1" applyBorder="1" applyAlignment="1" applyProtection="1">
      <alignment horizontal="center" vertical="center"/>
    </xf>
    <xf numFmtId="0" fontId="26" fillId="0" borderId="16" xfId="0" applyFont="1" applyBorder="1" applyAlignment="1">
      <alignment horizontal="center" vertical="center"/>
    </xf>
    <xf numFmtId="0" fontId="26" fillId="0" borderId="0" xfId="0" applyFont="1" applyBorder="1" applyAlignment="1">
      <alignment horizontal="center" vertical="center"/>
    </xf>
    <xf numFmtId="0" fontId="26" fillId="0" borderId="38" xfId="0" applyFont="1" applyBorder="1" applyAlignment="1">
      <alignment horizontal="center" vertical="center"/>
    </xf>
    <xf numFmtId="0" fontId="27" fillId="14" borderId="3" xfId="0" applyFont="1" applyFill="1" applyBorder="1" applyAlignment="1">
      <alignment horizontal="center" vertical="center" wrapText="1"/>
    </xf>
    <xf numFmtId="0" fontId="0" fillId="14" borderId="15" xfId="0" applyFill="1" applyBorder="1" applyAlignment="1"/>
    <xf numFmtId="0" fontId="0" fillId="14" borderId="4" xfId="0" applyFill="1" applyBorder="1" applyAlignment="1"/>
    <xf numFmtId="0" fontId="0" fillId="14" borderId="16" xfId="0" applyFill="1" applyBorder="1" applyAlignment="1"/>
    <xf numFmtId="0" fontId="0" fillId="14" borderId="0" xfId="0" applyFill="1" applyBorder="1" applyAlignment="1"/>
    <xf numFmtId="0" fontId="0" fillId="14" borderId="38" xfId="0" applyFill="1" applyBorder="1" applyAlignment="1"/>
    <xf numFmtId="0" fontId="0" fillId="14" borderId="7" xfId="0" applyFill="1" applyBorder="1" applyAlignment="1"/>
    <xf numFmtId="0" fontId="0" fillId="14" borderId="42" xfId="0" applyFill="1" applyBorder="1" applyAlignment="1"/>
    <xf numFmtId="0" fontId="0" fillId="14" borderId="8" xfId="0" applyFill="1" applyBorder="1" applyAlignment="1"/>
    <xf numFmtId="0" fontId="33" fillId="14" borderId="70" xfId="0" quotePrefix="1" applyFont="1" applyFill="1" applyBorder="1" applyAlignment="1" applyProtection="1">
      <alignment horizontal="center" vertical="center" wrapText="1" shrinkToFit="1"/>
    </xf>
    <xf numFmtId="0" fontId="33" fillId="14" borderId="71" xfId="0" applyFont="1" applyFill="1" applyBorder="1" applyAlignment="1">
      <alignment horizontal="center" vertical="center" wrapText="1" shrinkToFit="1"/>
    </xf>
    <xf numFmtId="0" fontId="33" fillId="14" borderId="55" xfId="0" applyFont="1" applyFill="1" applyBorder="1" applyAlignment="1">
      <alignment horizontal="center" vertical="center" wrapText="1" shrinkToFit="1"/>
    </xf>
    <xf numFmtId="0" fontId="33" fillId="14" borderId="56" xfId="0" applyFont="1" applyFill="1" applyBorder="1" applyAlignment="1">
      <alignment horizontal="center" vertical="center" wrapText="1" shrinkToFit="1"/>
    </xf>
    <xf numFmtId="0" fontId="33" fillId="14" borderId="60" xfId="0" applyFont="1" applyFill="1" applyBorder="1" applyAlignment="1">
      <alignment horizontal="center" vertical="center" wrapText="1" shrinkToFit="1"/>
    </xf>
    <xf numFmtId="0" fontId="33" fillId="14" borderId="62" xfId="0" applyFont="1" applyFill="1" applyBorder="1" applyAlignment="1">
      <alignment horizontal="center" vertical="center" wrapText="1" shrinkToFit="1"/>
    </xf>
    <xf numFmtId="0" fontId="17" fillId="14" borderId="72" xfId="0" applyFont="1" applyFill="1" applyBorder="1" applyAlignment="1" applyProtection="1">
      <alignment horizontal="center"/>
    </xf>
    <xf numFmtId="0" fontId="1" fillId="14" borderId="65" xfId="0" applyFont="1" applyFill="1" applyBorder="1" applyAlignment="1" applyProtection="1">
      <alignment horizontal="center"/>
    </xf>
    <xf numFmtId="0" fontId="0" fillId="14" borderId="45" xfId="0" applyFill="1" applyBorder="1" applyAlignment="1" applyProtection="1">
      <alignment horizontal="center"/>
    </xf>
    <xf numFmtId="0" fontId="0" fillId="14" borderId="70" xfId="0" applyFill="1" applyBorder="1" applyAlignment="1"/>
    <xf numFmtId="0" fontId="0" fillId="0" borderId="73" xfId="0" applyBorder="1" applyAlignment="1"/>
    <xf numFmtId="0" fontId="0" fillId="0" borderId="71" xfId="0" applyBorder="1" applyAlignment="1"/>
    <xf numFmtId="0" fontId="0" fillId="0" borderId="55" xfId="0" applyBorder="1" applyAlignment="1"/>
    <xf numFmtId="0" fontId="0" fillId="0" borderId="56" xfId="0" applyBorder="1" applyAlignment="1"/>
    <xf numFmtId="0" fontId="0" fillId="0" borderId="60" xfId="0" applyBorder="1" applyAlignment="1"/>
    <xf numFmtId="0" fontId="0" fillId="0" borderId="74" xfId="0" applyBorder="1" applyAlignment="1"/>
    <xf numFmtId="0" fontId="0" fillId="0" borderId="62" xfId="0" applyBorder="1" applyAlignment="1"/>
    <xf numFmtId="10" fontId="8" fillId="2" borderId="42" xfId="0" applyNumberFormat="1" applyFont="1" applyFill="1" applyBorder="1" applyAlignment="1" applyProtection="1">
      <alignment horizontal="center" shrinkToFit="1"/>
    </xf>
    <xf numFmtId="0" fontId="34" fillId="14" borderId="70" xfId="0" quotePrefix="1" applyFont="1" applyFill="1" applyBorder="1" applyAlignment="1">
      <alignment horizontal="center" vertical="center" wrapText="1"/>
    </xf>
    <xf numFmtId="0" fontId="34" fillId="0" borderId="73" xfId="0" applyFont="1" applyBorder="1" applyAlignment="1">
      <alignment horizontal="center" vertical="center" wrapText="1"/>
    </xf>
    <xf numFmtId="0" fontId="34" fillId="0" borderId="71" xfId="0" applyFont="1" applyBorder="1" applyAlignment="1">
      <alignment horizontal="center" vertical="center" wrapText="1"/>
    </xf>
    <xf numFmtId="0" fontId="34" fillId="0" borderId="55" xfId="0" applyFont="1" applyBorder="1" applyAlignment="1">
      <alignment horizontal="center" vertical="center" wrapText="1"/>
    </xf>
    <xf numFmtId="0" fontId="34" fillId="0" borderId="0" xfId="0" applyFont="1" applyBorder="1" applyAlignment="1">
      <alignment horizontal="center" vertical="center" wrapText="1"/>
    </xf>
    <xf numFmtId="0" fontId="34" fillId="0" borderId="56" xfId="0" applyFont="1" applyBorder="1" applyAlignment="1">
      <alignment horizontal="center" vertical="center" wrapText="1"/>
    </xf>
    <xf numFmtId="0" fontId="35" fillId="0" borderId="60" xfId="0" applyFont="1" applyBorder="1" applyAlignment="1">
      <alignment wrapText="1"/>
    </xf>
    <xf numFmtId="0" fontId="35" fillId="0" borderId="74" xfId="0" applyFont="1" applyBorder="1" applyAlignment="1">
      <alignment wrapText="1"/>
    </xf>
    <xf numFmtId="0" fontId="35" fillId="0" borderId="62" xfId="0" applyFont="1" applyBorder="1" applyAlignment="1">
      <alignment wrapText="1"/>
    </xf>
    <xf numFmtId="0" fontId="8" fillId="2" borderId="0" xfId="0" quotePrefix="1" applyFont="1" applyFill="1" applyBorder="1" applyAlignment="1" applyProtection="1">
      <alignment horizontal="center" wrapText="1"/>
    </xf>
    <xf numFmtId="0" fontId="18" fillId="0" borderId="15" xfId="0" applyFont="1" applyBorder="1" applyAlignment="1" applyProtection="1">
      <alignment horizontal="center" vertical="center" wrapText="1"/>
    </xf>
    <xf numFmtId="0" fontId="18" fillId="0" borderId="4" xfId="0" applyFont="1" applyBorder="1" applyAlignment="1" applyProtection="1">
      <alignment horizontal="center" vertical="center" wrapText="1"/>
    </xf>
    <xf numFmtId="0" fontId="18" fillId="0" borderId="0" xfId="0" applyFont="1" applyBorder="1" applyAlignment="1" applyProtection="1">
      <alignment horizontal="center" vertical="center" wrapText="1"/>
    </xf>
    <xf numFmtId="0" fontId="18" fillId="0" borderId="38" xfId="0" applyFont="1" applyBorder="1" applyAlignment="1" applyProtection="1">
      <alignment horizontal="center" vertical="center" wrapText="1"/>
    </xf>
    <xf numFmtId="0" fontId="0" fillId="0" borderId="42" xfId="0" applyBorder="1" applyAlignment="1">
      <alignment vertical="center"/>
    </xf>
    <xf numFmtId="0" fontId="0" fillId="0" borderId="8" xfId="0" applyBorder="1" applyAlignment="1">
      <alignment vertical="center"/>
    </xf>
    <xf numFmtId="0" fontId="8" fillId="14" borderId="0" xfId="0" applyFont="1" applyFill="1" applyBorder="1" applyAlignment="1">
      <alignment horizontal="center" vertical="center"/>
    </xf>
    <xf numFmtId="0" fontId="0" fillId="14" borderId="0" xfId="0" applyFill="1" applyBorder="1" applyAlignment="1">
      <alignment horizontal="center" vertical="center"/>
    </xf>
    <xf numFmtId="0" fontId="10" fillId="14" borderId="7" xfId="0" quotePrefix="1" applyFont="1" applyFill="1" applyBorder="1" applyAlignment="1" applyProtection="1">
      <alignment horizontal="center"/>
    </xf>
    <xf numFmtId="0" fontId="10" fillId="14" borderId="42" xfId="0" applyFont="1" applyFill="1" applyBorder="1" applyAlignment="1" applyProtection="1">
      <alignment horizontal="center"/>
    </xf>
    <xf numFmtId="0" fontId="0" fillId="14" borderId="8" xfId="0" applyFill="1" applyBorder="1" applyAlignment="1" applyProtection="1"/>
    <xf numFmtId="0" fontId="10" fillId="14" borderId="16" xfId="0" applyFont="1" applyFill="1" applyBorder="1" applyAlignment="1" applyProtection="1">
      <alignment horizontal="center"/>
    </xf>
    <xf numFmtId="0" fontId="10" fillId="14" borderId="0" xfId="0" applyFont="1" applyFill="1" applyBorder="1" applyAlignment="1" applyProtection="1">
      <alignment horizontal="center"/>
    </xf>
    <xf numFmtId="0" fontId="0" fillId="14" borderId="38" xfId="0" applyFill="1" applyBorder="1" applyAlignment="1" applyProtection="1"/>
    <xf numFmtId="0" fontId="10" fillId="14" borderId="7" xfId="0" applyFont="1" applyFill="1" applyBorder="1" applyAlignment="1" applyProtection="1">
      <alignment horizontal="center"/>
    </xf>
    <xf numFmtId="0" fontId="0" fillId="14" borderId="42" xfId="0" applyFill="1" applyBorder="1" applyAlignment="1" applyProtection="1">
      <alignment horizontal="center"/>
    </xf>
    <xf numFmtId="0" fontId="0" fillId="14" borderId="8" xfId="0" applyFill="1" applyBorder="1" applyAlignment="1" applyProtection="1">
      <alignment horizontal="center"/>
    </xf>
    <xf numFmtId="0" fontId="10" fillId="14" borderId="8" xfId="0" applyFont="1" applyFill="1" applyBorder="1" applyAlignment="1" applyProtection="1">
      <alignment horizontal="center"/>
    </xf>
    <xf numFmtId="0" fontId="0" fillId="14" borderId="15" xfId="0" applyFill="1" applyBorder="1" applyAlignment="1" applyProtection="1">
      <alignment horizontal="center" vertical="center" wrapText="1"/>
    </xf>
    <xf numFmtId="0" fontId="0" fillId="14" borderId="4" xfId="0" applyFill="1" applyBorder="1" applyAlignment="1" applyProtection="1">
      <alignment horizontal="center" vertical="center" wrapText="1"/>
    </xf>
    <xf numFmtId="0" fontId="0" fillId="14" borderId="16" xfId="0" applyFill="1" applyBorder="1" applyAlignment="1" applyProtection="1">
      <alignment vertical="center" wrapText="1"/>
    </xf>
    <xf numFmtId="0" fontId="0" fillId="14" borderId="0" xfId="0" applyFill="1" applyBorder="1" applyAlignment="1" applyProtection="1">
      <alignment vertical="center" wrapText="1"/>
    </xf>
    <xf numFmtId="0" fontId="0" fillId="14" borderId="38" xfId="0" applyFill="1" applyBorder="1" applyAlignment="1" applyProtection="1">
      <alignment vertical="center" wrapText="1"/>
    </xf>
    <xf numFmtId="0" fontId="0" fillId="0" borderId="7" xfId="0" applyBorder="1" applyAlignment="1" applyProtection="1"/>
    <xf numFmtId="0" fontId="0" fillId="0" borderId="42" xfId="0" applyBorder="1" applyAlignment="1" applyProtection="1"/>
    <xf numFmtId="0" fontId="0" fillId="0" borderId="8" xfId="0" applyBorder="1" applyAlignment="1" applyProtection="1"/>
    <xf numFmtId="0" fontId="0" fillId="14" borderId="0" xfId="0" applyFill="1" applyBorder="1" applyAlignment="1" applyProtection="1">
      <alignment horizontal="center"/>
    </xf>
    <xf numFmtId="0" fontId="0" fillId="14" borderId="38" xfId="0" applyFill="1" applyBorder="1" applyAlignment="1" applyProtection="1">
      <alignment horizontal="center"/>
    </xf>
    <xf numFmtId="0" fontId="10" fillId="0" borderId="3" xfId="0" applyFont="1" applyBorder="1" applyAlignment="1" applyProtection="1">
      <alignment horizontal="center" vertical="center"/>
    </xf>
    <xf numFmtId="0" fontId="0" fillId="0" borderId="15" xfId="0" applyBorder="1" applyAlignment="1" applyProtection="1">
      <alignment horizontal="center" vertical="center"/>
    </xf>
    <xf numFmtId="0" fontId="0" fillId="0" borderId="4" xfId="0" applyBorder="1" applyAlignment="1" applyProtection="1">
      <alignment horizontal="center" vertical="center"/>
    </xf>
    <xf numFmtId="0" fontId="0" fillId="0" borderId="7" xfId="0" applyBorder="1" applyAlignment="1" applyProtection="1">
      <alignment vertical="center"/>
    </xf>
    <xf numFmtId="0" fontId="0" fillId="0" borderId="42" xfId="0" applyBorder="1" applyAlignment="1" applyProtection="1">
      <alignment vertical="center"/>
    </xf>
    <xf numFmtId="0" fontId="0" fillId="0" borderId="8" xfId="0" applyBorder="1" applyAlignment="1" applyProtection="1">
      <alignment vertical="center"/>
    </xf>
    <xf numFmtId="0" fontId="10" fillId="5" borderId="3" xfId="0" applyFont="1" applyFill="1" applyBorder="1" applyAlignment="1"/>
    <xf numFmtId="0" fontId="10" fillId="5" borderId="15" xfId="0" applyFont="1" applyFill="1" applyBorder="1" applyAlignment="1"/>
    <xf numFmtId="0" fontId="10" fillId="5" borderId="4" xfId="0" applyFont="1" applyFill="1" applyBorder="1" applyAlignment="1"/>
    <xf numFmtId="0" fontId="10" fillId="5" borderId="7" xfId="0" applyFont="1" applyFill="1" applyBorder="1" applyAlignment="1"/>
    <xf numFmtId="0" fontId="10" fillId="5" borderId="42" xfId="0" applyFont="1" applyFill="1" applyBorder="1" applyAlignment="1"/>
    <xf numFmtId="0" fontId="10" fillId="5" borderId="8" xfId="0" applyFont="1" applyFill="1" applyBorder="1" applyAlignment="1"/>
    <xf numFmtId="0" fontId="0" fillId="0" borderId="3" xfId="0" quotePrefix="1" applyBorder="1" applyAlignment="1">
      <alignment horizontal="left" vertical="center" wrapText="1"/>
    </xf>
    <xf numFmtId="0" fontId="0" fillId="0" borderId="15" xfId="0" applyBorder="1" applyAlignment="1">
      <alignment vertical="center" wrapText="1"/>
    </xf>
    <xf numFmtId="0" fontId="0" fillId="0" borderId="4" xfId="0" applyBorder="1" applyAlignment="1">
      <alignment vertical="center" wrapText="1"/>
    </xf>
    <xf numFmtId="0" fontId="0" fillId="0" borderId="16" xfId="0" applyBorder="1" applyAlignment="1">
      <alignment vertical="center" wrapText="1"/>
    </xf>
    <xf numFmtId="0" fontId="0" fillId="0" borderId="0" xfId="0" applyBorder="1" applyAlignment="1">
      <alignment vertical="center" wrapText="1"/>
    </xf>
    <xf numFmtId="0" fontId="0" fillId="0" borderId="38" xfId="0" applyBorder="1" applyAlignment="1">
      <alignment vertical="center" wrapText="1"/>
    </xf>
    <xf numFmtId="0" fontId="0" fillId="0" borderId="7" xfId="0" applyBorder="1" applyAlignment="1">
      <alignment vertical="center" wrapText="1"/>
    </xf>
    <xf numFmtId="0" fontId="0" fillId="0" borderId="42" xfId="0" applyBorder="1" applyAlignment="1">
      <alignment vertical="center" wrapText="1"/>
    </xf>
    <xf numFmtId="0" fontId="0" fillId="0" borderId="8" xfId="0" applyBorder="1" applyAlignment="1">
      <alignment vertical="center" wrapText="1"/>
    </xf>
    <xf numFmtId="0" fontId="0" fillId="0" borderId="72" xfId="0" applyBorder="1" applyAlignment="1"/>
    <xf numFmtId="0" fontId="0" fillId="0" borderId="45" xfId="0" applyBorder="1" applyAlignment="1"/>
    <xf numFmtId="0" fontId="1" fillId="5" borderId="3" xfId="0" applyFont="1" applyFill="1" applyBorder="1" applyAlignment="1"/>
    <xf numFmtId="0" fontId="1" fillId="5" borderId="15" xfId="0" applyFont="1" applyFill="1" applyBorder="1" applyAlignment="1"/>
    <xf numFmtId="0" fontId="1" fillId="5" borderId="4" xfId="0" applyFont="1" applyFill="1" applyBorder="1" applyAlignment="1"/>
    <xf numFmtId="0" fontId="1" fillId="5" borderId="16" xfId="0" applyFont="1" applyFill="1" applyBorder="1" applyAlignment="1"/>
    <xf numFmtId="0" fontId="1" fillId="5" borderId="0" xfId="0" applyFont="1" applyFill="1" applyBorder="1" applyAlignment="1"/>
    <xf numFmtId="0" fontId="1" fillId="5" borderId="42" xfId="0" applyFont="1" applyFill="1" applyBorder="1" applyAlignment="1"/>
    <xf numFmtId="0" fontId="1" fillId="5" borderId="8" xfId="0" applyFont="1" applyFill="1" applyBorder="1" applyAlignment="1"/>
    <xf numFmtId="0" fontId="0" fillId="0" borderId="72" xfId="0" applyBorder="1" applyAlignment="1">
      <alignment horizontal="center"/>
    </xf>
    <xf numFmtId="0" fontId="0" fillId="0" borderId="4" xfId="0" applyBorder="1" applyAlignment="1">
      <alignment horizontal="center"/>
    </xf>
    <xf numFmtId="0" fontId="0" fillId="0" borderId="15" xfId="0" applyBorder="1" applyAlignment="1">
      <alignment horizontal="center" vertical="top" wrapText="1"/>
    </xf>
    <xf numFmtId="0" fontId="0" fillId="0" borderId="0" xfId="0" applyAlignment="1">
      <alignment horizontal="center" vertical="top" wrapText="1"/>
    </xf>
    <xf numFmtId="0" fontId="0" fillId="0" borderId="37" xfId="0" applyBorder="1" applyAlignment="1">
      <alignment horizontal="center" vertical="top" wrapText="1"/>
    </xf>
    <xf numFmtId="0" fontId="0" fillId="0" borderId="3" xfId="0" applyBorder="1" applyAlignment="1">
      <alignment horizontal="left" vertical="top" wrapText="1"/>
    </xf>
    <xf numFmtId="0" fontId="0" fillId="0" borderId="15"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0" borderId="42" xfId="0" applyBorder="1" applyAlignment="1">
      <alignment horizontal="left" vertical="top" wrapText="1"/>
    </xf>
    <xf numFmtId="0" fontId="0" fillId="0" borderId="8" xfId="0" applyBorder="1" applyAlignment="1">
      <alignment horizontal="left" vertical="top" wrapText="1"/>
    </xf>
    <xf numFmtId="0" fontId="0" fillId="0" borderId="3" xfId="0" quotePrefix="1" applyBorder="1" applyAlignment="1">
      <alignment horizontal="left" vertical="top" wrapText="1"/>
    </xf>
    <xf numFmtId="0" fontId="0" fillId="0" borderId="3" xfId="0" applyBorder="1" applyAlignment="1">
      <alignment wrapText="1"/>
    </xf>
    <xf numFmtId="0" fontId="0" fillId="0" borderId="7" xfId="0" applyBorder="1" applyAlignment="1">
      <alignment wrapText="1"/>
    </xf>
    <xf numFmtId="0" fontId="0" fillId="0" borderId="8" xfId="0" applyBorder="1" applyAlignment="1">
      <alignment wrapText="1"/>
    </xf>
    <xf numFmtId="0" fontId="20" fillId="0" borderId="92" xfId="0" applyFont="1" applyFill="1" applyBorder="1" applyAlignment="1">
      <alignment horizontal="left" vertical="top" wrapText="1" shrinkToFit="1"/>
    </xf>
    <xf numFmtId="0" fontId="31" fillId="0" borderId="49" xfId="0" applyFont="1" applyFill="1" applyBorder="1" applyAlignment="1">
      <alignment horizontal="left" vertical="top" wrapText="1" shrinkToFit="1"/>
    </xf>
    <xf numFmtId="0" fontId="31" fillId="0" borderId="28" xfId="0" applyFont="1" applyFill="1" applyBorder="1" applyAlignment="1">
      <alignment horizontal="left" vertical="top" wrapText="1" shrinkToFit="1"/>
    </xf>
  </cellXfs>
  <cellStyles count="3">
    <cellStyle name="Hyperlink" xfId="1" builtinId="8"/>
    <cellStyle name="Normal" xfId="0" builtinId="0"/>
    <cellStyle name="Normal_Sheet1" xfId="2"/>
  </cellStyles>
  <dxfs count="10">
    <dxf>
      <border>
        <left style="thin">
          <color indexed="64"/>
        </left>
        <right style="thin">
          <color indexed="64"/>
        </right>
        <top style="thin">
          <color indexed="64"/>
        </top>
        <bottom style="thin">
          <color indexed="64"/>
        </bottom>
      </border>
    </dxf>
    <dxf>
      <font>
        <b/>
        <i val="0"/>
        <condense val="0"/>
        <extend val="0"/>
        <color auto="1"/>
      </font>
      <fill>
        <patternFill>
          <bgColor indexed="13"/>
        </patternFill>
      </fill>
      <border>
        <left style="thin">
          <color indexed="64"/>
        </left>
        <right style="thin">
          <color indexed="64"/>
        </right>
        <top style="thin">
          <color indexed="64"/>
        </top>
        <bottom style="thin">
          <color indexed="64"/>
        </bottom>
      </border>
    </dxf>
    <dxf>
      <fill>
        <patternFill>
          <bgColor indexed="17"/>
        </patternFill>
      </fill>
    </dxf>
    <dxf>
      <fill>
        <patternFill>
          <bgColor indexed="10"/>
        </patternFill>
      </fill>
    </dxf>
    <dxf>
      <fill>
        <patternFill>
          <bgColor indexed="10"/>
        </patternFill>
      </fill>
    </dxf>
    <dxf>
      <fill>
        <patternFill>
          <bgColor indexed="52"/>
        </patternFill>
      </fill>
    </dxf>
    <dxf>
      <fill>
        <patternFill>
          <bgColor indexed="13"/>
        </patternFill>
      </fill>
    </dxf>
    <dxf>
      <font>
        <b/>
        <i val="0"/>
        <condense val="0"/>
        <extend val="0"/>
        <color indexed="9"/>
      </font>
      <fill>
        <patternFill>
          <bgColor indexed="10"/>
        </patternFill>
      </fill>
      <border>
        <left style="thin">
          <color indexed="64"/>
        </left>
        <right style="thin">
          <color indexed="64"/>
        </right>
        <top style="thin">
          <color indexed="64"/>
        </top>
        <bottom style="thin">
          <color indexed="64"/>
        </bottom>
      </border>
    </dxf>
    <dxf>
      <font>
        <b/>
        <i val="0"/>
        <condense val="0"/>
        <extend val="0"/>
        <color auto="1"/>
      </font>
      <fill>
        <patternFill>
          <bgColor indexed="9"/>
        </patternFill>
      </fill>
      <border>
        <left style="thin">
          <color indexed="64"/>
        </left>
        <right style="thin">
          <color indexed="64"/>
        </right>
        <top style="thin">
          <color indexed="64"/>
        </top>
        <bottom style="thin">
          <color indexed="64"/>
        </bottom>
      </border>
    </dxf>
    <dxf>
      <font>
        <condense val="0"/>
        <extend val="0"/>
        <color auto="1"/>
      </font>
      <fill>
        <patternFill>
          <bgColor indexed="9"/>
        </patternFill>
      </fill>
      <border>
        <left style="thin">
          <color indexed="64"/>
        </left>
        <right style="thin">
          <color indexed="64"/>
        </right>
        <top style="thin">
          <color indexed="64"/>
        </top>
        <bottom style="thin">
          <color indexed="64"/>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79176FB0-B7F2-11CE-97EF-00AA006D2776}"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900" b="1" i="0" u="none" strike="noStrike" baseline="0">
                <a:solidFill>
                  <a:srgbClr val="000000"/>
                </a:solidFill>
                <a:latin typeface="Arial"/>
                <a:ea typeface="Arial"/>
                <a:cs typeface="Arial"/>
              </a:defRPr>
            </a:pPr>
            <a:r>
              <a:rPr lang="en-US"/>
              <a:t>Forage Growth Potential by Water Year by Month</a:t>
            </a:r>
          </a:p>
        </c:rich>
      </c:tx>
      <c:layout>
        <c:manualLayout>
          <c:xMode val="edge"/>
          <c:yMode val="edge"/>
          <c:x val="0.18961625282167044"/>
          <c:y val="3.8610111399974736E-2"/>
        </c:manualLayout>
      </c:layout>
      <c:spPr>
        <a:noFill/>
        <a:ln w="25400">
          <a:noFill/>
        </a:ln>
      </c:spPr>
    </c:title>
    <c:plotArea>
      <c:layout>
        <c:manualLayout>
          <c:layoutTarget val="inner"/>
          <c:xMode val="edge"/>
          <c:yMode val="edge"/>
          <c:x val="3.3860045146726865E-2"/>
          <c:y val="0.16216246787989388"/>
          <c:w val="0.93227990970654628"/>
          <c:h val="0.58687369327961603"/>
        </c:manualLayout>
      </c:layout>
      <c:areaChart>
        <c:grouping val="standard"/>
        <c:ser>
          <c:idx val="0"/>
          <c:order val="0"/>
          <c:tx>
            <c:v>long</c:v>
          </c:tx>
          <c:spPr>
            <a:solidFill>
              <a:srgbClr val="FF0000"/>
            </a:solidFill>
            <a:ln w="12700">
              <a:solidFill>
                <a:srgbClr val="000000"/>
              </a:solidFill>
              <a:prstDash val="solid"/>
            </a:ln>
          </c:spPr>
          <c:cat>
            <c:strRef>
              <c:f>precipfinal!$K$67:$K$81</c:f>
              <c:strCache>
                <c:ptCount val="15"/>
                <c:pt idx="3">
                  <c:v>0.77</c:v>
                </c:pt>
                <c:pt idx="4">
                  <c:v>LT</c:v>
                </c:pt>
                <c:pt idx="6">
                  <c:v>0.01</c:v>
                </c:pt>
                <c:pt idx="7">
                  <c:v>0.03</c:v>
                </c:pt>
                <c:pt idx="8">
                  <c:v>0.07</c:v>
                </c:pt>
                <c:pt idx="9">
                  <c:v>0.14</c:v>
                </c:pt>
                <c:pt idx="10">
                  <c:v>0.24</c:v>
                </c:pt>
                <c:pt idx="11">
                  <c:v>0.08</c:v>
                </c:pt>
                <c:pt idx="12">
                  <c:v>0.05</c:v>
                </c:pt>
                <c:pt idx="13">
                  <c:v>0.02</c:v>
                </c:pt>
                <c:pt idx="14">
                  <c:v>0.03</c:v>
                </c:pt>
              </c:strCache>
            </c:strRef>
          </c:cat>
          <c:val>
            <c:numRef>
              <c:f>precipfinal!$P$67:$P$78</c:f>
              <c:numCache>
                <c:formatCode>General</c:formatCode>
                <c:ptCount val="12"/>
                <c:pt idx="3">
                  <c:v>0</c:v>
                </c:pt>
                <c:pt idx="4">
                  <c:v>1.9712260153261954E-2</c:v>
                </c:pt>
                <c:pt idx="5">
                  <c:v>4.8978210881464895E-2</c:v>
                </c:pt>
                <c:pt idx="6">
                  <c:v>0.10678958297148691</c:v>
                </c:pt>
                <c:pt idx="7">
                  <c:v>0.18042538418673942</c:v>
                </c:pt>
                <c:pt idx="8">
                  <c:v>5.9691361312171148E-2</c:v>
                </c:pt>
                <c:pt idx="9">
                  <c:v>3.6191885131083242E-2</c:v>
                </c:pt>
                <c:pt idx="10">
                  <c:v>1.5360040261733057E-2</c:v>
                </c:pt>
                <c:pt idx="11">
                  <c:v>1.9368892395773409E-2</c:v>
                </c:pt>
              </c:numCache>
            </c:numRef>
          </c:val>
        </c:ser>
        <c:ser>
          <c:idx val="1"/>
          <c:order val="1"/>
          <c:spPr>
            <a:solidFill>
              <a:srgbClr val="008000"/>
            </a:solidFill>
            <a:ln w="12700">
              <a:solidFill>
                <a:srgbClr val="000000"/>
              </a:solidFill>
              <a:prstDash val="solid"/>
            </a:ln>
          </c:spPr>
          <c:cat>
            <c:strRef>
              <c:f>precipfinal!$K$67:$K$81</c:f>
              <c:strCache>
                <c:ptCount val="15"/>
                <c:pt idx="3">
                  <c:v>0.77</c:v>
                </c:pt>
                <c:pt idx="4">
                  <c:v>LT</c:v>
                </c:pt>
                <c:pt idx="6">
                  <c:v>0.01</c:v>
                </c:pt>
                <c:pt idx="7">
                  <c:v>0.03</c:v>
                </c:pt>
                <c:pt idx="8">
                  <c:v>0.07</c:v>
                </c:pt>
                <c:pt idx="9">
                  <c:v>0.14</c:v>
                </c:pt>
                <c:pt idx="10">
                  <c:v>0.24</c:v>
                </c:pt>
                <c:pt idx="11">
                  <c:v>0.08</c:v>
                </c:pt>
                <c:pt idx="12">
                  <c:v>0.05</c:v>
                </c:pt>
                <c:pt idx="13">
                  <c:v>0.02</c:v>
                </c:pt>
                <c:pt idx="14">
                  <c:v>0.03</c:v>
                </c:pt>
              </c:strCache>
            </c:strRef>
          </c:cat>
          <c:val>
            <c:numRef>
              <c:f>precipfinal!$S$67:$S$78</c:f>
              <c:numCache>
                <c:formatCode>General</c:formatCode>
                <c:ptCount val="12"/>
              </c:numCache>
            </c:numRef>
          </c:val>
        </c:ser>
        <c:axId val="96149504"/>
        <c:axId val="96151424"/>
      </c:areaChart>
      <c:catAx>
        <c:axId val="96149504"/>
        <c:scaling>
          <c:orientation val="minMax"/>
        </c:scaling>
        <c:axPos val="b"/>
        <c:title>
          <c:tx>
            <c:rich>
              <a:bodyPr/>
              <a:lstStyle/>
              <a:p>
                <a:pPr>
                  <a:defRPr sz="800" b="1" i="0" u="none" strike="noStrike" baseline="0">
                    <a:solidFill>
                      <a:srgbClr val="000000"/>
                    </a:solidFill>
                    <a:latin typeface="Arial"/>
                    <a:ea typeface="Arial"/>
                    <a:cs typeface="Arial"/>
                  </a:defRPr>
                </a:pPr>
                <a:r>
                  <a:rPr lang="en-US"/>
                  <a:t>Month</a:t>
                </a:r>
              </a:p>
            </c:rich>
          </c:tx>
          <c:layout>
            <c:manualLayout>
              <c:xMode val="edge"/>
              <c:yMode val="edge"/>
              <c:x val="0.45598194130925507"/>
              <c:y val="0.86872750649943165"/>
            </c:manualLayout>
          </c:layout>
          <c:spPr>
            <a:noFill/>
            <a:ln w="25400">
              <a:noFill/>
            </a:ln>
          </c:spPr>
        </c:title>
        <c:numFmt formatCode="mmmm\-yy" sourceLinked="0"/>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96151424"/>
        <c:crosses val="autoZero"/>
        <c:auto val="1"/>
        <c:lblAlgn val="ctr"/>
        <c:lblOffset val="100"/>
        <c:tickLblSkip val="1"/>
        <c:tickMarkSkip val="1"/>
      </c:catAx>
      <c:valAx>
        <c:axId val="96151424"/>
        <c:scaling>
          <c:orientation val="minMax"/>
        </c:scaling>
        <c:axPos val="l"/>
        <c:numFmt formatCode="General" sourceLinked="1"/>
        <c:majorTickMark val="none"/>
        <c:tickLblPos val="none"/>
        <c:spPr>
          <a:ln w="3175">
            <a:solidFill>
              <a:srgbClr val="000000"/>
            </a:solidFill>
            <a:prstDash val="solid"/>
          </a:ln>
        </c:spPr>
        <c:crossAx val="96149504"/>
        <c:crosses val="autoZero"/>
        <c:crossBetween val="midCat"/>
      </c:valAx>
      <c:spPr>
        <a:solidFill>
          <a:srgbClr val="FFFFFF"/>
        </a:solidFill>
        <a:ln w="12700">
          <a:solidFill>
            <a:srgbClr val="808080"/>
          </a:solidFill>
          <a:prstDash val="solid"/>
        </a:ln>
      </c:spPr>
    </c:plotArea>
    <c:plotVisOnly val="1"/>
    <c:dispBlanksAs val="zero"/>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900" b="1" i="0" u="none" strike="noStrike" baseline="0">
                <a:solidFill>
                  <a:srgbClr val="000000"/>
                </a:solidFill>
                <a:latin typeface="Arial"/>
                <a:ea typeface="Arial"/>
                <a:cs typeface="Arial"/>
              </a:defRPr>
            </a:pPr>
            <a:r>
              <a:rPr lang="en-US"/>
              <a:t>Forage Growth Potential by Water Year by Month</a:t>
            </a:r>
          </a:p>
        </c:rich>
      </c:tx>
      <c:layout>
        <c:manualLayout>
          <c:xMode val="edge"/>
          <c:yMode val="edge"/>
          <c:x val="0.18961625282167044"/>
          <c:y val="3.8610111399974736E-2"/>
        </c:manualLayout>
      </c:layout>
      <c:spPr>
        <a:noFill/>
        <a:ln w="25400">
          <a:noFill/>
        </a:ln>
      </c:spPr>
    </c:title>
    <c:plotArea>
      <c:layout>
        <c:manualLayout>
          <c:layoutTarget val="inner"/>
          <c:xMode val="edge"/>
          <c:yMode val="edge"/>
          <c:x val="3.3860045146726865E-2"/>
          <c:y val="0.12741336761991665"/>
          <c:w val="0.93227990970654628"/>
          <c:h val="0.49034841477967916"/>
        </c:manualLayout>
      </c:layout>
      <c:areaChart>
        <c:grouping val="standard"/>
        <c:ser>
          <c:idx val="0"/>
          <c:order val="0"/>
          <c:tx>
            <c:v>long</c:v>
          </c:tx>
          <c:spPr>
            <a:solidFill>
              <a:srgbClr val="FF0000"/>
            </a:solidFill>
            <a:ln w="12700">
              <a:solidFill>
                <a:srgbClr val="000000"/>
              </a:solidFill>
              <a:prstDash val="solid"/>
            </a:ln>
          </c:spPr>
          <c:cat>
            <c:strRef>
              <c:f>precipfinal!$M$70:$M$81</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precipfinal!$N$70:$N$81</c:f>
              <c:numCache>
                <c:formatCode>0.000000</c:formatCode>
                <c:ptCount val="12"/>
                <c:pt idx="0">
                  <c:v>1.0011619327721818E-2</c:v>
                </c:pt>
                <c:pt idx="1">
                  <c:v>2.6592606003241571E-2</c:v>
                </c:pt>
                <c:pt idx="2">
                  <c:v>6.6073512351598418E-2</c:v>
                </c:pt>
                <c:pt idx="3">
                  <c:v>0.1440633028953455</c:v>
                </c:pt>
                <c:pt idx="4">
                  <c:v>0.24340086409967004</c:v>
                </c:pt>
                <c:pt idx="5">
                  <c:v>8.0525969159809016E-2</c:v>
                </c:pt>
                <c:pt idx="6">
                  <c:v>4.8824261364377897E-2</c:v>
                </c:pt>
                <c:pt idx="7">
                  <c:v>2.072129201311311E-2</c:v>
                </c:pt>
                <c:pt idx="8">
                  <c:v>2.6129389537036481E-2</c:v>
                </c:pt>
                <c:pt idx="9">
                  <c:v>8.6643044619422582E-3</c:v>
                </c:pt>
                <c:pt idx="10">
                  <c:v>7.0332458442694656E-3</c:v>
                </c:pt>
                <c:pt idx="11">
                  <c:v>6.0530183727034127E-3</c:v>
                </c:pt>
              </c:numCache>
            </c:numRef>
          </c:val>
        </c:ser>
        <c:ser>
          <c:idx val="1"/>
          <c:order val="1"/>
          <c:spPr>
            <a:solidFill>
              <a:srgbClr val="008000"/>
            </a:solidFill>
            <a:ln w="12700">
              <a:solidFill>
                <a:srgbClr val="000000"/>
              </a:solidFill>
              <a:prstDash val="solid"/>
            </a:ln>
          </c:spPr>
          <c:cat>
            <c:strRef>
              <c:f>precipfinal!$M$70:$M$81</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precipfinal!$Q$70:$Q$81</c:f>
              <c:numCache>
                <c:formatCode>General</c:formatCode>
                <c:ptCount val="12"/>
                <c:pt idx="0">
                  <c:v>0</c:v>
                </c:pt>
                <c:pt idx="1">
                  <c:v>1.9712260153261954E-2</c:v>
                </c:pt>
                <c:pt idx="2">
                  <c:v>4.8978210881464895E-2</c:v>
                </c:pt>
                <c:pt idx="3">
                  <c:v>0.10678958297148691</c:v>
                </c:pt>
                <c:pt idx="4">
                  <c:v>0.18042538418673942</c:v>
                </c:pt>
                <c:pt idx="5">
                  <c:v>5.9691361312171148E-2</c:v>
                </c:pt>
                <c:pt idx="6">
                  <c:v>3.6191885131083242E-2</c:v>
                </c:pt>
                <c:pt idx="7">
                  <c:v>1.5360040261733057E-2</c:v>
                </c:pt>
                <c:pt idx="8">
                  <c:v>1.9368892395773409E-2</c:v>
                </c:pt>
                <c:pt idx="9">
                  <c:v>6.4225756430210295E-3</c:v>
                </c:pt>
                <c:pt idx="10">
                  <c:v>5.2135233300259556E-3</c:v>
                </c:pt>
                <c:pt idx="11">
                  <c:v>4.4869116197434481E-3</c:v>
                </c:pt>
              </c:numCache>
            </c:numRef>
          </c:val>
        </c:ser>
        <c:axId val="96205056"/>
        <c:axId val="103481728"/>
      </c:areaChart>
      <c:catAx>
        <c:axId val="96205056"/>
        <c:scaling>
          <c:orientation val="minMax"/>
        </c:scaling>
        <c:axPos val="b"/>
        <c:title>
          <c:tx>
            <c:rich>
              <a:bodyPr/>
              <a:lstStyle/>
              <a:p>
                <a:pPr>
                  <a:defRPr sz="800" b="1" i="0" u="none" strike="noStrike" baseline="0">
                    <a:solidFill>
                      <a:srgbClr val="000000"/>
                    </a:solidFill>
                    <a:latin typeface="Arial"/>
                    <a:ea typeface="Arial"/>
                    <a:cs typeface="Arial"/>
                  </a:defRPr>
                </a:pPr>
                <a:r>
                  <a:rPr lang="en-US"/>
                  <a:t>Month</a:t>
                </a:r>
              </a:p>
            </c:rich>
          </c:tx>
          <c:layout>
            <c:manualLayout>
              <c:xMode val="edge"/>
              <c:yMode val="edge"/>
              <c:x val="0.45598194130925507"/>
              <c:y val="0.8571444730794392"/>
            </c:manualLayout>
          </c:layout>
          <c:spPr>
            <a:noFill/>
            <a:ln w="25400">
              <a:noFill/>
            </a:ln>
          </c:spPr>
        </c:title>
        <c:numFmt formatCode="mmmm\-yy" sourceLinked="0"/>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103481728"/>
        <c:crosses val="autoZero"/>
        <c:auto val="1"/>
        <c:lblAlgn val="ctr"/>
        <c:lblOffset val="100"/>
        <c:tickLblSkip val="1"/>
        <c:tickMarkSkip val="1"/>
      </c:catAx>
      <c:valAx>
        <c:axId val="103481728"/>
        <c:scaling>
          <c:orientation val="minMax"/>
        </c:scaling>
        <c:axPos val="l"/>
        <c:numFmt formatCode="0.000000" sourceLinked="1"/>
        <c:majorTickMark val="none"/>
        <c:tickLblPos val="none"/>
        <c:spPr>
          <a:ln w="3175">
            <a:solidFill>
              <a:srgbClr val="000000"/>
            </a:solidFill>
            <a:prstDash val="solid"/>
          </a:ln>
        </c:spPr>
        <c:crossAx val="96205056"/>
        <c:crosses val="autoZero"/>
        <c:crossBetween val="midCat"/>
      </c:valAx>
      <c:spPr>
        <a:solidFill>
          <a:srgbClr val="FFFFFF"/>
        </a:solidFill>
        <a:ln w="12700">
          <a:solidFill>
            <a:srgbClr val="808080"/>
          </a:solidFill>
          <a:prstDash val="solid"/>
        </a:ln>
      </c:spPr>
    </c:plotArea>
    <c:plotVisOnly val="1"/>
    <c:dispBlanksAs val="zero"/>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975" b="1" i="0" u="none" strike="noStrike" baseline="0">
                <a:solidFill>
                  <a:srgbClr val="000000"/>
                </a:solidFill>
                <a:latin typeface="Arial"/>
                <a:ea typeface="Arial"/>
                <a:cs typeface="Arial"/>
              </a:defRPr>
            </a:pPr>
            <a:r>
              <a:t>1989 thru 2000</a:t>
            </a:r>
          </a:p>
        </c:rich>
      </c:tx>
      <c:layout>
        <c:manualLayout>
          <c:xMode val="edge"/>
          <c:yMode val="edge"/>
          <c:x val="0.39491961393035274"/>
          <c:y val="3.3591816032320011E-2"/>
        </c:manualLayout>
      </c:layout>
      <c:spPr>
        <a:noFill/>
        <a:ln w="25400">
          <a:noFill/>
        </a:ln>
      </c:spPr>
    </c:title>
    <c:plotArea>
      <c:layout>
        <c:manualLayout>
          <c:layoutTarget val="inner"/>
          <c:xMode val="edge"/>
          <c:yMode val="edge"/>
          <c:x val="0.14087775701609073"/>
          <c:y val="0.16537509431296005"/>
          <c:w val="0.81986235640511829"/>
          <c:h val="0.71059610837600018"/>
        </c:manualLayout>
      </c:layout>
      <c:scatterChart>
        <c:scatterStyle val="lineMarker"/>
        <c:ser>
          <c:idx val="0"/>
          <c:order val="0"/>
          <c:tx>
            <c:v>with carry over calculated</c:v>
          </c:tx>
          <c:spPr>
            <a:ln w="28575">
              <a:noFill/>
            </a:ln>
          </c:spPr>
          <c:marker>
            <c:symbol val="diamond"/>
            <c:size val="5"/>
            <c:spPr>
              <a:solidFill>
                <a:srgbClr val="000080"/>
              </a:solidFill>
              <a:ln>
                <a:solidFill>
                  <a:srgbClr val="000080"/>
                </a:solidFill>
                <a:prstDash val="solid"/>
              </a:ln>
            </c:spPr>
          </c:marker>
          <c:trendline>
            <c:spPr>
              <a:ln w="25400">
                <a:solidFill>
                  <a:srgbClr val="000080"/>
                </a:solidFill>
                <a:prstDash val="solid"/>
              </a:ln>
            </c:spPr>
            <c:trendlineType val="linear"/>
            <c:dispRSqr val="1"/>
            <c:dispEq val="1"/>
            <c:trendlineLbl>
              <c:layout>
                <c:manualLayout>
                  <c:xMode val="edge"/>
                  <c:yMode val="edge"/>
                  <c:x val="0.68129407081552085"/>
                  <c:y val="0.59431674518720023"/>
                </c:manualLayout>
              </c:layout>
              <c:tx>
                <c:rich>
                  <a:bodyPr/>
                  <a:lstStyle/>
                  <a:p>
                    <a:pPr>
                      <a:defRPr sz="975" b="0" i="0" u="none" strike="noStrike" baseline="0">
                        <a:solidFill>
                          <a:srgbClr val="000080"/>
                        </a:solidFill>
                        <a:latin typeface="Arial"/>
                        <a:ea typeface="Arial"/>
                        <a:cs typeface="Arial"/>
                      </a:defRPr>
                    </a:pPr>
                    <a:r>
                      <a:rPr lang="en-US" sz="975" b="0" i="0" u="none" strike="noStrike" baseline="0">
                        <a:solidFill>
                          <a:srgbClr val="000080"/>
                        </a:solidFill>
                        <a:latin typeface="Arial"/>
                        <a:cs typeface="Arial"/>
                      </a:rPr>
                      <a:t>With Carry over</a:t>
                    </a:r>
                  </a:p>
                  <a:p>
                    <a:pPr>
                      <a:defRPr sz="975" b="0" i="0" u="none" strike="noStrike" baseline="0">
                        <a:solidFill>
                          <a:srgbClr val="000080"/>
                        </a:solidFill>
                        <a:latin typeface="Arial"/>
                        <a:ea typeface="Arial"/>
                        <a:cs typeface="Arial"/>
                      </a:defRPr>
                    </a:pPr>
                    <a:r>
                      <a:rPr lang="en-US" sz="975" b="0" i="0" u="none" strike="noStrike" baseline="0">
                        <a:solidFill>
                          <a:srgbClr val="000080"/>
                        </a:solidFill>
                        <a:latin typeface="Arial"/>
                        <a:cs typeface="Arial"/>
                      </a:rPr>
                      <a:t>y = 1.5127x - 0.6442</a:t>
                    </a:r>
                  </a:p>
                  <a:p>
                    <a:pPr>
                      <a:defRPr sz="975" b="0" i="0" u="none" strike="noStrike" baseline="0">
                        <a:solidFill>
                          <a:srgbClr val="000080"/>
                        </a:solidFill>
                        <a:latin typeface="Arial"/>
                        <a:ea typeface="Arial"/>
                        <a:cs typeface="Arial"/>
                      </a:defRPr>
                    </a:pPr>
                    <a:r>
                      <a:rPr lang="en-US" sz="975" b="0" i="0" u="none" strike="noStrike" baseline="0">
                        <a:solidFill>
                          <a:srgbClr val="000080"/>
                        </a:solidFill>
                        <a:latin typeface="Arial"/>
                        <a:cs typeface="Arial"/>
                      </a:rPr>
                      <a:t>R</a:t>
                    </a:r>
                    <a:r>
                      <a:rPr lang="en-US" sz="975" b="0" i="0" u="none" strike="noStrike" baseline="30000">
                        <a:solidFill>
                          <a:srgbClr val="000080"/>
                        </a:solidFill>
                        <a:latin typeface="Arial"/>
                        <a:cs typeface="Arial"/>
                      </a:rPr>
                      <a:t>2</a:t>
                    </a:r>
                    <a:r>
                      <a:rPr lang="en-US" sz="975" b="0" i="0" u="none" strike="noStrike" baseline="0">
                        <a:solidFill>
                          <a:srgbClr val="000080"/>
                        </a:solidFill>
                        <a:latin typeface="Arial"/>
                        <a:cs typeface="Arial"/>
                      </a:rPr>
                      <a:t> = 0.6146</a:t>
                    </a:r>
                  </a:p>
                </c:rich>
              </c:tx>
              <c:numFmt formatCode="General" sourceLinked="0"/>
              <c:spPr>
                <a:noFill/>
                <a:ln w="25400">
                  <a:noFill/>
                </a:ln>
              </c:spPr>
            </c:trendlineLbl>
          </c:trendline>
          <c:xVal>
            <c:strRef>
              <c:f>precipfinal!$B$83:$M$83</c:f>
              <c:strCache>
                <c:ptCount val="10"/>
                <c:pt idx="7">
                  <c:v>December</c:v>
                </c:pt>
                <c:pt idx="8">
                  <c:v>0.01</c:v>
                </c:pt>
                <c:pt idx="9">
                  <c:v>0.01</c:v>
                </c:pt>
              </c:strCache>
            </c:strRef>
          </c:xVal>
          <c:yVal>
            <c:numRef>
              <c:f>precipfinal!$B$84:$M$84</c:f>
              <c:numCache>
                <c:formatCode>General</c:formatCode>
                <c:ptCount val="12"/>
                <c:pt idx="7">
                  <c:v>0</c:v>
                </c:pt>
                <c:pt idx="8" formatCode="0.00">
                  <c:v>5.6624465233016945E-2</c:v>
                </c:pt>
                <c:pt idx="9" formatCode="0.00">
                  <c:v>0.68204036705812554</c:v>
                </c:pt>
              </c:numCache>
            </c:numRef>
          </c:yVal>
        </c:ser>
        <c:ser>
          <c:idx val="1"/>
          <c:order val="1"/>
          <c:tx>
            <c:v>without carry over</c:v>
          </c:tx>
          <c:spPr>
            <a:ln w="28575">
              <a:noFill/>
            </a:ln>
          </c:spPr>
          <c:marker>
            <c:symbol val="square"/>
            <c:size val="5"/>
            <c:spPr>
              <a:solidFill>
                <a:srgbClr val="008000"/>
              </a:solidFill>
              <a:ln>
                <a:solidFill>
                  <a:srgbClr val="008000"/>
                </a:solidFill>
                <a:prstDash val="solid"/>
              </a:ln>
            </c:spPr>
          </c:marker>
          <c:trendline>
            <c:spPr>
              <a:ln w="25400">
                <a:solidFill>
                  <a:srgbClr val="008000"/>
                </a:solidFill>
                <a:prstDash val="solid"/>
              </a:ln>
            </c:spPr>
            <c:trendlineType val="linear"/>
            <c:dispRSqr val="1"/>
            <c:dispEq val="1"/>
            <c:trendlineLbl>
              <c:layout>
                <c:manualLayout>
                  <c:xMode val="edge"/>
                  <c:yMode val="edge"/>
                  <c:x val="0.33487335684152719"/>
                  <c:y val="0.23772669807488006"/>
                </c:manualLayout>
              </c:layout>
              <c:tx>
                <c:rich>
                  <a:bodyPr/>
                  <a:lstStyle/>
                  <a:p>
                    <a:pPr>
                      <a:defRPr sz="975" b="0" i="0" u="none" strike="noStrike" baseline="0">
                        <a:solidFill>
                          <a:srgbClr val="008000"/>
                        </a:solidFill>
                        <a:latin typeface="Arial"/>
                        <a:ea typeface="Arial"/>
                        <a:cs typeface="Arial"/>
                      </a:defRPr>
                    </a:pPr>
                    <a:r>
                      <a:rPr lang="en-US" sz="975" b="0" i="0" u="none" strike="noStrike" baseline="0">
                        <a:solidFill>
                          <a:srgbClr val="008000"/>
                        </a:solidFill>
                        <a:latin typeface="Arial"/>
                        <a:cs typeface="Arial"/>
                      </a:rPr>
                      <a:t>Without carry over</a:t>
                    </a:r>
                  </a:p>
                  <a:p>
                    <a:pPr>
                      <a:defRPr sz="975" b="0" i="0" u="none" strike="noStrike" baseline="0">
                        <a:solidFill>
                          <a:srgbClr val="008000"/>
                        </a:solidFill>
                        <a:latin typeface="Arial"/>
                        <a:ea typeface="Arial"/>
                        <a:cs typeface="Arial"/>
                      </a:defRPr>
                    </a:pPr>
                    <a:r>
                      <a:rPr lang="en-US" sz="975" b="0" i="0" u="none" strike="noStrike" baseline="0">
                        <a:solidFill>
                          <a:srgbClr val="008000"/>
                        </a:solidFill>
                        <a:latin typeface="Arial"/>
                        <a:cs typeface="Arial"/>
                      </a:rPr>
                      <a:t>y = 1.6351x - 0.7032</a:t>
                    </a:r>
                  </a:p>
                  <a:p>
                    <a:pPr>
                      <a:defRPr sz="975" b="0" i="0" u="none" strike="noStrike" baseline="0">
                        <a:solidFill>
                          <a:srgbClr val="008000"/>
                        </a:solidFill>
                        <a:latin typeface="Arial"/>
                        <a:ea typeface="Arial"/>
                        <a:cs typeface="Arial"/>
                      </a:defRPr>
                    </a:pPr>
                    <a:r>
                      <a:rPr lang="en-US" sz="975" b="0" i="0" u="none" strike="noStrike" baseline="0">
                        <a:solidFill>
                          <a:srgbClr val="008000"/>
                        </a:solidFill>
                        <a:latin typeface="Arial"/>
                        <a:cs typeface="Arial"/>
                      </a:rPr>
                      <a:t>R</a:t>
                    </a:r>
                    <a:r>
                      <a:rPr lang="en-US" sz="975" b="0" i="0" u="none" strike="noStrike" baseline="30000">
                        <a:solidFill>
                          <a:srgbClr val="008000"/>
                        </a:solidFill>
                        <a:latin typeface="Arial"/>
                        <a:cs typeface="Arial"/>
                      </a:rPr>
                      <a:t>2</a:t>
                    </a:r>
                    <a:r>
                      <a:rPr lang="en-US" sz="975" b="0" i="0" u="none" strike="noStrike" baseline="0">
                        <a:solidFill>
                          <a:srgbClr val="008000"/>
                        </a:solidFill>
                        <a:latin typeface="Arial"/>
                        <a:cs typeface="Arial"/>
                      </a:rPr>
                      <a:t> = 0.8498</a:t>
                    </a:r>
                  </a:p>
                </c:rich>
              </c:tx>
              <c:numFmt formatCode="General" sourceLinked="0"/>
              <c:spPr>
                <a:noFill/>
                <a:ln w="25400">
                  <a:noFill/>
                </a:ln>
              </c:spPr>
            </c:trendlineLbl>
          </c:trendline>
          <c:xVal>
            <c:strRef>
              <c:f>precipfinal!$B$83:$M$83</c:f>
              <c:strCache>
                <c:ptCount val="10"/>
                <c:pt idx="7">
                  <c:v>December</c:v>
                </c:pt>
                <c:pt idx="8">
                  <c:v>0.01</c:v>
                </c:pt>
                <c:pt idx="9">
                  <c:v>0.01</c:v>
                </c:pt>
              </c:strCache>
            </c:strRef>
          </c:xVal>
          <c:yVal>
            <c:numRef>
              <c:f>precipfinal!$B$85:$M$85</c:f>
              <c:numCache>
                <c:formatCode>General</c:formatCode>
                <c:ptCount val="12"/>
                <c:pt idx="7">
                  <c:v>0</c:v>
                </c:pt>
                <c:pt idx="8" formatCode="0.00">
                  <c:v>8.3022161103539549E-2</c:v>
                </c:pt>
                <c:pt idx="9" formatCode="0.00">
                  <c:v>1.3640807341162511</c:v>
                </c:pt>
              </c:numCache>
            </c:numRef>
          </c:yVal>
        </c:ser>
        <c:axId val="103196160"/>
        <c:axId val="103198080"/>
      </c:scatterChart>
      <c:valAx>
        <c:axId val="103196160"/>
        <c:scaling>
          <c:orientation val="minMax"/>
        </c:scaling>
        <c:axPos val="b"/>
        <c:title>
          <c:tx>
            <c:rich>
              <a:bodyPr/>
              <a:lstStyle/>
              <a:p>
                <a:pPr>
                  <a:defRPr sz="975" b="1" i="0" u="none" strike="noStrike" baseline="0">
                    <a:solidFill>
                      <a:srgbClr val="000000"/>
                    </a:solidFill>
                    <a:latin typeface="Arial"/>
                    <a:ea typeface="Arial"/>
                    <a:cs typeface="Arial"/>
                  </a:defRPr>
                </a:pPr>
                <a:r>
                  <a:t>actual (normalized)</a:t>
                </a:r>
              </a:p>
            </c:rich>
          </c:tx>
          <c:layout>
            <c:manualLayout>
              <c:xMode val="edge"/>
              <c:yMode val="edge"/>
              <c:x val="0.40415749963632591"/>
              <c:y val="0.90439504702400031"/>
            </c:manualLayout>
          </c:layout>
          <c:spPr>
            <a:noFill/>
            <a:ln w="25400">
              <a:noFill/>
            </a:ln>
          </c:spPr>
        </c:title>
        <c:numFmt formatCode="General" sourceLinked="1"/>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103198080"/>
        <c:crosses val="autoZero"/>
        <c:crossBetween val="midCat"/>
      </c:valAx>
      <c:valAx>
        <c:axId val="103198080"/>
        <c:scaling>
          <c:orientation val="minMax"/>
        </c:scaling>
        <c:axPos val="l"/>
        <c:majorGridlines>
          <c:spPr>
            <a:ln w="3175">
              <a:solidFill>
                <a:srgbClr val="000000"/>
              </a:solidFill>
              <a:prstDash val="solid"/>
            </a:ln>
          </c:spPr>
        </c:majorGridlines>
        <c:title>
          <c:tx>
            <c:rich>
              <a:bodyPr/>
              <a:lstStyle/>
              <a:p>
                <a:pPr>
                  <a:defRPr sz="975" b="1" i="0" u="none" strike="noStrike" baseline="0">
                    <a:solidFill>
                      <a:srgbClr val="000000"/>
                    </a:solidFill>
                    <a:latin typeface="Arial"/>
                    <a:ea typeface="Arial"/>
                    <a:cs typeface="Arial"/>
                  </a:defRPr>
                </a:pPr>
                <a:r>
                  <a:t>predicted (normalized)</a:t>
                </a:r>
              </a:p>
            </c:rich>
          </c:tx>
          <c:layout>
            <c:manualLayout>
              <c:xMode val="edge"/>
              <c:yMode val="edge"/>
              <c:x val="3.4642071397399367E-2"/>
              <c:y val="0.32816620277728009"/>
            </c:manualLayout>
          </c:layout>
          <c:spPr>
            <a:noFill/>
            <a:ln w="25400">
              <a:noFill/>
            </a:ln>
          </c:spPr>
        </c:title>
        <c:numFmt formatCode="General" sourceLinked="1"/>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103196160"/>
        <c:crosses val="autoZero"/>
        <c:crossBetween val="midCat"/>
      </c:valAx>
      <c:spPr>
        <a:solidFill>
          <a:srgbClr val="FFFFFF"/>
        </a:solidFill>
        <a:ln w="12700">
          <a:solidFill>
            <a:srgbClr val="000000"/>
          </a:solidFill>
          <a:prstDash val="solid"/>
        </a:ln>
      </c:spPr>
    </c:plotArea>
    <c:legend>
      <c:legendPos val="r"/>
      <c:legendEntry>
        <c:idx val="2"/>
        <c:delete val="1"/>
      </c:legendEntry>
      <c:legendEntry>
        <c:idx val="3"/>
        <c:delete val="1"/>
      </c:legendEntry>
      <c:layout>
        <c:manualLayout>
          <c:xMode val="edge"/>
          <c:yMode val="edge"/>
          <c:x val="0.18475771411946326"/>
          <c:y val="0.18087900940480006"/>
          <c:w val="0.33487335684152719"/>
          <c:h val="0.10077544809696003"/>
        </c:manualLayout>
      </c:layout>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825" b="1" i="0" u="none" strike="noStrike" baseline="0">
                <a:solidFill>
                  <a:srgbClr val="000000"/>
                </a:solidFill>
                <a:latin typeface="Arial"/>
                <a:ea typeface="Arial"/>
                <a:cs typeface="Arial"/>
              </a:defRPr>
            </a:pPr>
            <a:r>
              <a:t>1999 thru 2007</a:t>
            </a:r>
          </a:p>
        </c:rich>
      </c:tx>
      <c:layout>
        <c:manualLayout>
          <c:xMode val="edge"/>
          <c:yMode val="edge"/>
          <c:x val="0.40783410138248849"/>
          <c:y val="3.3078962604769516E-2"/>
        </c:manualLayout>
      </c:layout>
      <c:spPr>
        <a:noFill/>
        <a:ln w="25400">
          <a:noFill/>
        </a:ln>
      </c:spPr>
    </c:title>
    <c:plotArea>
      <c:layout>
        <c:manualLayout>
          <c:layoutTarget val="inner"/>
          <c:xMode val="edge"/>
          <c:yMode val="edge"/>
          <c:x val="0.14055299539170507"/>
          <c:y val="0.15521667068391848"/>
          <c:w val="0.6981566820276498"/>
          <c:h val="0.68702460794521292"/>
        </c:manualLayout>
      </c:layout>
      <c:scatterChart>
        <c:scatterStyle val="lineMarker"/>
        <c:ser>
          <c:idx val="0"/>
          <c:order val="0"/>
          <c:tx>
            <c:v>with carry over calculated</c:v>
          </c:tx>
          <c:spPr>
            <a:ln w="28575">
              <a:noFill/>
            </a:ln>
          </c:spPr>
          <c:marker>
            <c:symbol val="diamond"/>
            <c:size val="5"/>
            <c:spPr>
              <a:solidFill>
                <a:srgbClr val="000080"/>
              </a:solidFill>
              <a:ln>
                <a:solidFill>
                  <a:srgbClr val="000080"/>
                </a:solidFill>
                <a:prstDash val="solid"/>
              </a:ln>
            </c:spPr>
          </c:marker>
          <c:trendline>
            <c:spPr>
              <a:ln w="25400">
                <a:solidFill>
                  <a:srgbClr val="000080"/>
                </a:solidFill>
                <a:prstDash val="solid"/>
              </a:ln>
            </c:spPr>
            <c:trendlineType val="linear"/>
            <c:dispRSqr val="1"/>
            <c:dispEq val="1"/>
            <c:trendlineLbl>
              <c:layout>
                <c:manualLayout>
                  <c:xMode val="edge"/>
                  <c:yMode val="edge"/>
                  <c:x val="1.1520737327188941E-2"/>
                  <c:y val="0.20356284679858161"/>
                </c:manualLayout>
              </c:layout>
              <c:tx>
                <c:rich>
                  <a:bodyPr/>
                  <a:lstStyle/>
                  <a:p>
                    <a:pPr>
                      <a:defRPr sz="800" b="0" i="0" u="none" strike="noStrike" baseline="0">
                        <a:solidFill>
                          <a:srgbClr val="000080"/>
                        </a:solidFill>
                        <a:latin typeface="Arial"/>
                        <a:ea typeface="Arial"/>
                        <a:cs typeface="Arial"/>
                      </a:defRPr>
                    </a:pPr>
                    <a:r>
                      <a:rPr lang="en-US" sz="800" b="0" i="0" u="none" strike="noStrike" baseline="0">
                        <a:solidFill>
                          <a:srgbClr val="000080"/>
                        </a:solidFill>
                        <a:latin typeface="Arial"/>
                        <a:cs typeface="Arial"/>
                      </a:rPr>
                      <a:t>y = 1.1828x - 0.251</a:t>
                    </a:r>
                  </a:p>
                  <a:p>
                    <a:pPr>
                      <a:defRPr sz="800" b="0" i="0" u="none" strike="noStrike" baseline="0">
                        <a:solidFill>
                          <a:srgbClr val="000080"/>
                        </a:solidFill>
                        <a:latin typeface="Arial"/>
                        <a:ea typeface="Arial"/>
                        <a:cs typeface="Arial"/>
                      </a:defRPr>
                    </a:pPr>
                    <a:r>
                      <a:rPr lang="en-US" sz="800" b="0" i="0" u="none" strike="noStrike" baseline="0">
                        <a:solidFill>
                          <a:srgbClr val="000080"/>
                        </a:solidFill>
                        <a:latin typeface="Arial"/>
                        <a:cs typeface="Arial"/>
                      </a:rPr>
                      <a:t>R</a:t>
                    </a:r>
                    <a:r>
                      <a:rPr lang="en-US" sz="800" b="0" i="0" u="none" strike="noStrike" baseline="30000">
                        <a:solidFill>
                          <a:srgbClr val="000080"/>
                        </a:solidFill>
                        <a:latin typeface="Arial"/>
                        <a:cs typeface="Arial"/>
                      </a:rPr>
                      <a:t>2</a:t>
                    </a:r>
                    <a:r>
                      <a:rPr lang="en-US" sz="800" b="0" i="0" u="none" strike="noStrike" baseline="0">
                        <a:solidFill>
                          <a:srgbClr val="000080"/>
                        </a:solidFill>
                        <a:latin typeface="Arial"/>
                        <a:cs typeface="Arial"/>
                      </a:rPr>
                      <a:t> = 0.7277</a:t>
                    </a:r>
                  </a:p>
                </c:rich>
              </c:tx>
              <c:numFmt formatCode="General" sourceLinked="0"/>
              <c:spPr>
                <a:noFill/>
                <a:ln w="25400">
                  <a:noFill/>
                </a:ln>
              </c:spPr>
            </c:trendlineLbl>
          </c:trendline>
          <c:xVal>
            <c:numRef>
              <c:f>precipfinal!$B$109:$J$109</c:f>
              <c:numCache>
                <c:formatCode>General</c:formatCode>
                <c:ptCount val="9"/>
              </c:numCache>
            </c:numRef>
          </c:xVal>
          <c:yVal>
            <c:numRef>
              <c:f>precipfinal!$B$110:$J$110</c:f>
              <c:numCache>
                <c:formatCode>General</c:formatCode>
                <c:ptCount val="9"/>
              </c:numCache>
            </c:numRef>
          </c:yVal>
        </c:ser>
        <c:ser>
          <c:idx val="1"/>
          <c:order val="1"/>
          <c:tx>
            <c:v>without carry over</c:v>
          </c:tx>
          <c:spPr>
            <a:ln w="28575">
              <a:noFill/>
            </a:ln>
          </c:spPr>
          <c:marker>
            <c:symbol val="square"/>
            <c:size val="5"/>
            <c:spPr>
              <a:solidFill>
                <a:srgbClr val="008000"/>
              </a:solidFill>
              <a:ln>
                <a:solidFill>
                  <a:srgbClr val="008000"/>
                </a:solidFill>
                <a:prstDash val="solid"/>
              </a:ln>
            </c:spPr>
          </c:marker>
          <c:trendline>
            <c:spPr>
              <a:ln w="25400">
                <a:solidFill>
                  <a:srgbClr val="008000"/>
                </a:solidFill>
                <a:prstDash val="solid"/>
              </a:ln>
            </c:spPr>
            <c:trendlineType val="linear"/>
            <c:dispRSqr val="1"/>
            <c:dispEq val="1"/>
            <c:trendlineLbl>
              <c:layout>
                <c:manualLayout>
                  <c:xMode val="edge"/>
                  <c:yMode val="edge"/>
                  <c:x val="1.1520737327188941E-2"/>
                  <c:y val="1.2722677924911351E-2"/>
                </c:manualLayout>
              </c:layout>
              <c:tx>
                <c:rich>
                  <a:bodyPr/>
                  <a:lstStyle/>
                  <a:p>
                    <a:pPr>
                      <a:defRPr sz="800" b="0" i="0" u="none" strike="noStrike" baseline="0">
                        <a:solidFill>
                          <a:srgbClr val="008000"/>
                        </a:solidFill>
                        <a:latin typeface="Arial"/>
                        <a:ea typeface="Arial"/>
                        <a:cs typeface="Arial"/>
                      </a:defRPr>
                    </a:pPr>
                    <a:r>
                      <a:rPr lang="en-US" sz="800" b="0" i="0" u="none" strike="noStrike" baseline="0">
                        <a:solidFill>
                          <a:srgbClr val="008000"/>
                        </a:solidFill>
                        <a:latin typeface="Arial"/>
                        <a:cs typeface="Arial"/>
                      </a:rPr>
                      <a:t>y = 0.9736x + 0.0061</a:t>
                    </a:r>
                  </a:p>
                  <a:p>
                    <a:pPr>
                      <a:defRPr sz="800" b="0" i="0" u="none" strike="noStrike" baseline="0">
                        <a:solidFill>
                          <a:srgbClr val="008000"/>
                        </a:solidFill>
                        <a:latin typeface="Arial"/>
                        <a:ea typeface="Arial"/>
                        <a:cs typeface="Arial"/>
                      </a:defRPr>
                    </a:pPr>
                    <a:r>
                      <a:rPr lang="en-US" sz="800" b="0" i="0" u="none" strike="noStrike" baseline="0">
                        <a:solidFill>
                          <a:srgbClr val="008000"/>
                        </a:solidFill>
                        <a:latin typeface="Arial"/>
                        <a:cs typeface="Arial"/>
                      </a:rPr>
                      <a:t>R</a:t>
                    </a:r>
                    <a:r>
                      <a:rPr lang="en-US" sz="800" b="0" i="0" u="none" strike="noStrike" baseline="30000">
                        <a:solidFill>
                          <a:srgbClr val="008000"/>
                        </a:solidFill>
                        <a:latin typeface="Arial"/>
                        <a:cs typeface="Arial"/>
                      </a:rPr>
                      <a:t>2</a:t>
                    </a:r>
                    <a:r>
                      <a:rPr lang="en-US" sz="800" b="0" i="0" u="none" strike="noStrike" baseline="0">
                        <a:solidFill>
                          <a:srgbClr val="008000"/>
                        </a:solidFill>
                        <a:latin typeface="Arial"/>
                        <a:cs typeface="Arial"/>
                      </a:rPr>
                      <a:t> = 0.8078</a:t>
                    </a:r>
                  </a:p>
                </c:rich>
              </c:tx>
              <c:numFmt formatCode="General" sourceLinked="0"/>
              <c:spPr>
                <a:noFill/>
                <a:ln w="25400">
                  <a:noFill/>
                </a:ln>
              </c:spPr>
            </c:trendlineLbl>
          </c:trendline>
          <c:xVal>
            <c:numRef>
              <c:f>precipfinal!$B$109:$J$109</c:f>
              <c:numCache>
                <c:formatCode>General</c:formatCode>
                <c:ptCount val="9"/>
              </c:numCache>
            </c:numRef>
          </c:xVal>
          <c:yVal>
            <c:numRef>
              <c:f>precipfinal!$B$111:$J$111</c:f>
              <c:numCache>
                <c:formatCode>General</c:formatCode>
                <c:ptCount val="9"/>
                <c:pt idx="0">
                  <c:v>0</c:v>
                </c:pt>
              </c:numCache>
            </c:numRef>
          </c:yVal>
        </c:ser>
        <c:axId val="103242368"/>
        <c:axId val="103265024"/>
      </c:scatterChart>
      <c:valAx>
        <c:axId val="103242368"/>
        <c:scaling>
          <c:orientation val="minMax"/>
        </c:scaling>
        <c:axPos val="b"/>
        <c:title>
          <c:tx>
            <c:rich>
              <a:bodyPr/>
              <a:lstStyle/>
              <a:p>
                <a:pPr>
                  <a:defRPr sz="800" b="1" i="0" u="none" strike="noStrike" baseline="0">
                    <a:solidFill>
                      <a:srgbClr val="000000"/>
                    </a:solidFill>
                    <a:latin typeface="Arial"/>
                    <a:ea typeface="Arial"/>
                    <a:cs typeface="Arial"/>
                  </a:defRPr>
                </a:pPr>
                <a:r>
                  <a:t>actual (normalized)</a:t>
                </a:r>
              </a:p>
            </c:rich>
          </c:tx>
          <c:layout>
            <c:manualLayout>
              <c:xMode val="edge"/>
              <c:yMode val="edge"/>
              <c:x val="0.36405529953917048"/>
              <c:y val="0.9109437394236527"/>
            </c:manualLayout>
          </c:layout>
          <c:spPr>
            <a:noFill/>
            <a:ln w="25400">
              <a:noFill/>
            </a:ln>
          </c:spPr>
        </c:title>
        <c:numFmt formatCode="General" sourceLinked="1"/>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03265024"/>
        <c:crosses val="autoZero"/>
        <c:crossBetween val="midCat"/>
      </c:valAx>
      <c:valAx>
        <c:axId val="103265024"/>
        <c:scaling>
          <c:orientation val="minMax"/>
        </c:scaling>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t>predicted (normalized)</a:t>
                </a:r>
              </a:p>
            </c:rich>
          </c:tx>
          <c:layout>
            <c:manualLayout>
              <c:xMode val="edge"/>
              <c:yMode val="edge"/>
              <c:x val="1.1520737327188941E-2"/>
              <c:y val="0.39185848008726964"/>
            </c:manualLayout>
          </c:layout>
          <c:spPr>
            <a:noFill/>
            <a:ln w="25400">
              <a:noFill/>
            </a:ln>
          </c:spPr>
        </c:title>
        <c:numFmt formatCode="General" sourceLinked="1"/>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03242368"/>
        <c:crosses val="autoZero"/>
        <c:crossBetween val="midCat"/>
      </c:valAx>
      <c:spPr>
        <a:solidFill>
          <a:srgbClr val="FFFFFF"/>
        </a:solidFill>
        <a:ln w="12700">
          <a:solidFill>
            <a:srgbClr val="808080"/>
          </a:solidFill>
          <a:prstDash val="solid"/>
        </a:ln>
      </c:spPr>
    </c:plotArea>
    <c:legend>
      <c:legendPos val="r"/>
      <c:legendEntry>
        <c:idx val="2"/>
        <c:delete val="1"/>
      </c:legendEntry>
      <c:legendEntry>
        <c:idx val="3"/>
        <c:delete val="1"/>
      </c:legendEntry>
      <c:layout>
        <c:manualLayout>
          <c:xMode val="edge"/>
          <c:yMode val="edge"/>
          <c:x val="0.15437788018433179"/>
          <c:y val="0.16030574185388302"/>
          <c:w val="0.33410138248847926"/>
          <c:h val="9.9236887814308533E-2"/>
        </c:manualLayout>
      </c:layout>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0757959053568934"/>
          <c:y val="0.10824742268041238"/>
          <c:w val="0.82396186387562065"/>
          <c:h val="0.73195876288659789"/>
        </c:manualLayout>
      </c:layout>
      <c:areaChart>
        <c:grouping val="standard"/>
        <c:ser>
          <c:idx val="0"/>
          <c:order val="0"/>
          <c:spPr>
            <a:solidFill>
              <a:srgbClr val="FF0000"/>
            </a:solidFill>
            <a:ln w="12700">
              <a:solidFill>
                <a:srgbClr val="000000"/>
              </a:solidFill>
              <a:prstDash val="solid"/>
            </a:ln>
          </c:spPr>
          <c:cat>
            <c:strRef>
              <c:f>precipfinal!$M$70:$M$81</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precipfinal!$N$70:$N$81</c:f>
              <c:numCache>
                <c:formatCode>0.000000</c:formatCode>
                <c:ptCount val="12"/>
                <c:pt idx="0">
                  <c:v>1.0011619327721818E-2</c:v>
                </c:pt>
                <c:pt idx="1">
                  <c:v>2.6592606003241571E-2</c:v>
                </c:pt>
                <c:pt idx="2">
                  <c:v>6.6073512351598418E-2</c:v>
                </c:pt>
                <c:pt idx="3">
                  <c:v>0.1440633028953455</c:v>
                </c:pt>
                <c:pt idx="4">
                  <c:v>0.24340086409967004</c:v>
                </c:pt>
                <c:pt idx="5">
                  <c:v>8.0525969159809016E-2</c:v>
                </c:pt>
                <c:pt idx="6">
                  <c:v>4.8824261364377897E-2</c:v>
                </c:pt>
                <c:pt idx="7">
                  <c:v>2.072129201311311E-2</c:v>
                </c:pt>
                <c:pt idx="8">
                  <c:v>2.6129389537036481E-2</c:v>
                </c:pt>
                <c:pt idx="9">
                  <c:v>8.6643044619422582E-3</c:v>
                </c:pt>
                <c:pt idx="10">
                  <c:v>7.0332458442694656E-3</c:v>
                </c:pt>
                <c:pt idx="11">
                  <c:v>6.0530183727034127E-3</c:v>
                </c:pt>
              </c:numCache>
            </c:numRef>
          </c:val>
        </c:ser>
        <c:ser>
          <c:idx val="1"/>
          <c:order val="1"/>
          <c:spPr>
            <a:solidFill>
              <a:srgbClr val="008000"/>
            </a:solidFill>
            <a:ln w="12700">
              <a:solidFill>
                <a:srgbClr val="000000"/>
              </a:solidFill>
              <a:prstDash val="solid"/>
            </a:ln>
          </c:spPr>
          <c:cat>
            <c:strRef>
              <c:f>precipfinal!$M$70:$M$81</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precipfinal!$Q$70:$Q$81</c:f>
              <c:numCache>
                <c:formatCode>General</c:formatCode>
                <c:ptCount val="12"/>
                <c:pt idx="0">
                  <c:v>0</c:v>
                </c:pt>
                <c:pt idx="1">
                  <c:v>1.9712260153261954E-2</c:v>
                </c:pt>
                <c:pt idx="2">
                  <c:v>4.8978210881464895E-2</c:v>
                </c:pt>
                <c:pt idx="3">
                  <c:v>0.10678958297148691</c:v>
                </c:pt>
                <c:pt idx="4">
                  <c:v>0.18042538418673942</c:v>
                </c:pt>
                <c:pt idx="5">
                  <c:v>5.9691361312171148E-2</c:v>
                </c:pt>
                <c:pt idx="6">
                  <c:v>3.6191885131083242E-2</c:v>
                </c:pt>
                <c:pt idx="7">
                  <c:v>1.5360040261733057E-2</c:v>
                </c:pt>
                <c:pt idx="8">
                  <c:v>1.9368892395773409E-2</c:v>
                </c:pt>
                <c:pt idx="9">
                  <c:v>6.4225756430210295E-3</c:v>
                </c:pt>
                <c:pt idx="10">
                  <c:v>5.2135233300259556E-3</c:v>
                </c:pt>
                <c:pt idx="11">
                  <c:v>4.4869116197434481E-3</c:v>
                </c:pt>
              </c:numCache>
            </c:numRef>
          </c:val>
        </c:ser>
        <c:axId val="103434496"/>
        <c:axId val="103448576"/>
      </c:areaChart>
      <c:catAx>
        <c:axId val="103434496"/>
        <c:scaling>
          <c:orientation val="minMax"/>
        </c:scaling>
        <c:axPos val="b"/>
        <c:numFmt formatCode="General" sourceLinked="1"/>
        <c:tickLblPos val="nextTo"/>
        <c:spPr>
          <a:ln w="3175">
            <a:solidFill>
              <a:srgbClr val="000000"/>
            </a:solidFill>
            <a:prstDash val="solid"/>
          </a:ln>
        </c:spPr>
        <c:txPr>
          <a:bodyPr rot="0" vert="horz"/>
          <a:lstStyle/>
          <a:p>
            <a:pPr>
              <a:defRPr sz="475" b="0" i="0" u="none" strike="noStrike" baseline="0">
                <a:solidFill>
                  <a:srgbClr val="000000"/>
                </a:solidFill>
                <a:latin typeface="Arial"/>
                <a:ea typeface="Arial"/>
                <a:cs typeface="Arial"/>
              </a:defRPr>
            </a:pPr>
            <a:endParaRPr lang="en-US"/>
          </a:p>
        </c:txPr>
        <c:crossAx val="103448576"/>
        <c:crosses val="autoZero"/>
        <c:auto val="1"/>
        <c:lblAlgn val="ctr"/>
        <c:lblOffset val="100"/>
        <c:tickLblSkip val="1"/>
        <c:tickMarkSkip val="1"/>
      </c:catAx>
      <c:valAx>
        <c:axId val="103448576"/>
        <c:scaling>
          <c:orientation val="minMax"/>
        </c:scaling>
        <c:axPos val="l"/>
        <c:majorGridlines>
          <c:spPr>
            <a:ln w="3175">
              <a:solidFill>
                <a:srgbClr val="000000"/>
              </a:solidFill>
              <a:prstDash val="solid"/>
            </a:ln>
          </c:spPr>
        </c:majorGridlines>
        <c:numFmt formatCode="0.000000" sourceLinked="1"/>
        <c:tickLblPos val="nextTo"/>
        <c:spPr>
          <a:ln w="3175">
            <a:solidFill>
              <a:srgbClr val="000000"/>
            </a:solidFill>
            <a:prstDash val="solid"/>
          </a:ln>
        </c:spPr>
        <c:txPr>
          <a:bodyPr rot="0" vert="horz"/>
          <a:lstStyle/>
          <a:p>
            <a:pPr>
              <a:defRPr sz="475" b="0" i="0" u="none" strike="noStrike" baseline="0">
                <a:solidFill>
                  <a:srgbClr val="000000"/>
                </a:solidFill>
                <a:latin typeface="Arial"/>
                <a:ea typeface="Arial"/>
                <a:cs typeface="Arial"/>
              </a:defRPr>
            </a:pPr>
            <a:endParaRPr lang="en-US"/>
          </a:p>
        </c:txPr>
        <c:crossAx val="103434496"/>
        <c:crosses val="autoZero"/>
        <c:crossBetween val="midCat"/>
      </c:valAx>
      <c:spPr>
        <a:solidFill>
          <a:srgbClr val="C0C0C0"/>
        </a:solidFill>
        <a:ln w="12700">
          <a:solidFill>
            <a:srgbClr val="808080"/>
          </a:solidFill>
          <a:prstDash val="solid"/>
        </a:ln>
      </c:spPr>
    </c:plotArea>
    <c:plotVisOnly val="1"/>
    <c:dispBlanksAs val="zero"/>
  </c:chart>
  <c:spPr>
    <a:solidFill>
      <a:srgbClr val="FFFFFF"/>
    </a:solidFill>
    <a:ln w="3175">
      <a:solidFill>
        <a:srgbClr val="000000"/>
      </a:solidFill>
      <a:prstDash val="solid"/>
    </a:ln>
  </c:spPr>
  <c:txPr>
    <a:bodyPr/>
    <a:lstStyle/>
    <a:p>
      <a:pPr>
        <a:defRPr sz="4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7.9602183424147391E-2"/>
          <c:y val="0.10937555631284746"/>
          <c:w val="0.87562401766562126"/>
          <c:h val="0.729170375418983"/>
        </c:manualLayout>
      </c:layout>
      <c:scatterChart>
        <c:scatterStyle val="lineMarker"/>
        <c:ser>
          <c:idx val="0"/>
          <c:order val="0"/>
          <c:spPr>
            <a:ln w="28575">
              <a:noFill/>
            </a:ln>
          </c:spPr>
          <c:marker>
            <c:symbol val="diamond"/>
            <c:size val="5"/>
            <c:spPr>
              <a:solidFill>
                <a:srgbClr val="000080"/>
              </a:solidFill>
              <a:ln>
                <a:solidFill>
                  <a:srgbClr val="000080"/>
                </a:solidFill>
                <a:prstDash val="solid"/>
              </a:ln>
            </c:spPr>
          </c:marker>
          <c:xVal>
            <c:strRef>
              <c:f>precipfinal!$B$20:$B$31</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xVal>
          <c:yVal>
            <c:numRef>
              <c:f>precipfinal!$I$20:$I$31</c:f>
              <c:numCache>
                <c:formatCode>0.00</c:formatCode>
                <c:ptCount val="12"/>
                <c:pt idx="0">
                  <c:v>3.7393160907044705E-2</c:v>
                </c:pt>
                <c:pt idx="1">
                  <c:v>5.2230772717550063E-2</c:v>
                </c:pt>
                <c:pt idx="2">
                  <c:v>7.0288573023446169E-2</c:v>
                </c:pt>
                <c:pt idx="3">
                  <c:v>8.5663225111074992E-2</c:v>
                </c:pt>
                <c:pt idx="4">
                  <c:v>0.1234600114903425</c:v>
                </c:pt>
                <c:pt idx="5">
                  <c:v>3.5974121582032934E-2</c:v>
                </c:pt>
                <c:pt idx="6">
                  <c:v>2.443326102644847E-2</c:v>
                </c:pt>
                <c:pt idx="7">
                  <c:v>9.5102644381803002E-3</c:v>
                </c:pt>
                <c:pt idx="8">
                  <c:v>1.8403277836848596E-2</c:v>
                </c:pt>
                <c:pt idx="9">
                  <c:v>0.01</c:v>
                </c:pt>
                <c:pt idx="10">
                  <c:v>0.01</c:v>
                </c:pt>
                <c:pt idx="11">
                  <c:v>0.01</c:v>
                </c:pt>
              </c:numCache>
            </c:numRef>
          </c:yVal>
        </c:ser>
        <c:axId val="103463168"/>
        <c:axId val="103469440"/>
      </c:scatterChart>
      <c:valAx>
        <c:axId val="103463168"/>
        <c:scaling>
          <c:orientation val="minMax"/>
        </c:scaling>
        <c:axPos val="b"/>
        <c:numFmt formatCode="General" sourceLinked="1"/>
        <c:tickLblPos val="nextTo"/>
        <c:spPr>
          <a:ln w="3175">
            <a:solidFill>
              <a:srgbClr val="000000"/>
            </a:solidFill>
            <a:prstDash val="solid"/>
          </a:ln>
        </c:spPr>
        <c:txPr>
          <a:bodyPr rot="0" vert="horz"/>
          <a:lstStyle/>
          <a:p>
            <a:pPr>
              <a:defRPr sz="475" b="0" i="0" u="none" strike="noStrike" baseline="0">
                <a:solidFill>
                  <a:srgbClr val="000000"/>
                </a:solidFill>
                <a:latin typeface="Arial"/>
                <a:ea typeface="Arial"/>
                <a:cs typeface="Arial"/>
              </a:defRPr>
            </a:pPr>
            <a:endParaRPr lang="en-US"/>
          </a:p>
        </c:txPr>
        <c:crossAx val="103469440"/>
        <c:crosses val="autoZero"/>
        <c:crossBetween val="midCat"/>
      </c:valAx>
      <c:valAx>
        <c:axId val="103469440"/>
        <c:scaling>
          <c:orientation val="minMax"/>
        </c:scaling>
        <c:axPos val="l"/>
        <c:majorGridlines>
          <c:spPr>
            <a:ln w="3175">
              <a:solidFill>
                <a:srgbClr val="000000"/>
              </a:solidFill>
              <a:prstDash val="solid"/>
            </a:ln>
          </c:spPr>
        </c:majorGridlines>
        <c:numFmt formatCode="0.00" sourceLinked="1"/>
        <c:tickLblPos val="nextTo"/>
        <c:spPr>
          <a:ln w="3175">
            <a:solidFill>
              <a:srgbClr val="000000"/>
            </a:solidFill>
            <a:prstDash val="solid"/>
          </a:ln>
        </c:spPr>
        <c:txPr>
          <a:bodyPr rot="0" vert="horz"/>
          <a:lstStyle/>
          <a:p>
            <a:pPr>
              <a:defRPr sz="475" b="0" i="0" u="none" strike="noStrike" baseline="0">
                <a:solidFill>
                  <a:srgbClr val="000000"/>
                </a:solidFill>
                <a:latin typeface="Arial"/>
                <a:ea typeface="Arial"/>
                <a:cs typeface="Arial"/>
              </a:defRPr>
            </a:pPr>
            <a:endParaRPr lang="en-US"/>
          </a:p>
        </c:txPr>
        <c:crossAx val="103463168"/>
        <c:crosses val="autoZero"/>
        <c:crossBetween val="midCat"/>
      </c:valAx>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4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jpeg"/><Relationship Id="rId1" Type="http://schemas.openxmlformats.org/officeDocument/2006/relationships/image" Target="../media/image2.jpeg"/><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3.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2.png"/></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8.emf"/><Relationship Id="rId7" Type="http://schemas.openxmlformats.org/officeDocument/2006/relationships/image" Target="../media/image12.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11.emf"/><Relationship Id="rId5" Type="http://schemas.openxmlformats.org/officeDocument/2006/relationships/image" Target="../media/image10.emf"/><Relationship Id="rId4"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image" Target="../media/image16.emf"/><Relationship Id="rId7" Type="http://schemas.openxmlformats.org/officeDocument/2006/relationships/image" Target="../media/image20.emf"/><Relationship Id="rId2" Type="http://schemas.openxmlformats.org/officeDocument/2006/relationships/image" Target="../media/image15.emf"/><Relationship Id="rId1" Type="http://schemas.openxmlformats.org/officeDocument/2006/relationships/image" Target="../media/image14.emf"/><Relationship Id="rId6" Type="http://schemas.openxmlformats.org/officeDocument/2006/relationships/image" Target="../media/image19.emf"/><Relationship Id="rId5" Type="http://schemas.openxmlformats.org/officeDocument/2006/relationships/image" Target="../media/image18.emf"/><Relationship Id="rId4"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25.emf"/><Relationship Id="rId7" Type="http://schemas.openxmlformats.org/officeDocument/2006/relationships/image" Target="../media/image29.emf"/><Relationship Id="rId2" Type="http://schemas.openxmlformats.org/officeDocument/2006/relationships/image" Target="../media/image24.emf"/><Relationship Id="rId1" Type="http://schemas.openxmlformats.org/officeDocument/2006/relationships/image" Target="../media/image23.emf"/><Relationship Id="rId6" Type="http://schemas.openxmlformats.org/officeDocument/2006/relationships/image" Target="../media/image28.emf"/><Relationship Id="rId5" Type="http://schemas.openxmlformats.org/officeDocument/2006/relationships/image" Target="../media/image27.emf"/><Relationship Id="rId4" Type="http://schemas.openxmlformats.org/officeDocument/2006/relationships/image" Target="../media/image2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2.emf"/><Relationship Id="rId1" Type="http://schemas.openxmlformats.org/officeDocument/2006/relationships/image" Target="../media/image31.emf"/><Relationship Id="rId5" Type="http://schemas.openxmlformats.org/officeDocument/2006/relationships/image" Target="../media/image35.emf"/><Relationship Id="rId4" Type="http://schemas.openxmlformats.org/officeDocument/2006/relationships/image" Target="../media/image34.emf"/></Relationships>
</file>

<file path=xl/drawings/drawing1.xml><?xml version="1.0" encoding="utf-8"?>
<xdr:wsDr xmlns:xdr="http://schemas.openxmlformats.org/drawingml/2006/spreadsheetDrawing" xmlns:a="http://schemas.openxmlformats.org/drawingml/2006/main">
  <xdr:twoCellAnchor>
    <xdr:from>
      <xdr:col>4</xdr:col>
      <xdr:colOff>0</xdr:colOff>
      <xdr:row>3</xdr:row>
      <xdr:rowOff>133350</xdr:rowOff>
    </xdr:from>
    <xdr:to>
      <xdr:col>12</xdr:col>
      <xdr:colOff>276225</xdr:colOff>
      <xdr:row>28</xdr:row>
      <xdr:rowOff>104775</xdr:rowOff>
    </xdr:to>
    <xdr:pic>
      <xdr:nvPicPr>
        <xdr:cNvPr id="4097" name="Picture 1" descr="title"/>
        <xdr:cNvPicPr>
          <a:picLocks noChangeAspect="1" noChangeArrowheads="1"/>
        </xdr:cNvPicPr>
      </xdr:nvPicPr>
      <xdr:blipFill>
        <a:blip xmlns:r="http://schemas.openxmlformats.org/officeDocument/2006/relationships" r:embed="rId1" cstate="print"/>
        <a:srcRect/>
        <a:stretch>
          <a:fillRect/>
        </a:stretch>
      </xdr:blipFill>
      <xdr:spPr bwMode="auto">
        <a:xfrm>
          <a:off x="2438400" y="619125"/>
          <a:ext cx="5153025" cy="4019550"/>
        </a:xfrm>
        <a:prstGeom prst="rect">
          <a:avLst/>
        </a:prstGeom>
        <a:noFill/>
      </xdr:spPr>
    </xdr:pic>
    <xdr:clientData/>
  </xdr:twoCellAnchor>
  <xdr:twoCellAnchor>
    <xdr:from>
      <xdr:col>4</xdr:col>
      <xdr:colOff>304800</xdr:colOff>
      <xdr:row>5</xdr:row>
      <xdr:rowOff>0</xdr:rowOff>
    </xdr:from>
    <xdr:to>
      <xdr:col>11</xdr:col>
      <xdr:colOff>514350</xdr:colOff>
      <xdr:row>6</xdr:row>
      <xdr:rowOff>152400</xdr:rowOff>
    </xdr:to>
    <xdr:sp macro="" textlink="">
      <xdr:nvSpPr>
        <xdr:cNvPr id="4098" name="Rectangle 2"/>
        <xdr:cNvSpPr>
          <a:spLocks noChangeArrowheads="1"/>
        </xdr:cNvSpPr>
      </xdr:nvSpPr>
      <xdr:spPr bwMode="auto">
        <a:xfrm>
          <a:off x="2743200" y="809625"/>
          <a:ext cx="4476750" cy="314325"/>
        </a:xfrm>
        <a:prstGeom prst="rect">
          <a:avLst/>
        </a:prstGeom>
        <a:solidFill>
          <a:srgbClr val="622100"/>
        </a:solidFill>
        <a:ln w="9525">
          <a:noFill/>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FFFFFF"/>
              </a:solidFill>
              <a:latin typeface="Arial"/>
              <a:cs typeface="Arial"/>
            </a:rPr>
            <a:t>DROUGHT MANAGEMENT CALCULATOR</a:t>
          </a:r>
        </a:p>
        <a:p>
          <a:pPr algn="ctr" rtl="0">
            <a:defRPr sz="1000"/>
          </a:pPr>
          <a:r>
            <a:rPr lang="en-US" sz="1600" b="1" i="0" u="none" strike="noStrike" baseline="0">
              <a:solidFill>
                <a:srgbClr val="FFFFFF"/>
              </a:solidFill>
              <a:latin typeface="Arial"/>
              <a:cs typeface="Arial"/>
            </a:rPr>
            <a:t> CALCULATOR</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28575</xdr:colOff>
      <xdr:row>33</xdr:row>
      <xdr:rowOff>0</xdr:rowOff>
    </xdr:from>
    <xdr:to>
      <xdr:col>12</xdr:col>
      <xdr:colOff>9525</xdr:colOff>
      <xdr:row>64</xdr:row>
      <xdr:rowOff>0</xdr:rowOff>
    </xdr:to>
    <xdr:pic>
      <xdr:nvPicPr>
        <xdr:cNvPr id="14343" name="Picture 7" descr="Slide2"/>
        <xdr:cNvPicPr>
          <a:picLocks noChangeAspect="1" noChangeArrowheads="1"/>
        </xdr:cNvPicPr>
      </xdr:nvPicPr>
      <xdr:blipFill>
        <a:blip xmlns:r="http://schemas.openxmlformats.org/officeDocument/2006/relationships" r:embed="rId1" cstate="print"/>
        <a:srcRect/>
        <a:stretch>
          <a:fillRect/>
        </a:stretch>
      </xdr:blipFill>
      <xdr:spPr bwMode="auto">
        <a:xfrm>
          <a:off x="638175" y="5343525"/>
          <a:ext cx="6686550" cy="5019675"/>
        </a:xfrm>
        <a:prstGeom prst="rect">
          <a:avLst/>
        </a:prstGeom>
        <a:noFill/>
      </xdr:spPr>
    </xdr:pic>
    <xdr:clientData/>
  </xdr:twoCellAnchor>
  <xdr:twoCellAnchor editAs="oneCell">
    <xdr:from>
      <xdr:col>13</xdr:col>
      <xdr:colOff>0</xdr:colOff>
      <xdr:row>0</xdr:row>
      <xdr:rowOff>0</xdr:rowOff>
    </xdr:from>
    <xdr:to>
      <xdr:col>24</xdr:col>
      <xdr:colOff>0</xdr:colOff>
      <xdr:row>31</xdr:row>
      <xdr:rowOff>9525</xdr:rowOff>
    </xdr:to>
    <xdr:pic>
      <xdr:nvPicPr>
        <xdr:cNvPr id="14344" name="Picture 8" descr="Slide3"/>
        <xdr:cNvPicPr>
          <a:picLocks noChangeAspect="1" noChangeArrowheads="1"/>
        </xdr:cNvPicPr>
      </xdr:nvPicPr>
      <xdr:blipFill>
        <a:blip xmlns:r="http://schemas.openxmlformats.org/officeDocument/2006/relationships" r:embed="rId2" cstate="print"/>
        <a:srcRect/>
        <a:stretch>
          <a:fillRect/>
        </a:stretch>
      </xdr:blipFill>
      <xdr:spPr bwMode="auto">
        <a:xfrm>
          <a:off x="7924800" y="0"/>
          <a:ext cx="6705600" cy="5029200"/>
        </a:xfrm>
        <a:prstGeom prst="rect">
          <a:avLst/>
        </a:prstGeom>
        <a:noFill/>
      </xdr:spPr>
    </xdr:pic>
    <xdr:clientData/>
  </xdr:twoCellAnchor>
  <xdr:twoCellAnchor editAs="oneCell">
    <xdr:from>
      <xdr:col>13</xdr:col>
      <xdr:colOff>0</xdr:colOff>
      <xdr:row>33</xdr:row>
      <xdr:rowOff>0</xdr:rowOff>
    </xdr:from>
    <xdr:to>
      <xdr:col>24</xdr:col>
      <xdr:colOff>0</xdr:colOff>
      <xdr:row>64</xdr:row>
      <xdr:rowOff>9525</xdr:rowOff>
    </xdr:to>
    <xdr:pic>
      <xdr:nvPicPr>
        <xdr:cNvPr id="14345" name="Picture 9" descr="Slide4"/>
        <xdr:cNvPicPr>
          <a:picLocks noChangeAspect="1" noChangeArrowheads="1"/>
        </xdr:cNvPicPr>
      </xdr:nvPicPr>
      <xdr:blipFill>
        <a:blip xmlns:r="http://schemas.openxmlformats.org/officeDocument/2006/relationships" r:embed="rId3" cstate="print"/>
        <a:srcRect/>
        <a:stretch>
          <a:fillRect/>
        </a:stretch>
      </xdr:blipFill>
      <xdr:spPr bwMode="auto">
        <a:xfrm>
          <a:off x="7924800" y="5343525"/>
          <a:ext cx="6705600" cy="5029200"/>
        </a:xfrm>
        <a:prstGeom prst="rect">
          <a:avLst/>
        </a:prstGeom>
        <a:noFill/>
      </xdr:spPr>
    </xdr:pic>
    <xdr:clientData/>
  </xdr:twoCellAnchor>
  <xdr:twoCellAnchor editAs="oneCell">
    <xdr:from>
      <xdr:col>1</xdr:col>
      <xdr:colOff>0</xdr:colOff>
      <xdr:row>0</xdr:row>
      <xdr:rowOff>0</xdr:rowOff>
    </xdr:from>
    <xdr:to>
      <xdr:col>12</xdr:col>
      <xdr:colOff>0</xdr:colOff>
      <xdr:row>31</xdr:row>
      <xdr:rowOff>9525</xdr:rowOff>
    </xdr:to>
    <xdr:pic>
      <xdr:nvPicPr>
        <xdr:cNvPr id="14346" name="Picture 10" descr="Instructions (3)"/>
        <xdr:cNvPicPr>
          <a:picLocks noChangeAspect="1" noChangeArrowheads="1"/>
        </xdr:cNvPicPr>
      </xdr:nvPicPr>
      <xdr:blipFill>
        <a:blip xmlns:r="http://schemas.openxmlformats.org/officeDocument/2006/relationships" r:embed="rId4" cstate="print"/>
        <a:srcRect/>
        <a:stretch>
          <a:fillRect/>
        </a:stretch>
      </xdr:blipFill>
      <xdr:spPr bwMode="auto">
        <a:xfrm>
          <a:off x="609600" y="0"/>
          <a:ext cx="6705600" cy="5029200"/>
        </a:xfrm>
        <a:prstGeom prst="rect">
          <a:avLst/>
        </a:prstGeom>
        <a:noFill/>
      </xdr:spPr>
    </xdr:pic>
    <xdr:clientData/>
  </xdr:twoCellAnchor>
</xdr:wsDr>
</file>

<file path=xl/drawings/drawing3.xml><?xml version="1.0" encoding="utf-8"?>
<xdr:wsDr xmlns:xdr="http://schemas.openxmlformats.org/drawingml/2006/spreadsheetDrawing" xmlns:a="http://schemas.openxmlformats.org/drawingml/2006/main">
  <xdr:twoCellAnchor>
    <xdr:from>
      <xdr:col>11</xdr:col>
      <xdr:colOff>9525</xdr:colOff>
      <xdr:row>20</xdr:row>
      <xdr:rowOff>19050</xdr:rowOff>
    </xdr:from>
    <xdr:to>
      <xdr:col>17</xdr:col>
      <xdr:colOff>581025</xdr:colOff>
      <xdr:row>34</xdr:row>
      <xdr:rowOff>133350</xdr:rowOff>
    </xdr:to>
    <xdr:graphicFrame macro="">
      <xdr:nvGraphicFramePr>
        <xdr:cNvPr id="204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xdr:colOff>
      <xdr:row>0</xdr:row>
      <xdr:rowOff>28575</xdr:rowOff>
    </xdr:from>
    <xdr:to>
      <xdr:col>1</xdr:col>
      <xdr:colOff>0</xdr:colOff>
      <xdr:row>3</xdr:row>
      <xdr:rowOff>123825</xdr:rowOff>
    </xdr:to>
    <xdr:pic>
      <xdr:nvPicPr>
        <xdr:cNvPr id="2071" name="Picture 23" descr="MCj04325300000[1]"/>
        <xdr:cNvPicPr>
          <a:picLocks noChangeAspect="1" noChangeArrowheads="1"/>
        </xdr:cNvPicPr>
      </xdr:nvPicPr>
      <xdr:blipFill>
        <a:blip xmlns:r="http://schemas.openxmlformats.org/officeDocument/2006/relationships" r:embed="rId2" cstate="print"/>
        <a:srcRect/>
        <a:stretch>
          <a:fillRect/>
        </a:stretch>
      </xdr:blipFill>
      <xdr:spPr bwMode="auto">
        <a:xfrm>
          <a:off x="28575" y="28575"/>
          <a:ext cx="314325" cy="342900"/>
        </a:xfrm>
        <a:prstGeom prst="rect">
          <a:avLst/>
        </a:prstGeom>
        <a:noFill/>
      </xdr:spPr>
    </xdr:pic>
    <xdr:clientData/>
  </xdr:twoCellAnchor>
  <xdr:twoCellAnchor>
    <xdr:from>
      <xdr:col>11</xdr:col>
      <xdr:colOff>9525</xdr:colOff>
      <xdr:row>20</xdr:row>
      <xdr:rowOff>19050</xdr:rowOff>
    </xdr:from>
    <xdr:to>
      <xdr:col>17</xdr:col>
      <xdr:colOff>581025</xdr:colOff>
      <xdr:row>34</xdr:row>
      <xdr:rowOff>133350</xdr:rowOff>
    </xdr:to>
    <xdr:graphicFrame macro="">
      <xdr:nvGraphicFramePr>
        <xdr:cNvPr id="2072"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28575</xdr:colOff>
      <xdr:row>0</xdr:row>
      <xdr:rowOff>28575</xdr:rowOff>
    </xdr:from>
    <xdr:to>
      <xdr:col>1</xdr:col>
      <xdr:colOff>0</xdr:colOff>
      <xdr:row>3</xdr:row>
      <xdr:rowOff>123825</xdr:rowOff>
    </xdr:to>
    <xdr:pic>
      <xdr:nvPicPr>
        <xdr:cNvPr id="2074" name="Picture 26" descr="MCj04325300000[1]"/>
        <xdr:cNvPicPr>
          <a:picLocks noChangeAspect="1" noChangeArrowheads="1"/>
        </xdr:cNvPicPr>
      </xdr:nvPicPr>
      <xdr:blipFill>
        <a:blip xmlns:r="http://schemas.openxmlformats.org/officeDocument/2006/relationships" r:embed="rId2" cstate="print"/>
        <a:srcRect/>
        <a:stretch>
          <a:fillRect/>
        </a:stretch>
      </xdr:blipFill>
      <xdr:spPr bwMode="auto">
        <a:xfrm>
          <a:off x="28575" y="28575"/>
          <a:ext cx="314325" cy="342900"/>
        </a:xfrm>
        <a:prstGeom prst="rect">
          <a:avLst/>
        </a:prstGeom>
        <a:noFill/>
      </xdr:spPr>
    </xdr:pic>
    <xdr:clientData/>
  </xdr:twoCellAnchor>
  <xdr:twoCellAnchor editAs="oneCell">
    <xdr:from>
      <xdr:col>1</xdr:col>
      <xdr:colOff>152400</xdr:colOff>
      <xdr:row>24</xdr:row>
      <xdr:rowOff>66675</xdr:rowOff>
    </xdr:from>
    <xdr:to>
      <xdr:col>1</xdr:col>
      <xdr:colOff>619125</xdr:colOff>
      <xdr:row>28</xdr:row>
      <xdr:rowOff>142875</xdr:rowOff>
    </xdr:to>
    <xdr:sp macro="" textlink="">
      <xdr:nvSpPr>
        <xdr:cNvPr id="2080" name="Text Box 32"/>
        <xdr:cNvSpPr txBox="1">
          <a:spLocks noChangeArrowheads="1"/>
        </xdr:cNvSpPr>
      </xdr:nvSpPr>
      <xdr:spPr bwMode="auto">
        <a:xfrm>
          <a:off x="495300" y="5391150"/>
          <a:ext cx="466725" cy="733425"/>
        </a:xfrm>
        <a:prstGeom prst="rect">
          <a:avLst/>
        </a:prstGeom>
        <a:noFill/>
        <a:ln w="9525">
          <a:noFill/>
          <a:miter lim="800000"/>
          <a:headEnd/>
          <a:tailEnd/>
        </a:ln>
      </xdr:spPr>
      <xdr:txBody>
        <a:bodyPr vertOverflow="clip" wrap="square" lIns="91440" tIns="45720" rIns="91440" bIns="45720" anchor="t" upright="1"/>
        <a:lstStyle/>
        <a:p>
          <a:pPr algn="l" rtl="0">
            <a:defRPr sz="1000"/>
          </a:pPr>
          <a:r>
            <a:rPr lang="en-US" sz="1200" b="1" i="0" u="none" strike="noStrike" baseline="0">
              <a:solidFill>
                <a:srgbClr val="000000"/>
              </a:solidFill>
              <a:latin typeface="Arial"/>
              <a:cs typeface="Arial"/>
            </a:rPr>
            <a:t>1</a:t>
          </a:r>
          <a:endParaRPr lang="en-US" sz="4100" b="0" i="0" u="none" strike="noStrike" baseline="0">
            <a:solidFill>
              <a:srgbClr val="000000"/>
            </a:solidFill>
            <a:latin typeface="Arial"/>
            <a:cs typeface="Arial"/>
          </a:endParaRPr>
        </a:p>
        <a:p>
          <a:pPr algn="l" rtl="0">
            <a:defRPr sz="1000"/>
          </a:pPr>
          <a:endParaRPr lang="en-US" sz="4100" b="0" i="0" u="none" strike="noStrike" baseline="0">
            <a:solidFill>
              <a:srgbClr val="000000"/>
            </a:solidFill>
            <a:latin typeface="Arial"/>
            <a:cs typeface="Arial"/>
          </a:endParaRPr>
        </a:p>
      </xdr:txBody>
    </xdr:sp>
    <xdr:clientData/>
  </xdr:twoCellAnchor>
  <xdr:twoCellAnchor editAs="oneCell">
    <xdr:from>
      <xdr:col>1</xdr:col>
      <xdr:colOff>152400</xdr:colOff>
      <xdr:row>29</xdr:row>
      <xdr:rowOff>9525</xdr:rowOff>
    </xdr:from>
    <xdr:to>
      <xdr:col>1</xdr:col>
      <xdr:colOff>619125</xdr:colOff>
      <xdr:row>34</xdr:row>
      <xdr:rowOff>28575</xdr:rowOff>
    </xdr:to>
    <xdr:sp macro="" textlink="">
      <xdr:nvSpPr>
        <xdr:cNvPr id="2081" name="Text Box 33"/>
        <xdr:cNvSpPr txBox="1">
          <a:spLocks noChangeArrowheads="1"/>
        </xdr:cNvSpPr>
      </xdr:nvSpPr>
      <xdr:spPr bwMode="auto">
        <a:xfrm>
          <a:off x="495300" y="6153150"/>
          <a:ext cx="466725" cy="733425"/>
        </a:xfrm>
        <a:prstGeom prst="rect">
          <a:avLst/>
        </a:prstGeom>
        <a:noFill/>
        <a:ln w="9525">
          <a:noFill/>
          <a:miter lim="800000"/>
          <a:headEnd/>
          <a:tailEnd/>
        </a:ln>
      </xdr:spPr>
      <xdr:txBody>
        <a:bodyPr vertOverflow="clip" wrap="square" lIns="91440" tIns="45720" rIns="91440" bIns="45720" anchor="t" upright="1"/>
        <a:lstStyle/>
        <a:p>
          <a:pPr algn="l" rtl="0">
            <a:defRPr sz="1000"/>
          </a:pPr>
          <a:r>
            <a:rPr lang="en-US" sz="1200" b="1" i="0" u="none" strike="noStrike" baseline="0">
              <a:solidFill>
                <a:srgbClr val="000000"/>
              </a:solidFill>
              <a:latin typeface="Arial"/>
              <a:cs typeface="Arial"/>
            </a:rPr>
            <a:t>2</a:t>
          </a:r>
          <a:endParaRPr lang="en-US" sz="4100" b="0" i="0" u="none" strike="noStrike" baseline="0">
            <a:solidFill>
              <a:srgbClr val="000000"/>
            </a:solidFill>
            <a:latin typeface="Arial"/>
            <a:cs typeface="Arial"/>
          </a:endParaRPr>
        </a:p>
        <a:p>
          <a:pPr algn="l" rtl="0">
            <a:defRPr sz="1000"/>
          </a:pPr>
          <a:endParaRPr lang="en-US" sz="4100" b="0" i="0" u="none" strike="noStrike" baseline="0">
            <a:solidFill>
              <a:srgbClr val="000000"/>
            </a:solidFill>
            <a:latin typeface="Arial"/>
            <a:cs typeface="Arial"/>
          </a:endParaRPr>
        </a:p>
      </xdr:txBody>
    </xdr:sp>
    <xdr:clientData/>
  </xdr:twoCellAnchor>
  <xdr:twoCellAnchor editAs="oneCell">
    <xdr:from>
      <xdr:col>1</xdr:col>
      <xdr:colOff>142875</xdr:colOff>
      <xdr:row>33</xdr:row>
      <xdr:rowOff>76200</xdr:rowOff>
    </xdr:from>
    <xdr:to>
      <xdr:col>1</xdr:col>
      <xdr:colOff>609600</xdr:colOff>
      <xdr:row>36</xdr:row>
      <xdr:rowOff>371475</xdr:rowOff>
    </xdr:to>
    <xdr:sp macro="" textlink="">
      <xdr:nvSpPr>
        <xdr:cNvPr id="2083" name="Text Box 35"/>
        <xdr:cNvSpPr txBox="1">
          <a:spLocks noChangeArrowheads="1"/>
        </xdr:cNvSpPr>
      </xdr:nvSpPr>
      <xdr:spPr bwMode="auto">
        <a:xfrm>
          <a:off x="485775" y="6838950"/>
          <a:ext cx="466725" cy="723900"/>
        </a:xfrm>
        <a:prstGeom prst="rect">
          <a:avLst/>
        </a:prstGeom>
        <a:noFill/>
        <a:ln w="9525">
          <a:noFill/>
          <a:miter lim="800000"/>
          <a:headEnd/>
          <a:tailEnd/>
        </a:ln>
      </xdr:spPr>
      <xdr:txBody>
        <a:bodyPr vertOverflow="clip" wrap="square" lIns="91440" tIns="45720" rIns="91440" bIns="45720" anchor="t" upright="1"/>
        <a:lstStyle/>
        <a:p>
          <a:pPr algn="l" rtl="0">
            <a:defRPr sz="1000"/>
          </a:pPr>
          <a:r>
            <a:rPr lang="en-US" sz="1200" b="1" i="0" u="none" strike="noStrike" baseline="0">
              <a:solidFill>
                <a:srgbClr val="000000"/>
              </a:solidFill>
              <a:latin typeface="Arial"/>
              <a:cs typeface="Arial"/>
            </a:rPr>
            <a:t>3</a:t>
          </a:r>
          <a:endParaRPr lang="en-US" sz="4100" b="0" i="0" u="none" strike="noStrike" baseline="0">
            <a:solidFill>
              <a:srgbClr val="000000"/>
            </a:solidFill>
            <a:latin typeface="Arial"/>
            <a:cs typeface="Arial"/>
          </a:endParaRPr>
        </a:p>
        <a:p>
          <a:pPr algn="l" rtl="0">
            <a:defRPr sz="1000"/>
          </a:pPr>
          <a:endParaRPr lang="en-US" sz="4100" b="0" i="0" u="none" strike="noStrike" baseline="0">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9525</xdr:colOff>
      <xdr:row>0</xdr:row>
      <xdr:rowOff>28575</xdr:rowOff>
    </xdr:from>
    <xdr:to>
      <xdr:col>3</xdr:col>
      <xdr:colOff>200025</xdr:colOff>
      <xdr:row>1</xdr:row>
      <xdr:rowOff>66675</xdr:rowOff>
    </xdr:to>
    <xdr:pic>
      <xdr:nvPicPr>
        <xdr:cNvPr id="9225" name="Picture 9" descr="MCj04325300000[1]"/>
        <xdr:cNvPicPr>
          <a:picLocks noChangeAspect="1" noChangeArrowheads="1"/>
        </xdr:cNvPicPr>
      </xdr:nvPicPr>
      <xdr:blipFill>
        <a:blip xmlns:r="http://schemas.openxmlformats.org/officeDocument/2006/relationships" r:embed="rId1" cstate="print"/>
        <a:srcRect/>
        <a:stretch>
          <a:fillRect/>
        </a:stretch>
      </xdr:blipFill>
      <xdr:spPr bwMode="auto">
        <a:xfrm>
          <a:off x="1428750" y="28575"/>
          <a:ext cx="190500" cy="200025"/>
        </a:xfrm>
        <a:prstGeom prst="rect">
          <a:avLst/>
        </a:prstGeom>
        <a:noFill/>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19050</xdr:colOff>
      <xdr:row>0</xdr:row>
      <xdr:rowOff>28575</xdr:rowOff>
    </xdr:from>
    <xdr:to>
      <xdr:col>3</xdr:col>
      <xdr:colOff>209550</xdr:colOff>
      <xdr:row>1</xdr:row>
      <xdr:rowOff>66675</xdr:rowOff>
    </xdr:to>
    <xdr:pic>
      <xdr:nvPicPr>
        <xdr:cNvPr id="10246" name="Picture 6" descr="MCj04325300000[1]"/>
        <xdr:cNvPicPr>
          <a:picLocks noChangeAspect="1" noChangeArrowheads="1"/>
        </xdr:cNvPicPr>
      </xdr:nvPicPr>
      <xdr:blipFill>
        <a:blip xmlns:r="http://schemas.openxmlformats.org/officeDocument/2006/relationships" r:embed="rId1" cstate="print"/>
        <a:srcRect/>
        <a:stretch>
          <a:fillRect/>
        </a:stretch>
      </xdr:blipFill>
      <xdr:spPr bwMode="auto">
        <a:xfrm>
          <a:off x="1304925" y="28575"/>
          <a:ext cx="190500" cy="200025"/>
        </a:xfrm>
        <a:prstGeom prst="rect">
          <a:avLst/>
        </a:prstGeom>
        <a:noFill/>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133350</xdr:colOff>
      <xdr:row>79</xdr:row>
      <xdr:rowOff>161925</xdr:rowOff>
    </xdr:from>
    <xdr:to>
      <xdr:col>19</xdr:col>
      <xdr:colOff>600075</xdr:colOff>
      <xdr:row>102</xdr:row>
      <xdr:rowOff>114300</xdr:rowOff>
    </xdr:to>
    <xdr:graphicFrame macro="">
      <xdr:nvGraphicFramePr>
        <xdr:cNvPr id="1036"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666750</xdr:colOff>
      <xdr:row>106</xdr:row>
      <xdr:rowOff>47625</xdr:rowOff>
    </xdr:from>
    <xdr:to>
      <xdr:col>11</xdr:col>
      <xdr:colOff>295275</xdr:colOff>
      <xdr:row>129</xdr:row>
      <xdr:rowOff>38100</xdr:rowOff>
    </xdr:to>
    <xdr:graphicFrame macro="">
      <xdr:nvGraphicFramePr>
        <xdr:cNvPr id="1038"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28575</xdr:colOff>
      <xdr:row>32</xdr:row>
      <xdr:rowOff>66675</xdr:rowOff>
    </xdr:from>
    <xdr:to>
      <xdr:col>6</xdr:col>
      <xdr:colOff>514350</xdr:colOff>
      <xdr:row>43</xdr:row>
      <xdr:rowOff>133350</xdr:rowOff>
    </xdr:to>
    <xdr:graphicFrame macro="">
      <xdr:nvGraphicFramePr>
        <xdr:cNvPr id="1045"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32</xdr:row>
      <xdr:rowOff>66675</xdr:rowOff>
    </xdr:from>
    <xdr:to>
      <xdr:col>15</xdr:col>
      <xdr:colOff>66675</xdr:colOff>
      <xdr:row>43</xdr:row>
      <xdr:rowOff>114300</xdr:rowOff>
    </xdr:to>
    <xdr:graphicFrame macro="">
      <xdr:nvGraphicFramePr>
        <xdr:cNvPr id="1046"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norhtdakota\newnevada.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Herd Info."/>
      <sheetName val="Title"/>
      <sheetName val="Rainfall"/>
      <sheetName val="herd"/>
      <sheetName val="feeds"/>
      <sheetName val="Hay Market News"/>
      <sheetName val="Report"/>
      <sheetName val="markets"/>
      <sheetName val="animal requirements"/>
      <sheetName val="What_If"/>
      <sheetName val="withwhatif"/>
      <sheetName val="cowculator"/>
      <sheetName val="withherd"/>
      <sheetName val="withfeed"/>
      <sheetName val="withfeed3"/>
      <sheetName val="2007"/>
      <sheetName val="Long_Term"/>
      <sheetName val="2006"/>
      <sheetName val="animal requirements 3"/>
      <sheetName val="Drought Planner"/>
      <sheetName val="nutrition"/>
      <sheetName val="Feed and Nutr."/>
      <sheetName val="Sheet2"/>
      <sheetName val="herdcalc"/>
      <sheetName val="Sheet1"/>
      <sheetName val="carryover"/>
      <sheetName val="states"/>
      <sheetName val="newnevad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row r="1">
          <cell r="G1">
            <v>2</v>
          </cell>
          <cell r="J1" t="str">
            <v>January</v>
          </cell>
          <cell r="S1">
            <v>1</v>
          </cell>
          <cell r="T1">
            <v>1</v>
          </cell>
        </row>
        <row r="2">
          <cell r="J2" t="str">
            <v>February</v>
          </cell>
          <cell r="S2">
            <v>2</v>
          </cell>
          <cell r="T2">
            <v>2</v>
          </cell>
        </row>
        <row r="3">
          <cell r="J3" t="str">
            <v>March</v>
          </cell>
          <cell r="S3">
            <v>3</v>
          </cell>
          <cell r="T3">
            <v>3</v>
          </cell>
        </row>
        <row r="4">
          <cell r="J4" t="str">
            <v>April</v>
          </cell>
          <cell r="S4">
            <v>4</v>
          </cell>
          <cell r="T4">
            <v>4</v>
          </cell>
        </row>
        <row r="5">
          <cell r="J5" t="str">
            <v>May</v>
          </cell>
          <cell r="S5">
            <v>5</v>
          </cell>
          <cell r="T5">
            <v>5</v>
          </cell>
        </row>
        <row r="6">
          <cell r="J6" t="str">
            <v>June</v>
          </cell>
          <cell r="S6">
            <v>6</v>
          </cell>
          <cell r="T6">
            <v>6</v>
          </cell>
        </row>
        <row r="7">
          <cell r="J7" t="str">
            <v>July</v>
          </cell>
          <cell r="S7">
            <v>7</v>
          </cell>
          <cell r="T7">
            <v>7</v>
          </cell>
        </row>
        <row r="8">
          <cell r="J8" t="str">
            <v>August</v>
          </cell>
          <cell r="S8">
            <v>8</v>
          </cell>
          <cell r="T8">
            <v>8</v>
          </cell>
        </row>
        <row r="9">
          <cell r="J9" t="str">
            <v>September</v>
          </cell>
          <cell r="S9">
            <v>9</v>
          </cell>
          <cell r="T9">
            <v>9</v>
          </cell>
        </row>
        <row r="10">
          <cell r="J10" t="str">
            <v>October</v>
          </cell>
          <cell r="S10">
            <v>10</v>
          </cell>
          <cell r="T10">
            <v>10</v>
          </cell>
        </row>
        <row r="11">
          <cell r="J11" t="str">
            <v>November</v>
          </cell>
          <cell r="S11">
            <v>11</v>
          </cell>
          <cell r="T11">
            <v>11</v>
          </cell>
        </row>
        <row r="12">
          <cell r="J12" t="str">
            <v>December</v>
          </cell>
          <cell r="S12">
            <v>12</v>
          </cell>
          <cell r="T12">
            <v>12</v>
          </cell>
        </row>
        <row r="13">
          <cell r="S13">
            <v>13</v>
          </cell>
          <cell r="T13">
            <v>13</v>
          </cell>
        </row>
        <row r="14">
          <cell r="S14">
            <v>14</v>
          </cell>
          <cell r="T14">
            <v>14</v>
          </cell>
        </row>
        <row r="15">
          <cell r="S15">
            <v>15</v>
          </cell>
          <cell r="T15">
            <v>15</v>
          </cell>
        </row>
        <row r="16">
          <cell r="S16">
            <v>16</v>
          </cell>
          <cell r="T16">
            <v>16</v>
          </cell>
        </row>
        <row r="17">
          <cell r="S17">
            <v>17</v>
          </cell>
          <cell r="T17">
            <v>17</v>
          </cell>
        </row>
        <row r="18">
          <cell r="S18">
            <v>18</v>
          </cell>
          <cell r="T18">
            <v>18</v>
          </cell>
        </row>
        <row r="19">
          <cell r="S19">
            <v>19</v>
          </cell>
          <cell r="T19">
            <v>19</v>
          </cell>
        </row>
        <row r="20">
          <cell r="S20">
            <v>20</v>
          </cell>
          <cell r="T20">
            <v>20</v>
          </cell>
        </row>
        <row r="21">
          <cell r="S21">
            <v>21</v>
          </cell>
          <cell r="T21">
            <v>21</v>
          </cell>
        </row>
        <row r="22">
          <cell r="S22">
            <v>22</v>
          </cell>
          <cell r="T22">
            <v>22</v>
          </cell>
        </row>
        <row r="23">
          <cell r="S23">
            <v>23</v>
          </cell>
          <cell r="T23">
            <v>23</v>
          </cell>
        </row>
        <row r="24">
          <cell r="S24">
            <v>24</v>
          </cell>
          <cell r="T24">
            <v>24</v>
          </cell>
        </row>
        <row r="25">
          <cell r="S25">
            <v>25</v>
          </cell>
          <cell r="T25">
            <v>25</v>
          </cell>
        </row>
        <row r="26">
          <cell r="S26">
            <v>26</v>
          </cell>
          <cell r="T26">
            <v>26</v>
          </cell>
        </row>
        <row r="27">
          <cell r="S27">
            <v>27</v>
          </cell>
          <cell r="T27">
            <v>27</v>
          </cell>
        </row>
        <row r="28">
          <cell r="S28">
            <v>28</v>
          </cell>
          <cell r="T28">
            <v>28</v>
          </cell>
        </row>
        <row r="29">
          <cell r="S29">
            <v>29</v>
          </cell>
          <cell r="T29">
            <v>29</v>
          </cell>
        </row>
        <row r="30">
          <cell r="S30">
            <v>30</v>
          </cell>
          <cell r="T30">
            <v>30</v>
          </cell>
        </row>
        <row r="31">
          <cell r="S31">
            <v>31</v>
          </cell>
          <cell r="T31">
            <v>31</v>
          </cell>
        </row>
      </sheetData>
      <sheetData sheetId="20" refreshError="1">
        <row r="51">
          <cell r="B51" t="str">
            <v>None</v>
          </cell>
          <cell r="C51">
            <v>0</v>
          </cell>
          <cell r="D51">
            <v>0</v>
          </cell>
          <cell r="E51">
            <v>0</v>
          </cell>
          <cell r="F51">
            <v>0</v>
          </cell>
          <cell r="G51">
            <v>0</v>
          </cell>
          <cell r="H51">
            <v>0</v>
          </cell>
          <cell r="I51">
            <v>0</v>
          </cell>
        </row>
        <row r="52">
          <cell r="B52" t="str">
            <v>Whole shelled corn</v>
          </cell>
          <cell r="C52">
            <v>90</v>
          </cell>
          <cell r="D52">
            <v>90</v>
          </cell>
          <cell r="E52">
            <v>9</v>
          </cell>
          <cell r="F52">
            <v>2</v>
          </cell>
          <cell r="G52">
            <v>4</v>
          </cell>
          <cell r="H52">
            <v>0.03</v>
          </cell>
          <cell r="I52">
            <v>0.32</v>
          </cell>
        </row>
        <row r="53">
          <cell r="B53" t="str">
            <v>Hominy feed</v>
          </cell>
          <cell r="C53">
            <v>90</v>
          </cell>
          <cell r="D53">
            <v>91</v>
          </cell>
          <cell r="E53">
            <v>11</v>
          </cell>
          <cell r="F53">
            <v>7</v>
          </cell>
          <cell r="G53">
            <v>8</v>
          </cell>
          <cell r="H53">
            <v>0.06</v>
          </cell>
          <cell r="I53">
            <v>0.57999999999999996</v>
          </cell>
        </row>
        <row r="54">
          <cell r="B54" t="str">
            <v>Soybean hulls</v>
          </cell>
          <cell r="C54">
            <v>90</v>
          </cell>
          <cell r="D54">
            <v>80</v>
          </cell>
          <cell r="E54">
            <v>12</v>
          </cell>
          <cell r="F54">
            <v>39</v>
          </cell>
          <cell r="G54">
            <v>2</v>
          </cell>
          <cell r="H54">
            <v>0.6</v>
          </cell>
          <cell r="I54">
            <v>0.17</v>
          </cell>
        </row>
        <row r="55">
          <cell r="B55" t="str">
            <v>Wheat midds</v>
          </cell>
          <cell r="C55">
            <v>89</v>
          </cell>
          <cell r="D55">
            <v>77</v>
          </cell>
          <cell r="E55">
            <v>18</v>
          </cell>
          <cell r="F55">
            <v>9</v>
          </cell>
          <cell r="G55">
            <v>5</v>
          </cell>
          <cell r="H55">
            <v>0.15</v>
          </cell>
          <cell r="I55">
            <v>1</v>
          </cell>
        </row>
        <row r="56">
          <cell r="B56" t="str">
            <v>Rice bran</v>
          </cell>
          <cell r="C56">
            <v>90</v>
          </cell>
          <cell r="D56">
            <v>70</v>
          </cell>
          <cell r="E56">
            <v>16</v>
          </cell>
          <cell r="F56">
            <v>12</v>
          </cell>
          <cell r="G56">
            <v>15</v>
          </cell>
          <cell r="H56">
            <v>0.1</v>
          </cell>
          <cell r="I56">
            <v>1.73</v>
          </cell>
        </row>
        <row r="57">
          <cell r="B57" t="str">
            <v>molasses</v>
          </cell>
          <cell r="C57">
            <v>74</v>
          </cell>
          <cell r="D57">
            <v>72</v>
          </cell>
          <cell r="E57">
            <v>6</v>
          </cell>
          <cell r="F57">
            <v>1</v>
          </cell>
          <cell r="G57">
            <v>0</v>
          </cell>
          <cell r="H57">
            <v>0.01</v>
          </cell>
          <cell r="I57">
            <v>0.1</v>
          </cell>
        </row>
        <row r="58">
          <cell r="B58" t="str">
            <v>Citrus pulp</v>
          </cell>
          <cell r="C58">
            <v>90</v>
          </cell>
          <cell r="D58">
            <v>80</v>
          </cell>
          <cell r="E58">
            <v>6.5</v>
          </cell>
          <cell r="F58">
            <v>13</v>
          </cell>
          <cell r="G58">
            <v>4</v>
          </cell>
          <cell r="H58">
            <v>1.9</v>
          </cell>
          <cell r="I58">
            <v>0.13</v>
          </cell>
        </row>
        <row r="59">
          <cell r="B59" t="str">
            <v>Protien Feeds</v>
          </cell>
        </row>
        <row r="60">
          <cell r="B60" t="str">
            <v>None</v>
          </cell>
          <cell r="C60">
            <v>0</v>
          </cell>
          <cell r="D60">
            <v>0</v>
          </cell>
          <cell r="E60">
            <v>0</v>
          </cell>
          <cell r="F60">
            <v>0</v>
          </cell>
          <cell r="G60">
            <v>0</v>
          </cell>
          <cell r="H60">
            <v>0</v>
          </cell>
          <cell r="I60">
            <v>0</v>
          </cell>
        </row>
        <row r="61">
          <cell r="B61" t="str">
            <v>Corn gluten feed</v>
          </cell>
          <cell r="C61">
            <v>90</v>
          </cell>
          <cell r="D61">
            <v>83</v>
          </cell>
          <cell r="E61">
            <v>24</v>
          </cell>
          <cell r="F61">
            <v>10</v>
          </cell>
          <cell r="G61">
            <v>4</v>
          </cell>
          <cell r="H61">
            <v>7.0000000000000007E-2</v>
          </cell>
          <cell r="I61">
            <v>0.95</v>
          </cell>
        </row>
        <row r="62">
          <cell r="B62" t="str">
            <v>Whole cottenseed</v>
          </cell>
          <cell r="C62">
            <v>90</v>
          </cell>
          <cell r="D62">
            <v>90</v>
          </cell>
          <cell r="E62">
            <v>24</v>
          </cell>
          <cell r="F62">
            <v>22</v>
          </cell>
          <cell r="G62">
            <v>18</v>
          </cell>
          <cell r="H62">
            <v>0.2</v>
          </cell>
          <cell r="I62">
            <v>0.73</v>
          </cell>
        </row>
        <row r="63">
          <cell r="B63" t="str">
            <v>Cottonseed meal</v>
          </cell>
          <cell r="C63">
            <v>92</v>
          </cell>
          <cell r="D63">
            <v>76</v>
          </cell>
          <cell r="E63">
            <v>41</v>
          </cell>
          <cell r="F63">
            <v>13</v>
          </cell>
          <cell r="G63">
            <v>3</v>
          </cell>
          <cell r="H63">
            <v>0.18</v>
          </cell>
          <cell r="I63">
            <v>1.21</v>
          </cell>
        </row>
        <row r="64">
          <cell r="B64" t="str">
            <v>Soybean meal</v>
          </cell>
          <cell r="C64">
            <v>90</v>
          </cell>
          <cell r="D64">
            <v>84</v>
          </cell>
          <cell r="E64">
            <v>48</v>
          </cell>
          <cell r="F64">
            <v>7</v>
          </cell>
          <cell r="G64">
            <v>2</v>
          </cell>
          <cell r="H64">
            <v>0.34</v>
          </cell>
          <cell r="I64">
            <v>0.7</v>
          </cell>
        </row>
        <row r="65">
          <cell r="B65" t="str">
            <v>Peanut meal</v>
          </cell>
          <cell r="C65">
            <v>88</v>
          </cell>
          <cell r="D65">
            <v>77</v>
          </cell>
          <cell r="E65">
            <v>53</v>
          </cell>
          <cell r="F65">
            <v>2</v>
          </cell>
          <cell r="G65">
            <v>2</v>
          </cell>
          <cell r="H65">
            <v>0.32</v>
          </cell>
          <cell r="I65">
            <v>0.66</v>
          </cell>
        </row>
        <row r="66">
          <cell r="B66" t="str">
            <v>Dried distillers grains</v>
          </cell>
          <cell r="C66">
            <v>92</v>
          </cell>
          <cell r="D66">
            <v>86</v>
          </cell>
          <cell r="E66">
            <v>27</v>
          </cell>
          <cell r="F66">
            <v>12</v>
          </cell>
          <cell r="G66">
            <v>10</v>
          </cell>
          <cell r="H66">
            <v>0.26</v>
          </cell>
          <cell r="I66">
            <v>0.83</v>
          </cell>
        </row>
        <row r="67">
          <cell r="B67" t="str">
            <v>distillers grain</v>
          </cell>
          <cell r="C67">
            <v>24</v>
          </cell>
          <cell r="D67">
            <v>69</v>
          </cell>
          <cell r="E67">
            <v>26</v>
          </cell>
          <cell r="F67">
            <v>15</v>
          </cell>
          <cell r="G67">
            <v>11</v>
          </cell>
          <cell r="H67">
            <v>0.3</v>
          </cell>
          <cell r="I67">
            <v>0.56999999999999995</v>
          </cell>
        </row>
        <row r="68">
          <cell r="B68" t="str">
            <v>Roughages</v>
          </cell>
        </row>
        <row r="69">
          <cell r="C69">
            <v>0</v>
          </cell>
          <cell r="D69">
            <v>0</v>
          </cell>
          <cell r="E69">
            <v>0</v>
          </cell>
          <cell r="F69">
            <v>0</v>
          </cell>
          <cell r="G69">
            <v>0</v>
          </cell>
          <cell r="H69">
            <v>0</v>
          </cell>
          <cell r="I69">
            <v>0</v>
          </cell>
        </row>
        <row r="70">
          <cell r="B70" t="str">
            <v>Cottonseed hulls</v>
          </cell>
          <cell r="C70">
            <v>91</v>
          </cell>
          <cell r="D70">
            <v>42</v>
          </cell>
          <cell r="E70">
            <v>4</v>
          </cell>
          <cell r="F70">
            <v>48</v>
          </cell>
          <cell r="G70">
            <v>2</v>
          </cell>
          <cell r="H70">
            <v>0.1</v>
          </cell>
          <cell r="I70">
            <v>7.0000000000000007E-2</v>
          </cell>
        </row>
        <row r="71">
          <cell r="B71" t="str">
            <v>Cottin gin trash</v>
          </cell>
          <cell r="C71">
            <v>92</v>
          </cell>
          <cell r="D71">
            <v>46</v>
          </cell>
          <cell r="E71">
            <v>8</v>
          </cell>
          <cell r="F71">
            <v>38</v>
          </cell>
          <cell r="H71">
            <v>0.6</v>
          </cell>
          <cell r="I71">
            <v>0.2</v>
          </cell>
        </row>
        <row r="72">
          <cell r="B72" t="str">
            <v>Peanut hay</v>
          </cell>
          <cell r="C72">
            <v>91</v>
          </cell>
          <cell r="D72">
            <v>48</v>
          </cell>
          <cell r="E72">
            <v>11</v>
          </cell>
          <cell r="F72">
            <v>33</v>
          </cell>
          <cell r="H72">
            <v>1.2</v>
          </cell>
          <cell r="I72">
            <v>0.15</v>
          </cell>
        </row>
        <row r="73">
          <cell r="B73" t="str">
            <v>Peanut hulls</v>
          </cell>
          <cell r="C73">
            <v>91</v>
          </cell>
          <cell r="D73">
            <v>22</v>
          </cell>
          <cell r="E73">
            <v>9</v>
          </cell>
          <cell r="F73">
            <v>63</v>
          </cell>
          <cell r="H73">
            <v>0.2</v>
          </cell>
          <cell r="I73">
            <v>7.0000000000000007E-2</v>
          </cell>
        </row>
        <row r="74">
          <cell r="B74" t="str">
            <v>Corn stalks</v>
          </cell>
          <cell r="C74">
            <v>85</v>
          </cell>
          <cell r="D74">
            <v>50</v>
          </cell>
          <cell r="E74">
            <v>6.6</v>
          </cell>
          <cell r="F74">
            <v>34</v>
          </cell>
          <cell r="G74">
            <v>2</v>
          </cell>
          <cell r="H74">
            <v>0.5</v>
          </cell>
          <cell r="I74">
            <v>0.1</v>
          </cell>
        </row>
        <row r="75">
          <cell r="B75" t="str">
            <v>Soybean stubble</v>
          </cell>
          <cell r="C75">
            <v>88</v>
          </cell>
          <cell r="D75">
            <v>40</v>
          </cell>
          <cell r="E75">
            <v>5</v>
          </cell>
          <cell r="F75">
            <v>44</v>
          </cell>
          <cell r="H75">
            <v>1</v>
          </cell>
          <cell r="I75">
            <v>0.06</v>
          </cell>
        </row>
        <row r="76">
          <cell r="B76" t="str">
            <v>wheat straw</v>
          </cell>
          <cell r="C76">
            <v>92</v>
          </cell>
          <cell r="D76">
            <v>40</v>
          </cell>
          <cell r="E76">
            <v>4</v>
          </cell>
          <cell r="F76">
            <v>42</v>
          </cell>
          <cell r="G76">
            <v>2</v>
          </cell>
          <cell r="H76">
            <v>0.17</v>
          </cell>
          <cell r="I76">
            <v>0.04</v>
          </cell>
        </row>
        <row r="105">
          <cell r="B105" t="str">
            <v>None</v>
          </cell>
        </row>
        <row r="106">
          <cell r="B106" t="str">
            <v xml:space="preserve">Grass </v>
          </cell>
        </row>
        <row r="107">
          <cell r="B107" t="str">
            <v xml:space="preserve">Mixed mostly grass </v>
          </cell>
        </row>
        <row r="108">
          <cell r="B108" t="str">
            <v xml:space="preserve">Mixed mostly legume </v>
          </cell>
        </row>
        <row r="109">
          <cell r="B109" t="str">
            <v xml:space="preserve">Legume </v>
          </cell>
        </row>
        <row r="116">
          <cell r="B116" t="str">
            <v>None</v>
          </cell>
        </row>
        <row r="117">
          <cell r="B117" t="str">
            <v xml:space="preserve">Grass </v>
          </cell>
        </row>
        <row r="118">
          <cell r="B118" t="str">
            <v xml:space="preserve">Mixed mostly grass </v>
          </cell>
        </row>
        <row r="119">
          <cell r="B119" t="str">
            <v xml:space="preserve">Mixed mostly legume </v>
          </cell>
        </row>
        <row r="120">
          <cell r="B120" t="str">
            <v xml:space="preserve">Legume </v>
          </cell>
        </row>
        <row r="121">
          <cell r="B121" t="str">
            <v xml:space="preserve">Corn </v>
          </cell>
        </row>
      </sheetData>
      <sheetData sheetId="21" refreshError="1">
        <row r="8">
          <cell r="A8" t="str">
            <v>Pasture</v>
          </cell>
        </row>
        <row r="9">
          <cell r="A9" t="str">
            <v>Grass1</v>
          </cell>
          <cell r="B9" t="str">
            <v>53±10</v>
          </cell>
          <cell r="C9" t="str">
            <v>28±4</v>
          </cell>
          <cell r="D9" t="str">
            <v>70±5</v>
          </cell>
          <cell r="E9" t="str">
            <v>0.67±0.08</v>
          </cell>
          <cell r="F9" t="str">
            <v>0.74±0.09</v>
          </cell>
        </row>
        <row r="10">
          <cell r="A10" t="str">
            <v>Mixed mostly grass2</v>
          </cell>
          <cell r="B10" t="str">
            <v>48±10</v>
          </cell>
          <cell r="C10" t="str">
            <v>27±4</v>
          </cell>
          <cell r="D10" t="str">
            <v>69±5</v>
          </cell>
          <cell r="E10" t="str">
            <v>0.69±0.08</v>
          </cell>
          <cell r="F10" t="str">
            <v>0.73±0.09</v>
          </cell>
        </row>
        <row r="11">
          <cell r="A11" t="str">
            <v>Mixed mostly legume3</v>
          </cell>
          <cell r="B11" t="str">
            <v>44±10</v>
          </cell>
          <cell r="C11" t="str">
            <v>28±4</v>
          </cell>
          <cell r="D11" t="str">
            <v>69±5</v>
          </cell>
          <cell r="E11" t="str">
            <v>0.68±0.08</v>
          </cell>
          <cell r="F11" t="str">
            <v>0.73±0.09</v>
          </cell>
        </row>
        <row r="12">
          <cell r="A12" t="str">
            <v>Legume4</v>
          </cell>
          <cell r="B12" t="str">
            <v>31±10</v>
          </cell>
          <cell r="C12" t="str">
            <v>23±4</v>
          </cell>
          <cell r="D12" t="str">
            <v>70±5</v>
          </cell>
          <cell r="E12" t="str">
            <v>0.76±0.08</v>
          </cell>
          <cell r="F12" t="str">
            <v>0.74±0.09</v>
          </cell>
        </row>
        <row r="15">
          <cell r="A15" t="str">
            <v>None</v>
          </cell>
        </row>
        <row r="16">
          <cell r="A16" t="str">
            <v>Grass</v>
          </cell>
        </row>
        <row r="17">
          <cell r="A17" t="str">
            <v>Legume</v>
          </cell>
        </row>
        <row r="18">
          <cell r="A18" t="str">
            <v>Mixed mostly grass</v>
          </cell>
        </row>
        <row r="19">
          <cell r="A19" t="str">
            <v>Mixed mostly legume</v>
          </cell>
        </row>
        <row r="22">
          <cell r="A22" t="str">
            <v>None</v>
          </cell>
        </row>
        <row r="23">
          <cell r="A23" t="str">
            <v>Grass</v>
          </cell>
          <cell r="B23" t="str">
            <v>59±8</v>
          </cell>
          <cell r="C23" t="str">
            <v>39±6</v>
          </cell>
          <cell r="D23" t="str">
            <v>61±5</v>
          </cell>
          <cell r="E23" t="str">
            <v>0.50±0.08</v>
          </cell>
          <cell r="F23" t="str">
            <v>0.53±0.06</v>
          </cell>
        </row>
        <row r="24">
          <cell r="A24" t="str">
            <v>Legume</v>
          </cell>
          <cell r="B24" t="str">
            <v>56±7</v>
          </cell>
          <cell r="C24" t="str">
            <v>39±5</v>
          </cell>
          <cell r="D24" t="str">
            <v>60±3</v>
          </cell>
          <cell r="E24" t="str">
            <v>0.54±0.06</v>
          </cell>
          <cell r="F24" t="str">
            <v>0.53±0.06</v>
          </cell>
        </row>
        <row r="25">
          <cell r="A25" t="str">
            <v>Mixed mostly grass</v>
          </cell>
          <cell r="B25" t="str">
            <v>49±7</v>
          </cell>
          <cell r="C25" t="str">
            <v>37±5</v>
          </cell>
          <cell r="D25" t="str">
            <v>62±3</v>
          </cell>
          <cell r="E25" t="str">
            <v>0.56±0.06</v>
          </cell>
          <cell r="F25" t="str">
            <v>0.55±0.06</v>
          </cell>
        </row>
        <row r="26">
          <cell r="A26" t="str">
            <v>Mixed mostly legume</v>
          </cell>
          <cell r="B26" t="str">
            <v>45±6</v>
          </cell>
          <cell r="C26" t="str">
            <v>36±4</v>
          </cell>
          <cell r="D26" t="str">
            <v>61±3</v>
          </cell>
          <cell r="E26" t="str">
            <v>0.60±0.06</v>
          </cell>
          <cell r="F26" t="str">
            <v>0.56±0.06</v>
          </cell>
        </row>
        <row r="27">
          <cell r="A27" t="str">
            <v>Corn</v>
          </cell>
          <cell r="B27" t="str">
            <v>46±6</v>
          </cell>
          <cell r="C27" t="str">
            <v>26±4</v>
          </cell>
          <cell r="D27" t="str">
            <v>70±3</v>
          </cell>
          <cell r="E27" t="str">
            <v>0.73±0.03</v>
          </cell>
          <cell r="F27" t="str">
            <v>0.68±0.06</v>
          </cell>
        </row>
        <row r="28">
          <cell r="A28" t="str">
            <v>Energy and protein supplements</v>
          </cell>
        </row>
        <row r="29">
          <cell r="A29" t="str">
            <v>None</v>
          </cell>
        </row>
        <row r="30">
          <cell r="A30" t="str">
            <v>barley</v>
          </cell>
          <cell r="B30" t="str">
            <v>21±9</v>
          </cell>
          <cell r="C30" t="str">
            <v>7±4</v>
          </cell>
          <cell r="D30">
            <v>83</v>
          </cell>
          <cell r="E30">
            <v>0.87</v>
          </cell>
          <cell r="F30">
            <v>0.9</v>
          </cell>
        </row>
        <row r="31">
          <cell r="A31" t="str">
            <v>blood meal</v>
          </cell>
          <cell r="B31" t="str">
            <v>-----</v>
          </cell>
          <cell r="C31" t="str">
            <v>-----</v>
          </cell>
          <cell r="D31">
            <v>66</v>
          </cell>
          <cell r="E31" t="str">
            <v>Grass</v>
          </cell>
          <cell r="F31">
            <v>0.69</v>
          </cell>
        </row>
        <row r="32">
          <cell r="A32" t="str">
            <v>brewers grains, wet</v>
          </cell>
          <cell r="B32" t="str">
            <v>48±8</v>
          </cell>
          <cell r="C32" t="str">
            <v>23±4</v>
          </cell>
          <cell r="D32">
            <v>71</v>
          </cell>
          <cell r="E32" t="str">
            <v>None</v>
          </cell>
          <cell r="F32">
            <v>0.76</v>
          </cell>
        </row>
        <row r="33">
          <cell r="A33" t="str">
            <v>corn, dry</v>
          </cell>
          <cell r="B33" t="str">
            <v>11±3</v>
          </cell>
          <cell r="C33" t="str">
            <v>4±2</v>
          </cell>
          <cell r="D33" t="str">
            <v>86±2</v>
          </cell>
          <cell r="E33" t="str">
            <v>None</v>
          </cell>
          <cell r="F33" t="str">
            <v>0.97±0.06</v>
          </cell>
        </row>
        <row r="34">
          <cell r="A34" t="str">
            <v>corn, high moisture ear</v>
          </cell>
          <cell r="B34" t="str">
            <v>21±7</v>
          </cell>
          <cell r="C34" t="str">
            <v>9±4</v>
          </cell>
          <cell r="D34" t="str">
            <v>81±7</v>
          </cell>
          <cell r="E34" t="str">
            <v>None</v>
          </cell>
          <cell r="F34" t="str">
            <v>0.89±0.06</v>
          </cell>
        </row>
        <row r="35">
          <cell r="A35" t="str">
            <v>corn, high moisture shell</v>
          </cell>
          <cell r="B35" t="str">
            <v>11±3</v>
          </cell>
          <cell r="C35" t="str">
            <v>4±2</v>
          </cell>
          <cell r="D35" t="str">
            <v>86±2</v>
          </cell>
          <cell r="E35" t="str">
            <v>distillers grains, dry</v>
          </cell>
          <cell r="F35" t="str">
            <v>0.97±0.06</v>
          </cell>
        </row>
        <row r="36">
          <cell r="A36" t="str">
            <v>cottonseed, whole</v>
          </cell>
          <cell r="B36" t="str">
            <v>51±5</v>
          </cell>
          <cell r="C36" t="str">
            <v>40±5</v>
          </cell>
          <cell r="D36">
            <v>98</v>
          </cell>
          <cell r="E36" t="str">
            <v>None</v>
          </cell>
          <cell r="F36">
            <v>1.0900000000000001</v>
          </cell>
        </row>
        <row r="37">
          <cell r="A37" t="str">
            <v>distillers grains, dry</v>
          </cell>
          <cell r="B37" t="str">
            <v>39±8</v>
          </cell>
          <cell r="C37" t="str">
            <v>19±5</v>
          </cell>
          <cell r="D37">
            <v>88</v>
          </cell>
          <cell r="E37" t="str">
            <v>None</v>
          </cell>
          <cell r="F37">
            <v>0.99</v>
          </cell>
        </row>
        <row r="38">
          <cell r="A38" t="str">
            <v>oats</v>
          </cell>
          <cell r="B38" t="str">
            <v>30±10</v>
          </cell>
          <cell r="C38" t="str">
            <v>13±5</v>
          </cell>
          <cell r="D38">
            <v>77</v>
          </cell>
          <cell r="E38" t="str">
            <v>None</v>
          </cell>
          <cell r="F38">
            <v>0.83</v>
          </cell>
        </row>
        <row r="39">
          <cell r="A39" t="str">
            <v>poultry litter</v>
          </cell>
          <cell r="B39" t="str">
            <v>43±10</v>
          </cell>
          <cell r="C39" t="str">
            <v>29±11</v>
          </cell>
          <cell r="D39" t="str">
            <v>-----</v>
          </cell>
          <cell r="E39" t="str">
            <v>-----</v>
          </cell>
          <cell r="F39" t="str">
            <v>-----</v>
          </cell>
        </row>
        <row r="40">
          <cell r="A40" t="str">
            <v>soybean meal</v>
          </cell>
          <cell r="B40">
            <v>11</v>
          </cell>
          <cell r="C40" t="str">
            <v>6±3</v>
          </cell>
          <cell r="D40">
            <v>86</v>
          </cell>
          <cell r="E40">
            <v>0.89</v>
          </cell>
          <cell r="F40">
            <v>0.94</v>
          </cell>
        </row>
        <row r="41">
          <cell r="A41" t="str">
            <v>soybeans</v>
          </cell>
          <cell r="B41" t="str">
            <v>16±8</v>
          </cell>
          <cell r="C41" t="str">
            <v>11±6</v>
          </cell>
          <cell r="D41">
            <v>94</v>
          </cell>
          <cell r="E41">
            <v>0.99</v>
          </cell>
          <cell r="F41">
            <v>1.03</v>
          </cell>
        </row>
        <row r="42">
          <cell r="A42" t="str">
            <v>soybeans, heated</v>
          </cell>
          <cell r="B42" t="str">
            <v>18±9</v>
          </cell>
          <cell r="C42" t="str">
            <v>11±4</v>
          </cell>
          <cell r="D42">
            <v>94</v>
          </cell>
          <cell r="E42">
            <v>0.99</v>
          </cell>
          <cell r="F42">
            <v>1.03</v>
          </cell>
        </row>
        <row r="43">
          <cell r="A43" t="str">
            <v>wheat</v>
          </cell>
          <cell r="B43" t="str">
            <v>16±9</v>
          </cell>
          <cell r="C43" t="str">
            <v>5±4</v>
          </cell>
          <cell r="D43">
            <v>88</v>
          </cell>
          <cell r="E43">
            <v>0.92</v>
          </cell>
          <cell r="F43">
            <v>0.99</v>
          </cell>
        </row>
      </sheetData>
      <sheetData sheetId="22" refreshError="1">
        <row r="2">
          <cell r="C2" t="str">
            <v>Company Name &amp;</v>
          </cell>
          <cell r="D2" t="str">
            <v>Feed</v>
          </cell>
          <cell r="E2" t="str">
            <v>Price/Ton</v>
          </cell>
          <cell r="F2" t="str">
            <v>Price Quote</v>
          </cell>
        </row>
        <row r="3">
          <cell r="C3" t="str">
            <v>Address</v>
          </cell>
          <cell r="F3" t="str">
            <v>Notes</v>
          </cell>
        </row>
        <row r="4">
          <cell r="C4" t="str">
            <v>Box 12707</v>
          </cell>
          <cell r="D4" t="str">
            <v>Alfalfa pellets 17%</v>
          </cell>
          <cell r="E4">
            <v>230</v>
          </cell>
          <cell r="F4" t="str">
            <v>Bulk; S.W. MO</v>
          </cell>
        </row>
        <row r="5">
          <cell r="C5" t="str">
            <v>Diversified Ingr.</v>
          </cell>
          <cell r="D5" t="str">
            <v>Alfalfa pellets 17%</v>
          </cell>
          <cell r="E5">
            <v>210</v>
          </cell>
          <cell r="F5" t="str">
            <v>FOB St. Louis MO</v>
          </cell>
        </row>
        <row r="6">
          <cell r="C6" t="str">
            <v>Trade Comm</v>
          </cell>
          <cell r="D6" t="str">
            <v>Alfalfa, Ground</v>
          </cell>
          <cell r="E6">
            <v>175</v>
          </cell>
          <cell r="F6" t="str">
            <v>FOB Rich Hill MO</v>
          </cell>
        </row>
        <row r="7">
          <cell r="C7" t="str">
            <v>David Shimota</v>
          </cell>
          <cell r="D7" t="str">
            <v>Alfa-Oat Pellets 17%</v>
          </cell>
          <cell r="E7">
            <v>165</v>
          </cell>
          <cell r="F7" t="str">
            <v>Delivered So MO</v>
          </cell>
        </row>
        <row r="8">
          <cell r="C8" t="str">
            <v>John Pacifico</v>
          </cell>
          <cell r="D8" t="str">
            <v>Bakery Feed</v>
          </cell>
          <cell r="E8">
            <v>139</v>
          </cell>
          <cell r="F8" t="str">
            <v>delivered</v>
          </cell>
        </row>
        <row r="9">
          <cell r="C9" t="str">
            <v>1620 S. Broadway</v>
          </cell>
          <cell r="D9" t="str">
            <v>Brewers grain, pressed (70% mstr)</v>
          </cell>
          <cell r="E9">
            <v>37</v>
          </cell>
          <cell r="F9" t="str">
            <v>del 100 mi</v>
          </cell>
        </row>
        <row r="10">
          <cell r="C10" t="str">
            <v>St. Louis, MO 63104</v>
          </cell>
          <cell r="D10" t="str">
            <v>Brewers grain, pressed (70% mstr)</v>
          </cell>
          <cell r="E10">
            <v>47</v>
          </cell>
          <cell r="F10" t="str">
            <v>del 200 mi</v>
          </cell>
        </row>
        <row r="11">
          <cell r="C11" t="str">
            <v>Enderlin, ND 58027</v>
          </cell>
          <cell r="D11" t="str">
            <v>Canola Meal 36%</v>
          </cell>
          <cell r="E11">
            <v>125</v>
          </cell>
        </row>
        <row r="12">
          <cell r="C12" t="str">
            <v>St. Louis, MO 63122</v>
          </cell>
          <cell r="D12" t="str">
            <v>Cereal Tailings</v>
          </cell>
          <cell r="E12">
            <v>139</v>
          </cell>
        </row>
        <row r="13">
          <cell r="C13" t="str">
            <v>410 N. Lincoln</v>
          </cell>
          <cell r="D13" t="str">
            <v>Choice white grease (fat)</v>
          </cell>
          <cell r="E13">
            <v>22</v>
          </cell>
          <cell r="F13" t="str">
            <v>(cwt) FOB Nebraska</v>
          </cell>
        </row>
        <row r="14">
          <cell r="C14" t="str">
            <v>National Feed Commodities</v>
          </cell>
          <cell r="D14" t="str">
            <v>Cond. Corn Distillers Solubles</v>
          </cell>
          <cell r="E14">
            <v>35</v>
          </cell>
          <cell r="F14" t="str">
            <v>FOB Brunswick MO/MinOrder24T</v>
          </cell>
        </row>
        <row r="15">
          <cell r="C15" t="str">
            <v>1762 Washington St, Suite 102</v>
          </cell>
          <cell r="D15" t="str">
            <v>Corn gluten feed, pelleted</v>
          </cell>
          <cell r="E15">
            <v>105</v>
          </cell>
          <cell r="F15" t="str">
            <v>FOB Memphis, TN</v>
          </cell>
        </row>
        <row r="16">
          <cell r="C16" t="str">
            <v>Dave 580-549-6642 Tyler 405-224-9696</v>
          </cell>
          <cell r="D16" t="str">
            <v>Corn gluten feed, pelleted</v>
          </cell>
          <cell r="E16">
            <v>135</v>
          </cell>
        </row>
        <row r="17">
          <cell r="C17" t="str">
            <v>Labudde Group</v>
          </cell>
          <cell r="D17" t="str">
            <v>Corn gluten feed, pelleted</v>
          </cell>
          <cell r="E17">
            <v>82</v>
          </cell>
          <cell r="F17" t="str">
            <v>FOB Chicago, IL</v>
          </cell>
        </row>
        <row r="18">
          <cell r="C18" t="str">
            <v>Lackawanna Products</v>
          </cell>
          <cell r="D18" t="str">
            <v>Corn gluten feed, pelleted</v>
          </cell>
          <cell r="E18">
            <v>95</v>
          </cell>
          <cell r="F18" t="str">
            <v>FOB Springfield, MO</v>
          </cell>
        </row>
        <row r="19">
          <cell r="C19" t="str">
            <v>Cargill</v>
          </cell>
          <cell r="D19" t="str">
            <v>Corn gluten feed, wet</v>
          </cell>
          <cell r="E19">
            <v>51</v>
          </cell>
          <cell r="F19" t="str">
            <v>FOB Cedar Rapids, IA</v>
          </cell>
        </row>
        <row r="20">
          <cell r="C20" t="str">
            <v>Jean</v>
          </cell>
          <cell r="D20" t="str">
            <v>Corn gluten meal</v>
          </cell>
          <cell r="E20">
            <v>370</v>
          </cell>
          <cell r="F20" t="str">
            <v>FOB Chicago, IL</v>
          </cell>
        </row>
        <row r="21">
          <cell r="C21" t="str">
            <v>PO Box 224</v>
          </cell>
          <cell r="D21" t="str">
            <v>Corn Steep/Liquid</v>
          </cell>
          <cell r="E21">
            <v>75</v>
          </cell>
          <cell r="F21" t="str">
            <v>FOBBrunswickMO18%protein48%DS</v>
          </cell>
        </row>
        <row r="22">
          <cell r="C22" t="str">
            <v>888-674-8279</v>
          </cell>
          <cell r="D22" t="str">
            <v>Corn Steep/Liquid</v>
          </cell>
          <cell r="E22">
            <v>75</v>
          </cell>
          <cell r="F22" t="str">
            <v>FOB AtchisonKS18%protein48%DS</v>
          </cell>
        </row>
        <row r="23">
          <cell r="C23" t="str">
            <v>Fletcher, OK 73541</v>
          </cell>
          <cell r="D23" t="str">
            <v>Cottonseed hull pellets</v>
          </cell>
          <cell r="E23">
            <v>130</v>
          </cell>
        </row>
        <row r="24">
          <cell r="C24" t="str">
            <v>cyberag@sbcglobal.net</v>
          </cell>
          <cell r="D24" t="str">
            <v>Cottonseed hulls</v>
          </cell>
          <cell r="E24">
            <v>150</v>
          </cell>
          <cell r="F24" t="str">
            <v>(Sacked 45s)Jonestown, MS</v>
          </cell>
        </row>
        <row r="25">
          <cell r="C25" t="str">
            <v>N. Kansas City, MO 64116</v>
          </cell>
          <cell r="D25" t="str">
            <v>Cottonseed meal</v>
          </cell>
          <cell r="E25">
            <v>140</v>
          </cell>
          <cell r="F25" t="str">
            <v>solvent bulk; Memphis TN</v>
          </cell>
        </row>
        <row r="26">
          <cell r="C26" t="str">
            <v>Elgin Cotton Oil Mill</v>
          </cell>
          <cell r="D26" t="str">
            <v>Cottonseed meal</v>
          </cell>
          <cell r="E26">
            <v>220</v>
          </cell>
          <cell r="F26" t="str">
            <v>41% Old Process (expeller); Bulk</v>
          </cell>
        </row>
        <row r="27">
          <cell r="C27" t="str">
            <v>PO Box 506</v>
          </cell>
          <cell r="D27" t="str">
            <v>Cottonseed meal</v>
          </cell>
          <cell r="E27">
            <v>270</v>
          </cell>
          <cell r="F27" t="str">
            <v>41% Old Process (expeller); Bag</v>
          </cell>
        </row>
        <row r="28">
          <cell r="C28" t="str">
            <v>Elgin, TX 78621</v>
          </cell>
          <cell r="D28" t="str">
            <v>Cottonseed meal</v>
          </cell>
          <cell r="E28">
            <v>235</v>
          </cell>
          <cell r="F28" t="str">
            <v>41% Pellets; Bulk</v>
          </cell>
        </row>
        <row r="29">
          <cell r="C29" t="str">
            <v>Brian Lundgren</v>
          </cell>
          <cell r="D29" t="str">
            <v>Cottonseed meal</v>
          </cell>
          <cell r="E29">
            <v>280</v>
          </cell>
          <cell r="F29" t="str">
            <v>41% Pellets; Bag</v>
          </cell>
        </row>
        <row r="30">
          <cell r="C30" t="str">
            <v>P.O. Box 660</v>
          </cell>
          <cell r="D30" t="str">
            <v>Cottonseed, whole</v>
          </cell>
          <cell r="E30">
            <v>150</v>
          </cell>
          <cell r="F30" t="str">
            <v>FOB Memphis,TN</v>
          </cell>
        </row>
        <row r="31">
          <cell r="C31" t="str">
            <v>Matthews Cotton Co.</v>
          </cell>
          <cell r="D31" t="str">
            <v>Cottonseed, whole</v>
          </cell>
          <cell r="E31">
            <v>145</v>
          </cell>
          <cell r="F31" t="str">
            <v>FOB Sikeston, MO</v>
          </cell>
        </row>
        <row r="32">
          <cell r="C32" t="str">
            <v>Stoddard County Cotton</v>
          </cell>
          <cell r="D32" t="str">
            <v>Cottonseed, whole</v>
          </cell>
          <cell r="E32">
            <v>150</v>
          </cell>
          <cell r="F32" t="str">
            <v>FOB Bernie, MO</v>
          </cell>
        </row>
        <row r="33">
          <cell r="C33" t="str">
            <v>P.O. Box 15147</v>
          </cell>
          <cell r="D33" t="str">
            <v>Distillers grain, dried</v>
          </cell>
          <cell r="E33">
            <v>100</v>
          </cell>
          <cell r="F33" t="str">
            <v>FOB IA</v>
          </cell>
        </row>
        <row r="34">
          <cell r="C34" t="str">
            <v>MGP Ingredients</v>
          </cell>
          <cell r="D34" t="str">
            <v>Distillers grain, dried</v>
          </cell>
          <cell r="E34">
            <v>115</v>
          </cell>
          <cell r="F34" t="str">
            <v>FOB Pekin, IL</v>
          </cell>
        </row>
        <row r="35">
          <cell r="C35" t="str">
            <v>Omega Protein, Inc.</v>
          </cell>
          <cell r="D35" t="str">
            <v>Fish Meal</v>
          </cell>
          <cell r="E35">
            <v>1000</v>
          </cell>
          <cell r="F35" t="str">
            <v>SpecSelMenhadFOBStLMO Bag+$50</v>
          </cell>
        </row>
        <row r="36">
          <cell r="C36" t="str">
            <v>2101 City West Blvd</v>
          </cell>
          <cell r="D36" t="str">
            <v>Fish Meal</v>
          </cell>
          <cell r="E36">
            <v>1010</v>
          </cell>
          <cell r="F36" t="str">
            <v>SpecSelMenhadFOBEDubuqueILBag+$50</v>
          </cell>
        </row>
        <row r="37">
          <cell r="C37" t="str">
            <v>Building 3, Suite 500</v>
          </cell>
          <cell r="D37" t="str">
            <v>Fish Meal</v>
          </cell>
          <cell r="E37">
            <v>940</v>
          </cell>
          <cell r="F37" t="str">
            <v>FOB Gulf Bag +$50</v>
          </cell>
        </row>
        <row r="38">
          <cell r="C38" t="str">
            <v>Houston, TX 77042</v>
          </cell>
          <cell r="D38" t="str">
            <v>Fish Meal</v>
          </cell>
          <cell r="E38">
            <v>940</v>
          </cell>
          <cell r="F38" t="str">
            <v>FOB Reedville VA Bag +$50</v>
          </cell>
        </row>
        <row r="39">
          <cell r="C39" t="str">
            <v>Chris Schneider 713-940-6160</v>
          </cell>
          <cell r="D39" t="str">
            <v>Fish Oil, Menhaden</v>
          </cell>
          <cell r="E39">
            <v>0.35</v>
          </cell>
          <cell r="F39" t="str">
            <v>(lb.)Gulf &amp; Reedville VA</v>
          </cell>
        </row>
        <row r="40">
          <cell r="C40" t="str">
            <v>9712 US HWY 61</v>
          </cell>
          <cell r="D40" t="str">
            <v>Gin Trash</v>
          </cell>
          <cell r="E40">
            <v>75</v>
          </cell>
          <cell r="F40" t="str">
            <v>Semi trailer load</v>
          </cell>
        </row>
        <row r="41">
          <cell r="C41" t="str">
            <v>4433 Country Aire Court</v>
          </cell>
          <cell r="D41" t="str">
            <v>Grain screening pellets</v>
          </cell>
          <cell r="E41">
            <v>76</v>
          </cell>
          <cell r="F41" t="str">
            <v>FOB Kalona IA</v>
          </cell>
        </row>
        <row r="42">
          <cell r="C42" t="str">
            <v>ADM</v>
          </cell>
          <cell r="D42" t="str">
            <v>Hominy</v>
          </cell>
          <cell r="E42">
            <v>120</v>
          </cell>
          <cell r="F42" t="str">
            <v>FOB Lincoln</v>
          </cell>
        </row>
        <row r="43">
          <cell r="C43" t="str">
            <v>Oneida, WI 54155</v>
          </cell>
          <cell r="D43" t="str">
            <v>Hominy</v>
          </cell>
          <cell r="E43">
            <v>134</v>
          </cell>
          <cell r="F43" t="str">
            <v>Dlvd South MO</v>
          </cell>
        </row>
        <row r="44">
          <cell r="C44" t="str">
            <v>ConAgra Trade Group 2</v>
          </cell>
          <cell r="D44" t="str">
            <v>Hominy</v>
          </cell>
          <cell r="E44">
            <v>112</v>
          </cell>
          <cell r="F44" t="str">
            <v>FOB Atchison KS</v>
          </cell>
        </row>
        <row r="45">
          <cell r="C45" t="str">
            <v>11 Conagra Drive</v>
          </cell>
          <cell r="D45" t="str">
            <v>Hominy</v>
          </cell>
          <cell r="E45">
            <v>107</v>
          </cell>
          <cell r="F45" t="str">
            <v>FOB Crete NE</v>
          </cell>
        </row>
        <row r="46">
          <cell r="C46" t="str">
            <v>P.O. Box 420</v>
          </cell>
          <cell r="D46" t="str">
            <v>Linseed Meal</v>
          </cell>
          <cell r="E46">
            <v>195</v>
          </cell>
          <cell r="F46" t="str">
            <v>Delivered Southern, MO</v>
          </cell>
        </row>
        <row r="47">
          <cell r="C47" t="str">
            <v>Eden Prairie, MN 55344</v>
          </cell>
          <cell r="D47" t="str">
            <v>Linseed Meal</v>
          </cell>
          <cell r="E47">
            <v>175</v>
          </cell>
          <cell r="F47" t="str">
            <v>Del KC</v>
          </cell>
        </row>
        <row r="48">
          <cell r="D48" t="str">
            <v>Linseed Meal Pellets</v>
          </cell>
          <cell r="E48">
            <v>185</v>
          </cell>
        </row>
        <row r="49">
          <cell r="C49" t="str">
            <v>Garvey Processing, Inc.</v>
          </cell>
          <cell r="D49" t="str">
            <v>Malt sprout pellets</v>
          </cell>
          <cell r="E49">
            <v>135</v>
          </cell>
        </row>
        <row r="50">
          <cell r="C50" t="str">
            <v>Gary Hansen</v>
          </cell>
          <cell r="D50" t="str">
            <v>Malt Sprouts</v>
          </cell>
          <cell r="E50">
            <v>63</v>
          </cell>
          <cell r="F50" t="str">
            <v>FOB Milwaukee</v>
          </cell>
        </row>
        <row r="51">
          <cell r="C51" t="str">
            <v>Greg</v>
          </cell>
          <cell r="D51" t="str">
            <v>Malt Sprouts</v>
          </cell>
          <cell r="E51">
            <v>68</v>
          </cell>
          <cell r="F51" t="str">
            <v>FOB Milwaukee, WI</v>
          </cell>
        </row>
        <row r="52">
          <cell r="C52" t="str">
            <v>Bennington, KS 67422</v>
          </cell>
          <cell r="D52" t="str">
            <v>Molasses mixture</v>
          </cell>
          <cell r="E52">
            <v>139</v>
          </cell>
          <cell r="F52" t="str">
            <v>FOB Danville, IL</v>
          </cell>
        </row>
        <row r="53">
          <cell r="C53" t="str">
            <v>Grafton, WI 53024</v>
          </cell>
          <cell r="D53" t="str">
            <v>Oat Feed, Re-ground</v>
          </cell>
          <cell r="E53">
            <v>40</v>
          </cell>
          <cell r="F53" t="str">
            <v>FOB Cedar Rapids, IA</v>
          </cell>
        </row>
        <row r="54">
          <cell r="C54" t="str">
            <v>9531 West 78th Street</v>
          </cell>
          <cell r="D54" t="str">
            <v>Oat Meal, Feeding</v>
          </cell>
          <cell r="E54">
            <v>330</v>
          </cell>
          <cell r="F54" t="str">
            <v>Del So MO</v>
          </cell>
        </row>
        <row r="55">
          <cell r="C55" t="str">
            <v>Hansen Marketing Inc.</v>
          </cell>
          <cell r="D55" t="str">
            <v>Oat screenings</v>
          </cell>
          <cell r="E55">
            <v>74</v>
          </cell>
          <cell r="F55" t="str">
            <v>Dlvd South MO</v>
          </cell>
        </row>
        <row r="56">
          <cell r="C56" t="str">
            <v>Grain Millers, Inc</v>
          </cell>
          <cell r="D56" t="str">
            <v>Oat Screenings, Ground</v>
          </cell>
          <cell r="E56">
            <v>45</v>
          </cell>
          <cell r="F56" t="str">
            <v>FOB St Ansgar IA</v>
          </cell>
        </row>
        <row r="57">
          <cell r="C57" t="str">
            <v>Cabriole Center - Suite 400</v>
          </cell>
          <cell r="D57" t="str">
            <v>Oat Screenings, pelleted</v>
          </cell>
          <cell r="E57">
            <v>110</v>
          </cell>
          <cell r="F57" t="str">
            <v>Del So MO</v>
          </cell>
        </row>
        <row r="58">
          <cell r="C58" t="str">
            <v>1-800-892-5859</v>
          </cell>
          <cell r="D58" t="str">
            <v>Oyster Shell</v>
          </cell>
          <cell r="E58">
            <v>145</v>
          </cell>
          <cell r="F58" t="str">
            <v>(Sacked) K.C. MO</v>
          </cell>
        </row>
        <row r="59">
          <cell r="C59" t="str">
            <v>Lakeville, MN 55044</v>
          </cell>
          <cell r="D59" t="str">
            <v>Pork blood meal</v>
          </cell>
          <cell r="E59">
            <v>660</v>
          </cell>
          <cell r="F59" t="str">
            <v>FOB Central MN &amp; Central WI</v>
          </cell>
        </row>
        <row r="60">
          <cell r="C60" t="str">
            <v>Wheatland Ag., Inc.</v>
          </cell>
          <cell r="D60" t="str">
            <v>Pork meat and bone meal</v>
          </cell>
          <cell r="E60">
            <v>235</v>
          </cell>
          <cell r="F60" t="str">
            <v>FOB Nebraska</v>
          </cell>
        </row>
        <row r="61">
          <cell r="C61" t="str">
            <v>952-431-0416</v>
          </cell>
          <cell r="D61" t="str">
            <v>Pork meat and bone meal</v>
          </cell>
          <cell r="E61">
            <v>225</v>
          </cell>
        </row>
        <row r="62">
          <cell r="C62" t="str">
            <v>143 W. Clinton Place</v>
          </cell>
          <cell r="D62" t="str">
            <v>Rice Bran</v>
          </cell>
          <cell r="E62">
            <v>123</v>
          </cell>
          <cell r="F62" t="str">
            <v>delivered</v>
          </cell>
        </row>
        <row r="63">
          <cell r="C63" t="str">
            <v>1-800-727-1267</v>
          </cell>
          <cell r="D63" t="str">
            <v>Rice Mill Feed</v>
          </cell>
          <cell r="E63">
            <v>83</v>
          </cell>
        </row>
        <row r="64">
          <cell r="C64" t="str">
            <v>John Kwasek</v>
          </cell>
          <cell r="D64" t="str">
            <v>Ruminant Blood Meal</v>
          </cell>
          <cell r="E64">
            <v>625</v>
          </cell>
        </row>
        <row r="65">
          <cell r="C65" t="str">
            <v>Fairway Dairy and Ingredients LLC</v>
          </cell>
          <cell r="D65" t="str">
            <v>Ruminant Meat and Bone Meal</v>
          </cell>
          <cell r="E65">
            <v>225</v>
          </cell>
        </row>
        <row r="66">
          <cell r="C66" t="str">
            <v>4666 Faries Parkway</v>
          </cell>
          <cell r="D66" t="str">
            <v>SBM 48</v>
          </cell>
          <cell r="E66">
            <v>205</v>
          </cell>
          <cell r="F66" t="str">
            <v>FOB Decatur, IL</v>
          </cell>
        </row>
        <row r="67">
          <cell r="C67" t="str">
            <v>400 E. Holt</v>
          </cell>
          <cell r="D67" t="str">
            <v>Soy hulls</v>
          </cell>
          <cell r="E67">
            <v>80</v>
          </cell>
          <cell r="F67" t="str">
            <v>Same price for all load sizes; pick up in Mexico, MO</v>
          </cell>
        </row>
        <row r="68">
          <cell r="C68" t="str">
            <v>ADM</v>
          </cell>
          <cell r="D68" t="str">
            <v>Soy hulls, pelleted</v>
          </cell>
          <cell r="E68">
            <v>125</v>
          </cell>
          <cell r="F68" t="str">
            <v>FOB Decatur, IL</v>
          </cell>
        </row>
        <row r="69">
          <cell r="C69" t="str">
            <v>Clarence, NY 14031</v>
          </cell>
          <cell r="D69" t="str">
            <v>Soy hulls, pelleted</v>
          </cell>
          <cell r="E69">
            <v>105</v>
          </cell>
          <cell r="F69" t="str">
            <v>FOB Springfield, MO</v>
          </cell>
        </row>
        <row r="70">
          <cell r="C70" t="str">
            <v>Southern Missouri Feed Ing.</v>
          </cell>
          <cell r="D70" t="str">
            <v>Soycake</v>
          </cell>
          <cell r="E70">
            <v>112</v>
          </cell>
          <cell r="F70" t="str">
            <v>26%protein,12%fat;Delivd to SC MO</v>
          </cell>
        </row>
        <row r="71">
          <cell r="C71" t="str">
            <v>888-693-8731</v>
          </cell>
          <cell r="D71" t="str">
            <v>Steep,CCDS,CornSyrup&amp;Veg Oil Mix</v>
          </cell>
          <cell r="E71">
            <v>105</v>
          </cell>
          <cell r="F71" t="str">
            <v>FOB AtchisonKS 15%Protein5%Fat</v>
          </cell>
        </row>
        <row r="72">
          <cell r="C72" t="str">
            <v>Atchison, KS 66002</v>
          </cell>
          <cell r="D72" t="str">
            <v>Steep/Molass/CCDS&amp;VegOilMix</v>
          </cell>
          <cell r="E72">
            <v>110</v>
          </cell>
          <cell r="F72" t="str">
            <v>FOB BrunswickMO18%protein7%fat</v>
          </cell>
        </row>
        <row r="73">
          <cell r="C73" t="str">
            <v>Stan Hix</v>
          </cell>
          <cell r="D73" t="str">
            <v>Steep/Molass/CCDS&amp;VegOilMix</v>
          </cell>
          <cell r="E73">
            <v>110</v>
          </cell>
          <cell r="F73" t="str">
            <v>FOB AtchisonKS22%protein6%fat</v>
          </cell>
        </row>
        <row r="74">
          <cell r="C74" t="str">
            <v>ADM-Northern Sun</v>
          </cell>
          <cell r="D74" t="str">
            <v>Sunflower Meal 35%</v>
          </cell>
          <cell r="E74">
            <v>110</v>
          </cell>
          <cell r="F74" t="str">
            <v>FOB Enderlin ND</v>
          </cell>
        </row>
        <row r="75">
          <cell r="C75" t="str">
            <v>5525 136th Ave SE</v>
          </cell>
          <cell r="D75" t="str">
            <v>Sunflower Pellets 35%</v>
          </cell>
          <cell r="E75">
            <v>115</v>
          </cell>
        </row>
        <row r="76">
          <cell r="C76" t="str">
            <v>7564 County Rd. 8040</v>
          </cell>
          <cell r="D76" t="str">
            <v>Walnut Meal</v>
          </cell>
          <cell r="E76">
            <v>90</v>
          </cell>
          <cell r="F76" t="str">
            <v>FOB Stockton MO</v>
          </cell>
        </row>
        <row r="77">
          <cell r="C77" t="str">
            <v>540 South Street</v>
          </cell>
          <cell r="D77" t="str">
            <v>Wheat midds</v>
          </cell>
          <cell r="E77">
            <v>75</v>
          </cell>
          <cell r="F77" t="str">
            <v>FOB Lincoln</v>
          </cell>
        </row>
        <row r="78">
          <cell r="C78" t="str">
            <v>Tom 866-268-6196 KC/Ark City</v>
          </cell>
          <cell r="D78" t="str">
            <v>Wheat midds, pelleted</v>
          </cell>
          <cell r="E78">
            <v>90</v>
          </cell>
          <cell r="F78" t="str">
            <v>FOB Kansas City</v>
          </cell>
        </row>
        <row r="79">
          <cell r="C79" t="str">
            <v>202 N. Highway 277</v>
          </cell>
          <cell r="D79" t="str">
            <v>Wheat midds, pelleted</v>
          </cell>
          <cell r="E79">
            <v>140</v>
          </cell>
          <cell r="F79" t="str">
            <v>We have ability to blend two or more by-products</v>
          </cell>
        </row>
        <row r="80">
          <cell r="C80" t="str">
            <v>Maneval, Inc.</v>
          </cell>
          <cell r="D80" t="str">
            <v>Whole Roasted Soybeans</v>
          </cell>
          <cell r="E80">
            <v>325</v>
          </cell>
          <cell r="F80" t="str">
            <v>FOB Jasper, MO</v>
          </cell>
        </row>
        <row r="81">
          <cell r="C81" t="str">
            <v>17725 Juniper Path</v>
          </cell>
          <cell r="D81" t="str">
            <v>Yellow Grease</v>
          </cell>
          <cell r="E81">
            <v>20</v>
          </cell>
          <cell r="F81" t="str">
            <v>CWT</v>
          </cell>
        </row>
        <row r="82">
          <cell r="C82">
            <v>2</v>
          </cell>
          <cell r="F82">
            <v>39205</v>
          </cell>
        </row>
        <row r="83">
          <cell r="C83">
            <v>5</v>
          </cell>
          <cell r="F83">
            <v>39205</v>
          </cell>
        </row>
        <row r="84">
          <cell r="C84">
            <v>7</v>
          </cell>
          <cell r="F84">
            <v>39205</v>
          </cell>
        </row>
        <row r="85">
          <cell r="C85">
            <v>11</v>
          </cell>
          <cell r="F85">
            <v>39205</v>
          </cell>
        </row>
        <row r="86">
          <cell r="C86">
            <v>15</v>
          </cell>
          <cell r="F86">
            <v>39205</v>
          </cell>
        </row>
        <row r="87">
          <cell r="C87">
            <v>18</v>
          </cell>
          <cell r="F87">
            <v>39205</v>
          </cell>
        </row>
        <row r="88">
          <cell r="C88" t="str">
            <v>1-800-870-2847</v>
          </cell>
        </row>
        <row r="89">
          <cell r="C89" t="str">
            <v>FAX 920-865-1230</v>
          </cell>
        </row>
        <row r="90">
          <cell r="C90" t="str">
            <v>hansenmkt@netnet.net</v>
          </cell>
        </row>
        <row r="91">
          <cell r="C91">
            <v>19</v>
          </cell>
          <cell r="F91">
            <v>39205</v>
          </cell>
        </row>
        <row r="92">
          <cell r="C92" t="str">
            <v>1-800-776-3610</v>
          </cell>
        </row>
        <row r="93">
          <cell r="C93">
            <v>20</v>
          </cell>
          <cell r="F93">
            <v>39205</v>
          </cell>
        </row>
        <row r="94">
          <cell r="C94">
            <v>25</v>
          </cell>
          <cell r="F94">
            <v>39205</v>
          </cell>
        </row>
        <row r="95">
          <cell r="C95">
            <v>28</v>
          </cell>
          <cell r="F95">
            <v>39205</v>
          </cell>
        </row>
        <row r="96">
          <cell r="C96">
            <v>38</v>
          </cell>
          <cell r="F96">
            <v>39205</v>
          </cell>
        </row>
      </sheetData>
      <sheetData sheetId="23" refreshError="1"/>
      <sheetData sheetId="24" refreshError="1"/>
      <sheetData sheetId="25" refreshError="1"/>
      <sheetData sheetId="26" refreshError="1">
        <row r="2">
          <cell r="A2" t="str">
            <v>ARIZONA</v>
          </cell>
          <cell r="C2" t="str">
            <v>Big Springs</v>
          </cell>
          <cell r="D2" t="str">
            <v>Casa Grande</v>
          </cell>
          <cell r="E2" t="str">
            <v>Falgstaff</v>
          </cell>
          <cell r="F2" t="str">
            <v>Mesquite</v>
          </cell>
          <cell r="G2" t="str">
            <v>Phoenix</v>
          </cell>
          <cell r="H2" t="str">
            <v>Prescott</v>
          </cell>
          <cell r="I2" t="str">
            <v>Tucson</v>
          </cell>
          <cell r="J2" t="str">
            <v>Willcox</v>
          </cell>
        </row>
        <row r="3">
          <cell r="A3" t="str">
            <v>COLORADO</v>
          </cell>
          <cell r="C3" t="str">
            <v>Alamosa</v>
          </cell>
          <cell r="D3" t="str">
            <v>Burlington</v>
          </cell>
          <cell r="E3" t="str">
            <v>Craig</v>
          </cell>
          <cell r="F3" t="str">
            <v>Durango</v>
          </cell>
          <cell r="G3" t="str">
            <v>Eads</v>
          </cell>
          <cell r="H3" t="str">
            <v>Greeley</v>
          </cell>
          <cell r="I3" t="str">
            <v>Holyoke</v>
          </cell>
          <cell r="J3" t="str">
            <v>La Junta</v>
          </cell>
          <cell r="K3" t="str">
            <v>Limon</v>
          </cell>
          <cell r="L3" t="str">
            <v>Montrose</v>
          </cell>
          <cell r="M3" t="str">
            <v>Rangley</v>
          </cell>
          <cell r="N3" t="str">
            <v>Rifle</v>
          </cell>
          <cell r="O3" t="str">
            <v>Salida</v>
          </cell>
          <cell r="P3" t="str">
            <v>Telluride</v>
          </cell>
          <cell r="Q3" t="str">
            <v>Walsh</v>
          </cell>
        </row>
        <row r="4">
          <cell r="A4" t="str">
            <v>KANSAS</v>
          </cell>
          <cell r="C4" t="str">
            <v>Colby</v>
          </cell>
          <cell r="D4" t="str">
            <v>Dodge City</v>
          </cell>
          <cell r="E4" t="str">
            <v>El Dorado</v>
          </cell>
          <cell r="F4" t="str">
            <v>Emporia</v>
          </cell>
          <cell r="G4" t="str">
            <v>Hays</v>
          </cell>
          <cell r="H4" t="str">
            <v>Manhattan</v>
          </cell>
          <cell r="I4" t="str">
            <v>Oakley</v>
          </cell>
          <cell r="J4" t="str">
            <v>Parsons</v>
          </cell>
        </row>
        <row r="5">
          <cell r="A5" t="str">
            <v>MONTANA</v>
          </cell>
          <cell r="C5" t="str">
            <v>Billings</v>
          </cell>
          <cell r="D5" t="str">
            <v>Butte</v>
          </cell>
          <cell r="E5" t="str">
            <v>Cody</v>
          </cell>
          <cell r="F5" t="str">
            <v>Cut bank</v>
          </cell>
          <cell r="G5" t="str">
            <v>Dillon</v>
          </cell>
          <cell r="H5" t="str">
            <v>Glasgow</v>
          </cell>
          <cell r="I5" t="str">
            <v>Glendive</v>
          </cell>
          <cell r="J5" t="str">
            <v>Havre</v>
          </cell>
          <cell r="K5" t="str">
            <v>Helena</v>
          </cell>
          <cell r="L5" t="str">
            <v>Libby</v>
          </cell>
          <cell r="M5" t="str">
            <v>Livingsotn</v>
          </cell>
          <cell r="N5" t="str">
            <v>Malta</v>
          </cell>
          <cell r="O5" t="str">
            <v>Miles City</v>
          </cell>
          <cell r="P5" t="str">
            <v>Missoula</v>
          </cell>
          <cell r="Q5" t="str">
            <v>Polson</v>
          </cell>
          <cell r="R5" t="str">
            <v>Sidney</v>
          </cell>
          <cell r="S5" t="str">
            <v>Winifred</v>
          </cell>
        </row>
        <row r="6">
          <cell r="A6" t="str">
            <v>NEBRASKA</v>
          </cell>
          <cell r="C6" t="str">
            <v>Chadron</v>
          </cell>
          <cell r="D6" t="str">
            <v>Hastings</v>
          </cell>
          <cell r="E6" t="str">
            <v>Lincoln</v>
          </cell>
          <cell r="F6" t="str">
            <v>Mullen</v>
          </cell>
          <cell r="G6" t="str">
            <v>North Platte</v>
          </cell>
          <cell r="H6" t="str">
            <v>Scotts bluff</v>
          </cell>
          <cell r="I6" t="str">
            <v>Thedford</v>
          </cell>
        </row>
        <row r="7">
          <cell r="A7" t="str">
            <v>NEVADA</v>
          </cell>
          <cell r="C7" t="str">
            <v>Fallon</v>
          </cell>
          <cell r="D7" t="str">
            <v>Mina</v>
          </cell>
          <cell r="E7" t="str">
            <v>Minden</v>
          </cell>
          <cell r="F7" t="str">
            <v>Paradise Valley</v>
          </cell>
          <cell r="G7" t="str">
            <v>Smith Valley</v>
          </cell>
          <cell r="H7" t="str">
            <v>Yerington</v>
          </cell>
        </row>
        <row r="8">
          <cell r="A8" t="str">
            <v>NEW MEXICO</v>
          </cell>
          <cell r="C8" t="str">
            <v>Carlsbad</v>
          </cell>
          <cell r="D8" t="str">
            <v>Clovis</v>
          </cell>
          <cell r="E8" t="str">
            <v>Dilia</v>
          </cell>
          <cell r="F8" t="str">
            <v>Farmington</v>
          </cell>
          <cell r="G8" t="str">
            <v>Grants</v>
          </cell>
          <cell r="H8" t="str">
            <v>Las Cruces</v>
          </cell>
          <cell r="I8" t="str">
            <v>Los Lunas</v>
          </cell>
          <cell r="J8" t="str">
            <v>Newkirk</v>
          </cell>
          <cell r="K8" t="str">
            <v>Raton</v>
          </cell>
          <cell r="L8" t="str">
            <v>Roswell</v>
          </cell>
          <cell r="M8" t="str">
            <v>Ruidoso</v>
          </cell>
          <cell r="N8" t="str">
            <v>Santa Fe</v>
          </cell>
          <cell r="O8" t="str">
            <v>Santa Rosa</v>
          </cell>
          <cell r="P8" t="str">
            <v>Silver City</v>
          </cell>
        </row>
        <row r="9">
          <cell r="A9" t="str">
            <v>NORTH DAKOTA</v>
          </cell>
          <cell r="C9" t="str">
            <v>Bismarck</v>
          </cell>
          <cell r="D9" t="str">
            <v>Devils Lake</v>
          </cell>
          <cell r="E9" t="str">
            <v>Dickinson</v>
          </cell>
          <cell r="F9" t="str">
            <v>Jamestown</v>
          </cell>
          <cell r="G9" t="str">
            <v>Mandan</v>
          </cell>
          <cell r="H9" t="str">
            <v>Minot</v>
          </cell>
          <cell r="I9" t="str">
            <v>Williston</v>
          </cell>
        </row>
        <row r="10">
          <cell r="A10" t="str">
            <v>SOUTH DAKOTA</v>
          </cell>
          <cell r="C10" t="str">
            <v>Aberdeen</v>
          </cell>
          <cell r="D10" t="str">
            <v>Faith</v>
          </cell>
          <cell r="E10" t="str">
            <v>Mitchell</v>
          </cell>
          <cell r="F10" t="str">
            <v>Mobridge</v>
          </cell>
          <cell r="G10" t="str">
            <v>Pierre</v>
          </cell>
          <cell r="H10" t="str">
            <v>Spearfish</v>
          </cell>
          <cell r="I10" t="str">
            <v>Winner</v>
          </cell>
        </row>
        <row r="11">
          <cell r="A11" t="str">
            <v>TEXAS</v>
          </cell>
          <cell r="C11" t="str">
            <v>Abilene</v>
          </cell>
          <cell r="D11" t="str">
            <v>Fort Worth</v>
          </cell>
          <cell r="E11" t="str">
            <v>Killeen</v>
          </cell>
          <cell r="G11" t="str">
            <v>Lubbock</v>
          </cell>
          <cell r="H11" t="str">
            <v>Lufkin</v>
          </cell>
          <cell r="I11" t="str">
            <v>San Antoniao</v>
          </cell>
        </row>
        <row r="12">
          <cell r="A12" t="str">
            <v>UTAH</v>
          </cell>
          <cell r="C12" t="str">
            <v>Blanding</v>
          </cell>
          <cell r="D12" t="str">
            <v>Cedar City</v>
          </cell>
          <cell r="E12" t="str">
            <v>Hurrican</v>
          </cell>
          <cell r="G12" t="str">
            <v>Price</v>
          </cell>
          <cell r="H12" t="str">
            <v>Richfield</v>
          </cell>
          <cell r="I12" t="str">
            <v>Salt Lake</v>
          </cell>
          <cell r="J12" t="str">
            <v>Vernal</v>
          </cell>
        </row>
        <row r="13">
          <cell r="A13" t="str">
            <v>WYOMING</v>
          </cell>
          <cell r="C13" t="str">
            <v>Casper</v>
          </cell>
          <cell r="D13" t="str">
            <v>Cheyenne</v>
          </cell>
          <cell r="E13" t="str">
            <v>Cody</v>
          </cell>
          <cell r="G13" t="str">
            <v>Gillette</v>
          </cell>
          <cell r="H13" t="str">
            <v>Jackson</v>
          </cell>
          <cell r="I13" t="str">
            <v>Laramie</v>
          </cell>
          <cell r="J13" t="str">
            <v>Rawlins</v>
          </cell>
          <cell r="K13" t="str">
            <v>Riverton</v>
          </cell>
          <cell r="L13" t="str">
            <v>Rock Springs</v>
          </cell>
          <cell r="M13" t="str">
            <v>Sheridan</v>
          </cell>
          <cell r="N13" t="str">
            <v>Wheatland</v>
          </cell>
          <cell r="O13" t="str">
            <v>Worland</v>
          </cell>
          <cell r="P13" t="str">
            <v>Wright</v>
          </cell>
        </row>
        <row r="16">
          <cell r="A16" t="str">
            <v>NEVADA</v>
          </cell>
          <cell r="B16">
            <v>0</v>
          </cell>
          <cell r="C16" t="str">
            <v/>
          </cell>
        </row>
        <row r="17">
          <cell r="A17" t="str">
            <v>Smith Valley</v>
          </cell>
          <cell r="B17" t="str">
            <v>Fallon</v>
          </cell>
          <cell r="C17" t="str">
            <v>Fallon</v>
          </cell>
        </row>
        <row r="18">
          <cell r="B18" t="str">
            <v>Mina</v>
          </cell>
          <cell r="C18" t="str">
            <v>Mina</v>
          </cell>
        </row>
        <row r="19">
          <cell r="B19" t="str">
            <v>Minden</v>
          </cell>
          <cell r="C19" t="str">
            <v>Minden</v>
          </cell>
        </row>
        <row r="20">
          <cell r="B20" t="str">
            <v>Paradise Valley</v>
          </cell>
          <cell r="C20" t="str">
            <v>Paradise Valley</v>
          </cell>
        </row>
        <row r="21">
          <cell r="B21" t="str">
            <v>Smith Valley</v>
          </cell>
          <cell r="C21" t="str">
            <v>Smith Valley</v>
          </cell>
        </row>
        <row r="22">
          <cell r="B22" t="str">
            <v>Yerington</v>
          </cell>
          <cell r="C22" t="str">
            <v>Yerington</v>
          </cell>
        </row>
        <row r="23">
          <cell r="B23">
            <v>0</v>
          </cell>
          <cell r="C23" t="str">
            <v/>
          </cell>
        </row>
        <row r="24">
          <cell r="B24">
            <v>0</v>
          </cell>
          <cell r="C24" t="str">
            <v/>
          </cell>
        </row>
        <row r="25">
          <cell r="B25">
            <v>0</v>
          </cell>
          <cell r="C25" t="str">
            <v/>
          </cell>
        </row>
        <row r="26">
          <cell r="B26">
            <v>0</v>
          </cell>
          <cell r="C26" t="str">
            <v/>
          </cell>
        </row>
        <row r="27">
          <cell r="B27">
            <v>0</v>
          </cell>
          <cell r="C27" t="str">
            <v/>
          </cell>
        </row>
        <row r="28">
          <cell r="B28">
            <v>0</v>
          </cell>
          <cell r="C28" t="str">
            <v/>
          </cell>
        </row>
        <row r="29">
          <cell r="B29">
            <v>0</v>
          </cell>
          <cell r="C29" t="str">
            <v/>
          </cell>
        </row>
        <row r="30">
          <cell r="B30">
            <v>0</v>
          </cell>
          <cell r="C30" t="str">
            <v/>
          </cell>
        </row>
        <row r="31">
          <cell r="B31">
            <v>0</v>
          </cell>
          <cell r="C31" t="str">
            <v/>
          </cell>
        </row>
        <row r="32">
          <cell r="B32">
            <v>0</v>
          </cell>
          <cell r="C32" t="str">
            <v/>
          </cell>
        </row>
        <row r="36">
          <cell r="D36">
            <v>1</v>
          </cell>
        </row>
        <row r="37">
          <cell r="D37">
            <v>2</v>
          </cell>
        </row>
        <row r="38">
          <cell r="D38">
            <v>3</v>
          </cell>
        </row>
        <row r="39">
          <cell r="D39">
            <v>4</v>
          </cell>
        </row>
        <row r="40">
          <cell r="D40">
            <v>5</v>
          </cell>
        </row>
      </sheetData>
      <sheetData sheetId="2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printerSettings" Target="../printerSettings/printerSettings1.bin"/><Relationship Id="rId7" Type="http://schemas.openxmlformats.org/officeDocument/2006/relationships/control" Target="../activeX/activeX3.xml"/><Relationship Id="rId2" Type="http://schemas.openxmlformats.org/officeDocument/2006/relationships/hyperlink" Target="http://www.weather.gov/view/states.php?state=nd&amp;map=on" TargetMode="External"/><Relationship Id="rId1" Type="http://schemas.openxmlformats.org/officeDocument/2006/relationships/hyperlink" Target="http://ndawn.ndsu.nodak.edu/" TargetMode="External"/><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control" Target="../activeX/activeX1.xml"/><Relationship Id="rId10" Type="http://schemas.openxmlformats.org/officeDocument/2006/relationships/control" Target="../activeX/activeX6.xml"/><Relationship Id="rId4" Type="http://schemas.openxmlformats.org/officeDocument/2006/relationships/vmlDrawing" Target="../drawings/vmlDrawing1.vml"/><Relationship Id="rId9"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comments" Target="../comments1.xml"/><Relationship Id="rId3" Type="http://schemas.openxmlformats.org/officeDocument/2006/relationships/drawing" Target="../drawings/drawing3.xml"/><Relationship Id="rId7" Type="http://schemas.openxmlformats.org/officeDocument/2006/relationships/control" Target="../activeX/activeX10.xml"/><Relationship Id="rId12" Type="http://schemas.openxmlformats.org/officeDocument/2006/relationships/control" Target="../activeX/activeX15.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control" Target="../activeX/activeX9.xml"/><Relationship Id="rId11" Type="http://schemas.openxmlformats.org/officeDocument/2006/relationships/control" Target="../activeX/activeX14.xml"/><Relationship Id="rId5" Type="http://schemas.openxmlformats.org/officeDocument/2006/relationships/control" Target="../activeX/activeX8.xml"/><Relationship Id="rId10" Type="http://schemas.openxmlformats.org/officeDocument/2006/relationships/control" Target="../activeX/activeX13.xml"/><Relationship Id="rId4" Type="http://schemas.openxmlformats.org/officeDocument/2006/relationships/vmlDrawing" Target="../drawings/vmlDrawing2.vml"/><Relationship Id="rId9" Type="http://schemas.openxmlformats.org/officeDocument/2006/relationships/control" Target="../activeX/activeX1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1.xml"/><Relationship Id="rId3" Type="http://schemas.openxmlformats.org/officeDocument/2006/relationships/control" Target="../activeX/activeX16.xml"/><Relationship Id="rId7" Type="http://schemas.openxmlformats.org/officeDocument/2006/relationships/control" Target="../activeX/activeX20.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ontrol" Target="../activeX/activeX19.xml"/><Relationship Id="rId5" Type="http://schemas.openxmlformats.org/officeDocument/2006/relationships/control" Target="../activeX/activeX18.xml"/><Relationship Id="rId10" Type="http://schemas.openxmlformats.org/officeDocument/2006/relationships/control" Target="../activeX/activeX23.xml"/><Relationship Id="rId4" Type="http://schemas.openxmlformats.org/officeDocument/2006/relationships/control" Target="../activeX/activeX17.xml"/><Relationship Id="rId9" Type="http://schemas.openxmlformats.org/officeDocument/2006/relationships/control" Target="../activeX/activeX22.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24.xml"/><Relationship Id="rId7" Type="http://schemas.openxmlformats.org/officeDocument/2006/relationships/control" Target="../activeX/activeX28.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ontrol" Target="../activeX/activeX27.xml"/><Relationship Id="rId5" Type="http://schemas.openxmlformats.org/officeDocument/2006/relationships/control" Target="../activeX/activeX26.xml"/><Relationship Id="rId4" Type="http://schemas.openxmlformats.org/officeDocument/2006/relationships/control" Target="../activeX/activeX2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9"/>
  <dimension ref="A1"/>
  <sheetViews>
    <sheetView workbookViewId="0">
      <selection activeCell="S91" sqref="S91"/>
    </sheetView>
  </sheetViews>
  <sheetFormatPr defaultRowHeight="12.75"/>
  <cols>
    <col min="1" max="16384" width="9.140625" style="90"/>
  </cols>
  <sheetData/>
  <sheetProtection password="CC10" sheet="1" objects="1" scenarios="1" selectLockedCells="1"/>
  <customSheetViews>
    <customSheetView guid="{AA4FA3B0-F96E-4CF2-864D-09383E4C7DB9}" showRuler="0">
      <selection sqref="A1:IV65536"/>
      <pageMargins left="0.75" right="0.75" top="1" bottom="1" header="0.5" footer="0.5"/>
      <headerFooter alignWithMargins="0"/>
    </customSheetView>
  </customSheetViews>
  <phoneticPr fontId="2" type="noConversion"/>
  <pageMargins left="0.75" right="0.75" top="1" bottom="1" header="0.5" footer="0.5"/>
  <headerFooter alignWithMargins="0"/>
  <drawing r:id="rId1"/>
</worksheet>
</file>

<file path=xl/worksheets/sheet2.xml><?xml version="1.0" encoding="utf-8"?>
<worksheet xmlns="http://schemas.openxmlformats.org/spreadsheetml/2006/main" xmlns:r="http://schemas.openxmlformats.org/officeDocument/2006/relationships">
  <sheetPr codeName="Sheet10"/>
  <dimension ref="B1:M34"/>
  <sheetViews>
    <sheetView zoomScale="75" workbookViewId="0">
      <selection sqref="A1:IV65536"/>
    </sheetView>
  </sheetViews>
  <sheetFormatPr defaultRowHeight="12.75"/>
  <sheetData>
    <row r="1" spans="2:13">
      <c r="B1" s="42"/>
      <c r="C1" s="42"/>
      <c r="D1" s="42"/>
      <c r="E1" s="42"/>
      <c r="F1" s="42"/>
      <c r="G1" s="42"/>
      <c r="H1" s="42"/>
      <c r="I1" s="42"/>
      <c r="J1" s="42"/>
    </row>
    <row r="2" spans="2:13">
      <c r="B2" s="42"/>
      <c r="C2" s="42"/>
      <c r="D2" s="414"/>
      <c r="E2" s="414"/>
      <c r="F2" s="414"/>
      <c r="G2" s="414"/>
      <c r="H2" s="414"/>
      <c r="I2" s="414"/>
      <c r="J2" s="414"/>
      <c r="K2" s="414"/>
      <c r="L2" s="414"/>
      <c r="M2" s="414"/>
    </row>
    <row r="3" spans="2:13">
      <c r="B3" s="42"/>
      <c r="C3" s="414"/>
      <c r="D3" s="414"/>
      <c r="E3" s="414"/>
      <c r="F3" s="414"/>
      <c r="G3" s="414"/>
      <c r="H3" s="414"/>
      <c r="I3" s="414"/>
      <c r="J3" s="414"/>
      <c r="K3" s="414"/>
      <c r="L3" s="414"/>
      <c r="M3" s="414"/>
    </row>
    <row r="4" spans="2:13">
      <c r="B4" s="42"/>
      <c r="C4" s="414"/>
      <c r="D4" s="414"/>
      <c r="E4" s="414"/>
      <c r="F4" s="414"/>
      <c r="G4" s="414"/>
      <c r="H4" s="414"/>
      <c r="I4" s="414"/>
      <c r="J4" s="414"/>
      <c r="K4" s="414"/>
      <c r="L4" s="414"/>
      <c r="M4" s="414"/>
    </row>
    <row r="5" spans="2:13">
      <c r="B5" s="42"/>
      <c r="C5" s="414"/>
      <c r="D5" s="414"/>
      <c r="E5" s="414"/>
      <c r="F5" s="414"/>
      <c r="G5" s="414"/>
      <c r="H5" s="414"/>
      <c r="I5" s="414"/>
      <c r="J5" s="414"/>
      <c r="K5" s="414"/>
      <c r="L5" s="414"/>
      <c r="M5" s="414"/>
    </row>
    <row r="6" spans="2:13">
      <c r="B6" s="42"/>
      <c r="C6" s="414"/>
      <c r="D6" s="414"/>
      <c r="E6" s="414"/>
      <c r="F6" s="414"/>
      <c r="G6" s="414"/>
      <c r="H6" s="414"/>
      <c r="I6" s="414"/>
      <c r="J6" s="414"/>
      <c r="K6" s="414"/>
      <c r="L6" s="414"/>
      <c r="M6" s="414"/>
    </row>
    <row r="7" spans="2:13">
      <c r="B7" s="42"/>
      <c r="C7" s="414"/>
      <c r="D7" s="414"/>
      <c r="E7" s="414"/>
      <c r="F7" s="414"/>
      <c r="G7" s="414"/>
      <c r="H7" s="414"/>
      <c r="I7" s="414"/>
      <c r="J7" s="414"/>
      <c r="K7" s="414"/>
      <c r="L7" s="414"/>
      <c r="M7" s="414"/>
    </row>
    <row r="8" spans="2:13">
      <c r="B8" s="42"/>
      <c r="C8" s="414"/>
      <c r="D8" s="414"/>
      <c r="E8" s="414"/>
      <c r="F8" s="414"/>
      <c r="G8" s="414"/>
      <c r="H8" s="414"/>
      <c r="I8" s="414"/>
      <c r="J8" s="414"/>
      <c r="K8" s="414"/>
      <c r="L8" s="414"/>
      <c r="M8" s="414"/>
    </row>
    <row r="9" spans="2:13">
      <c r="B9" s="42"/>
      <c r="C9" s="414"/>
      <c r="D9" s="414"/>
      <c r="E9" s="414"/>
      <c r="F9" s="414"/>
      <c r="G9" s="414"/>
      <c r="H9" s="414"/>
      <c r="I9" s="414"/>
      <c r="J9" s="414"/>
      <c r="K9" s="414"/>
      <c r="L9" s="414"/>
      <c r="M9" s="414"/>
    </row>
    <row r="10" spans="2:13">
      <c r="B10" s="42"/>
      <c r="C10" s="414"/>
      <c r="D10" s="414"/>
      <c r="E10" s="414"/>
      <c r="F10" s="414"/>
      <c r="G10" s="414"/>
      <c r="H10" s="414"/>
      <c r="I10" s="414"/>
      <c r="J10" s="414"/>
      <c r="K10" s="414"/>
      <c r="L10" s="414"/>
      <c r="M10" s="414"/>
    </row>
    <row r="11" spans="2:13">
      <c r="B11" s="42"/>
      <c r="C11" s="414"/>
      <c r="D11" s="414"/>
      <c r="E11" s="414"/>
      <c r="F11" s="414"/>
      <c r="G11" s="414"/>
      <c r="H11" s="414"/>
      <c r="I11" s="414"/>
      <c r="J11" s="414"/>
      <c r="K11" s="414"/>
      <c r="L11" s="414"/>
      <c r="M11" s="414"/>
    </row>
    <row r="12" spans="2:13">
      <c r="B12" s="42"/>
      <c r="C12" s="414"/>
      <c r="D12" s="414"/>
      <c r="E12" s="414"/>
      <c r="F12" s="414"/>
      <c r="G12" s="414"/>
      <c r="H12" s="414"/>
      <c r="I12" s="414"/>
      <c r="J12" s="414"/>
      <c r="K12" s="414"/>
      <c r="L12" s="414"/>
      <c r="M12" s="414"/>
    </row>
    <row r="13" spans="2:13">
      <c r="B13" s="42"/>
      <c r="C13" s="414"/>
      <c r="D13" s="414"/>
      <c r="E13" s="414"/>
      <c r="F13" s="414"/>
      <c r="G13" s="414"/>
      <c r="H13" s="414"/>
      <c r="I13" s="414"/>
      <c r="J13" s="414"/>
      <c r="K13" s="414"/>
      <c r="L13" s="414"/>
      <c r="M13" s="414"/>
    </row>
    <row r="14" spans="2:13">
      <c r="B14" s="42"/>
      <c r="C14" s="414"/>
      <c r="D14" s="414"/>
      <c r="E14" s="414"/>
      <c r="F14" s="414"/>
      <c r="G14" s="414"/>
      <c r="H14" s="414"/>
      <c r="I14" s="414"/>
      <c r="J14" s="414"/>
      <c r="K14" s="414"/>
      <c r="L14" s="414"/>
      <c r="M14" s="414"/>
    </row>
    <row r="15" spans="2:13">
      <c r="B15" s="42"/>
      <c r="C15" s="414"/>
      <c r="D15" s="414"/>
      <c r="E15" s="414"/>
      <c r="F15" s="414"/>
      <c r="G15" s="414"/>
      <c r="H15" s="414"/>
      <c r="I15" s="414"/>
      <c r="J15" s="414"/>
      <c r="K15" s="414"/>
      <c r="L15" s="414"/>
      <c r="M15" s="414"/>
    </row>
    <row r="16" spans="2:13">
      <c r="B16" s="42"/>
      <c r="C16" s="414"/>
      <c r="D16" s="414"/>
      <c r="E16" s="414"/>
      <c r="F16" s="414"/>
      <c r="G16" s="414"/>
      <c r="H16" s="414"/>
      <c r="I16" s="414"/>
      <c r="J16" s="414"/>
      <c r="K16" s="414"/>
      <c r="L16" s="414"/>
      <c r="M16" s="414"/>
    </row>
    <row r="17" spans="2:13">
      <c r="B17" s="42"/>
      <c r="C17" s="414"/>
      <c r="D17" s="414"/>
      <c r="E17" s="414"/>
      <c r="F17" s="414"/>
      <c r="G17" s="414"/>
      <c r="H17" s="414"/>
      <c r="I17" s="414"/>
      <c r="J17" s="414"/>
      <c r="K17" s="414"/>
      <c r="L17" s="414"/>
      <c r="M17" s="414"/>
    </row>
    <row r="18" spans="2:13">
      <c r="B18" s="42"/>
      <c r="C18" s="414"/>
      <c r="D18" s="414"/>
      <c r="E18" s="414"/>
      <c r="F18" s="414"/>
      <c r="G18" s="414"/>
      <c r="H18" s="414"/>
      <c r="I18" s="414"/>
      <c r="J18" s="414"/>
      <c r="K18" s="414"/>
      <c r="L18" s="414"/>
      <c r="M18" s="414"/>
    </row>
    <row r="19" spans="2:13">
      <c r="B19" s="42"/>
      <c r="C19" s="414"/>
      <c r="D19" s="414"/>
      <c r="E19" s="414"/>
      <c r="F19" s="414"/>
      <c r="G19" s="414"/>
      <c r="H19" s="414"/>
      <c r="I19" s="414"/>
      <c r="J19" s="414"/>
      <c r="K19" s="414"/>
      <c r="L19" s="414"/>
      <c r="M19" s="414"/>
    </row>
    <row r="20" spans="2:13">
      <c r="B20" s="42"/>
      <c r="C20" s="414"/>
      <c r="D20" s="414"/>
      <c r="E20" s="414"/>
      <c r="F20" s="414"/>
      <c r="G20" s="414"/>
      <c r="H20" s="414"/>
      <c r="I20" s="414"/>
      <c r="J20" s="414"/>
      <c r="K20" s="414"/>
      <c r="L20" s="414"/>
      <c r="M20" s="414"/>
    </row>
    <row r="21" spans="2:13">
      <c r="B21" s="42"/>
      <c r="C21" s="414"/>
      <c r="D21" s="414"/>
      <c r="E21" s="414"/>
      <c r="F21" s="414"/>
      <c r="G21" s="414"/>
      <c r="H21" s="414"/>
      <c r="I21" s="414"/>
      <c r="J21" s="414"/>
      <c r="K21" s="414"/>
      <c r="L21" s="414"/>
      <c r="M21" s="414"/>
    </row>
    <row r="22" spans="2:13">
      <c r="B22" s="42"/>
      <c r="C22" s="414"/>
      <c r="D22" s="414"/>
      <c r="E22" s="414"/>
      <c r="F22" s="414"/>
      <c r="G22" s="414"/>
      <c r="H22" s="414"/>
      <c r="I22" s="414"/>
      <c r="J22" s="414"/>
      <c r="K22" s="414"/>
      <c r="L22" s="414"/>
      <c r="M22" s="414"/>
    </row>
    <row r="23" spans="2:13">
      <c r="B23" s="42"/>
      <c r="C23" s="414"/>
      <c r="D23" s="414"/>
      <c r="E23" s="414"/>
      <c r="F23" s="414"/>
      <c r="G23" s="414"/>
      <c r="H23" s="414"/>
      <c r="I23" s="414"/>
      <c r="J23" s="414"/>
      <c r="K23" s="414"/>
      <c r="L23" s="414"/>
      <c r="M23" s="414"/>
    </row>
    <row r="24" spans="2:13">
      <c r="B24" s="42"/>
      <c r="C24" s="414"/>
      <c r="D24" s="414"/>
      <c r="E24" s="414"/>
      <c r="F24" s="414"/>
      <c r="G24" s="414"/>
      <c r="H24" s="414"/>
      <c r="I24" s="414"/>
      <c r="J24" s="414"/>
      <c r="K24" s="414"/>
      <c r="L24" s="414"/>
      <c r="M24" s="414"/>
    </row>
    <row r="25" spans="2:13">
      <c r="B25" s="42"/>
      <c r="C25" s="414"/>
      <c r="D25" s="414"/>
      <c r="E25" s="414"/>
      <c r="F25" s="414"/>
      <c r="G25" s="414"/>
      <c r="H25" s="414"/>
      <c r="I25" s="414"/>
      <c r="J25" s="414"/>
      <c r="K25" s="414"/>
      <c r="L25" s="414"/>
      <c r="M25" s="414"/>
    </row>
    <row r="26" spans="2:13">
      <c r="B26" s="42"/>
      <c r="C26" s="414"/>
      <c r="D26" s="414"/>
      <c r="E26" s="414"/>
      <c r="F26" s="414"/>
      <c r="G26" s="414"/>
      <c r="H26" s="414"/>
      <c r="I26" s="414"/>
      <c r="J26" s="414"/>
      <c r="K26" s="414"/>
      <c r="L26" s="414"/>
      <c r="M26" s="414"/>
    </row>
    <row r="27" spans="2:13">
      <c r="B27" s="42"/>
      <c r="C27" s="414"/>
      <c r="D27" s="414"/>
      <c r="E27" s="414"/>
      <c r="F27" s="414"/>
      <c r="G27" s="414"/>
      <c r="H27" s="414"/>
      <c r="I27" s="414"/>
      <c r="J27" s="414"/>
      <c r="K27" s="414"/>
      <c r="L27" s="414"/>
      <c r="M27" s="414"/>
    </row>
    <row r="28" spans="2:13">
      <c r="B28" s="42"/>
      <c r="C28" s="414"/>
      <c r="D28" s="414"/>
      <c r="E28" s="414"/>
      <c r="F28" s="414"/>
      <c r="G28" s="414"/>
      <c r="H28" s="414"/>
      <c r="I28" s="414"/>
      <c r="J28" s="414"/>
      <c r="K28" s="414"/>
      <c r="L28" s="414"/>
      <c r="M28" s="414"/>
    </row>
    <row r="29" spans="2:13">
      <c r="C29" s="414"/>
      <c r="D29" s="414"/>
      <c r="E29" s="414"/>
      <c r="F29" s="414"/>
      <c r="G29" s="414"/>
      <c r="H29" s="414"/>
      <c r="I29" s="414"/>
      <c r="J29" s="414"/>
      <c r="K29" s="414"/>
      <c r="L29" s="414"/>
      <c r="M29" s="414"/>
    </row>
    <row r="30" spans="2:13">
      <c r="C30" s="414"/>
      <c r="D30" s="414"/>
      <c r="E30" s="414"/>
      <c r="F30" s="414"/>
      <c r="G30" s="414"/>
      <c r="H30" s="414"/>
      <c r="I30" s="414"/>
      <c r="J30" s="414"/>
      <c r="K30" s="414"/>
      <c r="L30" s="414"/>
      <c r="M30" s="414"/>
    </row>
    <row r="31" spans="2:13">
      <c r="C31" s="414"/>
      <c r="D31" s="414"/>
      <c r="E31" s="414"/>
      <c r="F31" s="414"/>
      <c r="G31" s="414"/>
      <c r="H31" s="414"/>
      <c r="I31" s="414"/>
      <c r="J31" s="414"/>
      <c r="K31" s="414"/>
      <c r="L31" s="414"/>
      <c r="M31" s="414"/>
    </row>
    <row r="32" spans="2:13">
      <c r="C32" s="414"/>
      <c r="D32" s="414"/>
      <c r="E32" s="414"/>
      <c r="F32" s="414"/>
      <c r="G32" s="414"/>
      <c r="H32" s="414"/>
      <c r="I32" s="414"/>
      <c r="J32" s="414"/>
      <c r="K32" s="414"/>
      <c r="L32" s="414"/>
      <c r="M32" s="414"/>
    </row>
    <row r="33" spans="3:13">
      <c r="C33" s="414"/>
      <c r="D33" s="414"/>
      <c r="E33" s="414"/>
      <c r="F33" s="414"/>
      <c r="G33" s="414"/>
      <c r="H33" s="414"/>
      <c r="I33" s="414"/>
      <c r="J33" s="414"/>
      <c r="K33" s="414"/>
      <c r="L33" s="414"/>
      <c r="M33" s="414"/>
    </row>
    <row r="34" spans="3:13">
      <c r="C34" s="414"/>
      <c r="D34" s="414"/>
      <c r="E34" s="414"/>
      <c r="F34" s="414"/>
      <c r="G34" s="414"/>
      <c r="H34" s="414"/>
      <c r="I34" s="414"/>
      <c r="J34" s="414"/>
      <c r="K34" s="414"/>
      <c r="L34" s="414"/>
      <c r="M34" s="414"/>
    </row>
  </sheetData>
  <sheetProtection password="CC10" sheet="1" objects="1" scenarios="1" selectLockedCells="1" selectUnlockedCells="1"/>
  <phoneticPr fontId="2" type="noConversion"/>
  <pageMargins left="0.75" right="0.75" top="1" bottom="1" header="0.5" footer="0.5"/>
  <headerFooter alignWithMargins="0"/>
  <drawing r:id="rId1"/>
</worksheet>
</file>

<file path=xl/worksheets/sheet3.xml><?xml version="1.0" encoding="utf-8"?>
<worksheet xmlns="http://schemas.openxmlformats.org/spreadsheetml/2006/main" xmlns:r="http://schemas.openxmlformats.org/officeDocument/2006/relationships">
  <sheetPr codeName="Sheet1"/>
  <dimension ref="A1:EG426"/>
  <sheetViews>
    <sheetView topLeftCell="A3" zoomScale="75" workbookViewId="0">
      <selection activeCell="Q10" sqref="Q9:Q10"/>
    </sheetView>
  </sheetViews>
  <sheetFormatPr defaultRowHeight="12.75"/>
  <cols>
    <col min="1" max="1" width="4.42578125" style="1" customWidth="1"/>
    <col min="2" max="2" width="3.28515625" style="1" customWidth="1"/>
    <col min="3" max="3" width="3.7109375" style="1" customWidth="1"/>
    <col min="4" max="4" width="9.140625" style="1"/>
    <col min="5" max="5" width="6.7109375" style="1" customWidth="1"/>
    <col min="6" max="6" width="14.28515625" style="1" bestFit="1" customWidth="1"/>
    <col min="7" max="7" width="4.5703125" style="1" customWidth="1"/>
    <col min="8" max="30" width="12.7109375" style="1" customWidth="1"/>
    <col min="31" max="16384" width="9.140625" style="1"/>
  </cols>
  <sheetData>
    <row r="1" spans="1:137" s="149" customFormat="1" ht="13.5" customHeight="1" thickBot="1">
      <c r="B1" s="467" t="s">
        <v>8</v>
      </c>
      <c r="C1" s="468"/>
      <c r="D1" s="468"/>
      <c r="E1" s="469"/>
      <c r="T1" s="164"/>
      <c r="U1" s="164"/>
      <c r="V1" s="164"/>
      <c r="W1" s="164"/>
      <c r="X1" s="164"/>
      <c r="Y1" s="439" t="s">
        <v>138</v>
      </c>
      <c r="Z1" s="440"/>
      <c r="AA1" s="440"/>
      <c r="AB1" s="440"/>
      <c r="AC1" s="440"/>
      <c r="AD1" s="440"/>
    </row>
    <row r="2" spans="1:137" s="149" customFormat="1" ht="12.75" customHeight="1">
      <c r="B2" s="470"/>
      <c r="C2" s="471"/>
      <c r="D2" s="471"/>
      <c r="E2" s="472"/>
      <c r="H2" s="447" t="s">
        <v>9</v>
      </c>
      <c r="I2" s="448"/>
      <c r="J2" s="448"/>
      <c r="K2" s="448"/>
      <c r="L2" s="448"/>
      <c r="M2" s="448"/>
      <c r="N2" s="448"/>
      <c r="O2" s="448"/>
      <c r="P2" s="448"/>
      <c r="Q2" s="448"/>
      <c r="R2" s="448"/>
      <c r="S2" s="449"/>
      <c r="T2" s="371"/>
      <c r="U2" s="371"/>
      <c r="V2" s="371"/>
      <c r="W2" s="371"/>
      <c r="X2" s="371"/>
      <c r="Y2" s="440"/>
      <c r="Z2" s="440"/>
      <c r="AA2" s="440"/>
      <c r="AB2" s="440"/>
      <c r="AC2" s="440"/>
      <c r="AD2" s="440"/>
    </row>
    <row r="3" spans="1:137" s="149" customFormat="1" ht="27">
      <c r="B3" s="470"/>
      <c r="C3" s="471"/>
      <c r="D3" s="471"/>
      <c r="E3" s="472"/>
      <c r="F3" s="437">
        <f>Rainfall!$M$16</f>
        <v>1</v>
      </c>
      <c r="H3" s="450"/>
      <c r="I3" s="451"/>
      <c r="J3" s="451"/>
      <c r="K3" s="451"/>
      <c r="L3" s="451"/>
      <c r="M3" s="451"/>
      <c r="N3" s="451"/>
      <c r="O3" s="451"/>
      <c r="P3" s="451"/>
      <c r="Q3" s="451"/>
      <c r="R3" s="451"/>
      <c r="S3" s="452"/>
      <c r="T3" s="371"/>
      <c r="U3" s="371"/>
      <c r="V3" s="371"/>
      <c r="W3" s="371"/>
      <c r="X3" s="371"/>
      <c r="Y3" s="303"/>
      <c r="Z3" s="303"/>
      <c r="AA3" s="303"/>
      <c r="AB3" s="303"/>
      <c r="AC3" s="303"/>
      <c r="AD3" s="303"/>
    </row>
    <row r="4" spans="1:137" ht="27.75" thickBot="1">
      <c r="A4" s="150"/>
      <c r="B4" s="470"/>
      <c r="C4" s="471"/>
      <c r="D4" s="471"/>
      <c r="E4" s="472"/>
      <c r="F4" s="150"/>
      <c r="G4" s="150"/>
      <c r="H4" s="453"/>
      <c r="I4" s="454"/>
      <c r="J4" s="454"/>
      <c r="K4" s="454"/>
      <c r="L4" s="454"/>
      <c r="M4" s="454"/>
      <c r="N4" s="454"/>
      <c r="O4" s="454"/>
      <c r="P4" s="454"/>
      <c r="Q4" s="454"/>
      <c r="R4" s="454"/>
      <c r="S4" s="455"/>
      <c r="T4" s="371"/>
      <c r="U4" s="371"/>
      <c r="V4" s="371"/>
      <c r="W4" s="371"/>
      <c r="X4" s="371"/>
      <c r="Y4" s="441" t="s">
        <v>139</v>
      </c>
      <c r="Z4" s="442"/>
      <c r="AA4" s="442"/>
      <c r="AB4" s="442"/>
      <c r="AC4" s="442"/>
      <c r="AD4" s="442"/>
      <c r="AE4" s="150"/>
      <c r="AF4" s="150"/>
      <c r="AG4" s="150"/>
      <c r="AH4" s="150"/>
      <c r="AI4" s="150"/>
      <c r="AJ4" s="150"/>
      <c r="AK4" s="150"/>
      <c r="AL4" s="150"/>
      <c r="AM4" s="150"/>
      <c r="AN4" s="150"/>
      <c r="AO4" s="150"/>
      <c r="AP4" s="150"/>
      <c r="AQ4" s="150"/>
      <c r="AR4" s="150"/>
      <c r="AS4" s="150"/>
      <c r="AT4" s="150"/>
      <c r="AU4" s="150"/>
      <c r="AV4" s="150"/>
      <c r="AW4" s="150"/>
      <c r="AX4" s="150"/>
      <c r="AY4" s="150"/>
      <c r="AZ4" s="150"/>
      <c r="BA4" s="150"/>
      <c r="BB4" s="150"/>
      <c r="BC4" s="150"/>
      <c r="BD4" s="150"/>
      <c r="BE4" s="150"/>
      <c r="BF4" s="150"/>
      <c r="BG4" s="150"/>
      <c r="BH4" s="150"/>
      <c r="BI4" s="150"/>
      <c r="BJ4" s="150"/>
      <c r="BK4" s="150"/>
      <c r="BL4" s="150"/>
      <c r="BM4" s="150"/>
      <c r="BN4" s="150"/>
      <c r="BO4" s="150"/>
      <c r="BP4" s="150"/>
      <c r="BQ4" s="150"/>
      <c r="BR4" s="150"/>
      <c r="BS4" s="150"/>
      <c r="BT4" s="150"/>
      <c r="BU4" s="150"/>
      <c r="BV4" s="150"/>
    </row>
    <row r="5" spans="1:137" ht="15">
      <c r="A5" s="150"/>
      <c r="B5" s="470"/>
      <c r="C5" s="471"/>
      <c r="D5" s="471"/>
      <c r="E5" s="472"/>
      <c r="F5" s="150"/>
      <c r="G5" s="150"/>
      <c r="I5" s="150"/>
      <c r="J5" s="150"/>
      <c r="K5" s="150"/>
      <c r="L5" s="150"/>
      <c r="M5" s="150"/>
      <c r="N5" s="149"/>
      <c r="O5" s="150"/>
      <c r="P5" s="149"/>
      <c r="Q5" s="151"/>
      <c r="R5" s="150"/>
      <c r="S5" s="150"/>
      <c r="T5" s="151"/>
      <c r="U5" s="151"/>
      <c r="V5" s="365"/>
      <c r="W5" s="151"/>
      <c r="X5" s="151"/>
      <c r="Y5" s="442"/>
      <c r="Z5" s="442"/>
      <c r="AA5" s="442"/>
      <c r="AB5" s="442"/>
      <c r="AC5" s="442"/>
      <c r="AD5" s="442"/>
      <c r="AE5" s="150"/>
      <c r="AF5" s="150"/>
      <c r="AG5" s="150"/>
      <c r="AH5" s="150"/>
      <c r="AI5" s="150"/>
      <c r="AJ5" s="150"/>
      <c r="AK5" s="150"/>
      <c r="AL5" s="150"/>
      <c r="AM5" s="150"/>
      <c r="AN5" s="150"/>
      <c r="AO5" s="150"/>
      <c r="AP5" s="150"/>
      <c r="AQ5" s="150"/>
      <c r="AR5" s="150"/>
      <c r="AS5" s="150"/>
      <c r="AT5" s="150"/>
      <c r="AU5" s="150"/>
      <c r="AV5" s="150"/>
      <c r="AW5" s="150"/>
      <c r="AX5" s="150"/>
      <c r="AY5" s="150"/>
      <c r="AZ5" s="150"/>
      <c r="BA5" s="150"/>
      <c r="BB5" s="150"/>
      <c r="BC5" s="150"/>
      <c r="BD5" s="150"/>
      <c r="BE5" s="150"/>
      <c r="BF5" s="150"/>
      <c r="BG5" s="150"/>
      <c r="BH5" s="150"/>
      <c r="BI5" s="150"/>
      <c r="BJ5" s="150"/>
      <c r="BK5" s="150"/>
      <c r="BL5" s="150"/>
      <c r="BM5" s="150"/>
      <c r="BN5" s="150"/>
      <c r="BO5" s="150"/>
      <c r="BP5" s="150"/>
      <c r="BQ5" s="150"/>
      <c r="BR5" s="150"/>
      <c r="BS5" s="150"/>
      <c r="BT5" s="150"/>
      <c r="BU5" s="150"/>
      <c r="BV5" s="150"/>
      <c r="BW5" s="150"/>
      <c r="BX5" s="150"/>
      <c r="BY5" s="150"/>
      <c r="BZ5" s="150"/>
      <c r="CA5" s="150"/>
      <c r="CB5" s="150"/>
      <c r="CC5" s="150"/>
      <c r="CD5" s="150"/>
      <c r="CE5" s="150"/>
      <c r="CF5" s="150"/>
      <c r="CG5" s="150"/>
      <c r="CH5" s="150"/>
      <c r="CI5" s="150"/>
      <c r="CJ5" s="150"/>
      <c r="CK5" s="150"/>
      <c r="CL5" s="150"/>
      <c r="CM5" s="150"/>
      <c r="CN5" s="150"/>
      <c r="CO5" s="150"/>
      <c r="CP5" s="150"/>
      <c r="CQ5" s="150"/>
      <c r="CR5" s="150"/>
      <c r="CS5" s="150"/>
      <c r="CT5" s="150"/>
      <c r="CU5" s="150"/>
      <c r="CV5" s="150"/>
      <c r="CW5" s="150"/>
      <c r="CX5" s="150"/>
      <c r="CY5" s="150"/>
      <c r="CZ5" s="150"/>
    </row>
    <row r="6" spans="1:137" ht="15.75" thickBot="1">
      <c r="A6" s="150"/>
      <c r="B6" s="473"/>
      <c r="C6" s="474"/>
      <c r="D6" s="474"/>
      <c r="E6" s="475"/>
      <c r="F6" s="151"/>
      <c r="G6" s="151"/>
      <c r="H6" s="436"/>
      <c r="I6" s="436"/>
      <c r="J6" s="436"/>
      <c r="K6" s="436"/>
      <c r="L6" s="436"/>
      <c r="M6" s="436"/>
      <c r="N6" s="436"/>
      <c r="O6" s="436"/>
      <c r="P6" s="436"/>
      <c r="Q6" s="151"/>
      <c r="R6" s="150"/>
      <c r="S6" s="150"/>
      <c r="T6" s="150"/>
      <c r="U6" s="151"/>
      <c r="V6" s="365"/>
      <c r="W6" s="151"/>
      <c r="X6" s="151"/>
      <c r="Y6" s="151"/>
      <c r="Z6" s="151"/>
      <c r="AA6" s="151"/>
      <c r="AB6" s="151"/>
      <c r="AC6" s="151"/>
      <c r="AD6" s="151"/>
      <c r="AE6" s="151"/>
      <c r="AF6" s="150"/>
      <c r="AG6" s="150"/>
      <c r="AH6" s="150"/>
      <c r="AI6" s="150"/>
      <c r="AJ6" s="150"/>
      <c r="AK6" s="150"/>
      <c r="AL6" s="150"/>
      <c r="AM6" s="150"/>
      <c r="AN6" s="150"/>
      <c r="AO6" s="150"/>
      <c r="AP6" s="150"/>
      <c r="AQ6" s="150"/>
      <c r="AR6" s="150"/>
      <c r="AS6" s="150"/>
      <c r="AT6" s="150"/>
      <c r="AU6" s="150"/>
      <c r="AV6" s="150"/>
      <c r="AW6" s="150"/>
      <c r="AX6" s="150"/>
      <c r="AY6" s="150"/>
      <c r="AZ6" s="150"/>
      <c r="BA6" s="150"/>
      <c r="BB6" s="150"/>
      <c r="BC6" s="150"/>
      <c r="BD6" s="150"/>
      <c r="BE6" s="150"/>
      <c r="BF6" s="150"/>
      <c r="BG6" s="150"/>
      <c r="BH6" s="150"/>
      <c r="BI6" s="150"/>
      <c r="BJ6" s="150"/>
      <c r="BK6" s="150"/>
      <c r="BL6" s="150"/>
      <c r="BM6" s="150"/>
      <c r="BN6" s="150"/>
      <c r="BO6" s="150"/>
      <c r="BP6" s="150"/>
      <c r="BQ6" s="150"/>
      <c r="BR6" s="150"/>
      <c r="BS6" s="150"/>
      <c r="BT6" s="150"/>
      <c r="BU6" s="150"/>
      <c r="BV6" s="150"/>
      <c r="BW6" s="150"/>
      <c r="BX6" s="150"/>
      <c r="BY6" s="150"/>
      <c r="BZ6" s="150"/>
      <c r="CA6" s="150"/>
      <c r="CB6" s="150"/>
      <c r="CC6" s="150"/>
      <c r="CD6" s="150"/>
      <c r="CE6" s="150"/>
      <c r="CF6" s="150"/>
      <c r="CG6" s="150"/>
      <c r="CH6" s="150"/>
      <c r="CI6" s="150"/>
      <c r="CJ6" s="150"/>
      <c r="CK6" s="150"/>
      <c r="CL6" s="150"/>
      <c r="CM6" s="150"/>
      <c r="CN6" s="150"/>
      <c r="CO6" s="150"/>
      <c r="CP6" s="150"/>
      <c r="CQ6" s="150"/>
      <c r="CR6" s="150"/>
      <c r="CS6" s="150"/>
      <c r="CT6" s="150"/>
      <c r="CU6" s="150"/>
      <c r="CV6" s="150"/>
      <c r="CW6" s="150"/>
      <c r="CX6" s="150"/>
      <c r="CY6" s="150"/>
      <c r="CZ6" s="150"/>
      <c r="EF6" s="2" t="s">
        <v>10</v>
      </c>
      <c r="EG6" s="2">
        <v>0</v>
      </c>
    </row>
    <row r="7" spans="1:137" ht="16.5" thickBot="1">
      <c r="A7" s="152"/>
      <c r="B7" s="476"/>
      <c r="C7" s="477"/>
      <c r="D7" s="3"/>
      <c r="E7" s="153"/>
      <c r="F7" s="154"/>
      <c r="G7" s="411" t="s">
        <v>261</v>
      </c>
      <c r="H7" s="319">
        <v>1999</v>
      </c>
      <c r="I7" s="319">
        <v>2000</v>
      </c>
      <c r="J7" s="319">
        <v>2001</v>
      </c>
      <c r="K7" s="422">
        <v>2002</v>
      </c>
      <c r="L7" s="422">
        <v>2003</v>
      </c>
      <c r="M7" s="319">
        <v>2004</v>
      </c>
      <c r="N7" s="319">
        <v>2005</v>
      </c>
      <c r="O7" s="423">
        <v>2006</v>
      </c>
      <c r="P7" s="319">
        <v>2007</v>
      </c>
      <c r="Q7" s="319">
        <v>2008</v>
      </c>
      <c r="R7" s="319">
        <v>2009</v>
      </c>
      <c r="S7" s="424">
        <v>2010</v>
      </c>
      <c r="T7" s="412"/>
      <c r="U7" s="366"/>
      <c r="V7" s="151"/>
      <c r="W7" s="366"/>
      <c r="X7" s="151"/>
      <c r="Y7" s="366"/>
      <c r="Z7" s="151"/>
      <c r="AA7" s="366"/>
      <c r="AB7" s="151"/>
      <c r="AC7" s="366"/>
      <c r="AD7" s="151"/>
      <c r="AE7" s="151"/>
      <c r="AF7" s="150"/>
      <c r="AG7" s="150"/>
      <c r="AH7" s="150"/>
      <c r="AI7" s="150"/>
      <c r="AJ7" s="150"/>
      <c r="AK7" s="150"/>
      <c r="AL7" s="150"/>
      <c r="AM7" s="150"/>
      <c r="AN7" s="150"/>
      <c r="AO7" s="150"/>
      <c r="AP7" s="150"/>
      <c r="AQ7" s="150"/>
      <c r="AR7" s="150"/>
      <c r="AS7" s="150"/>
      <c r="AT7" s="150"/>
      <c r="AU7" s="150"/>
      <c r="AV7" s="150"/>
      <c r="AW7" s="150"/>
      <c r="AX7" s="150"/>
      <c r="AY7" s="150"/>
      <c r="AZ7" s="150"/>
      <c r="BA7" s="150"/>
      <c r="BB7" s="150"/>
      <c r="BC7" s="150"/>
      <c r="BD7" s="150"/>
      <c r="BE7" s="150"/>
      <c r="BF7" s="150"/>
      <c r="BG7" s="150"/>
      <c r="BH7" s="150"/>
      <c r="BI7" s="150"/>
      <c r="BJ7" s="150"/>
      <c r="BK7" s="150"/>
      <c r="BL7" s="150"/>
      <c r="BM7" s="150"/>
      <c r="BN7" s="150"/>
      <c r="BO7" s="150"/>
      <c r="BP7" s="150"/>
      <c r="BQ7" s="150"/>
      <c r="BR7" s="150"/>
      <c r="BS7" s="150"/>
      <c r="BT7" s="150"/>
      <c r="BU7" s="150"/>
      <c r="BV7" s="150"/>
      <c r="BW7" s="150"/>
      <c r="BX7" s="150"/>
      <c r="BY7" s="150"/>
      <c r="BZ7" s="150"/>
      <c r="CA7" s="150"/>
      <c r="CB7" s="150"/>
      <c r="CC7" s="150"/>
      <c r="CD7" s="150"/>
      <c r="CE7" s="150"/>
      <c r="CF7" s="150"/>
      <c r="CG7" s="150"/>
      <c r="CH7" s="150"/>
      <c r="CI7" s="150"/>
      <c r="CJ7" s="150"/>
      <c r="CK7" s="150"/>
      <c r="CL7" s="150"/>
      <c r="CM7" s="150"/>
      <c r="CN7" s="150"/>
      <c r="CO7" s="150"/>
      <c r="CP7" s="150"/>
      <c r="CQ7" s="150"/>
      <c r="CR7" s="150"/>
      <c r="CS7" s="150"/>
      <c r="CT7" s="150"/>
      <c r="CU7" s="150"/>
      <c r="CV7" s="150"/>
      <c r="CW7" s="150"/>
      <c r="CX7" s="150"/>
      <c r="CY7" s="150"/>
      <c r="CZ7" s="150"/>
      <c r="DA7" s="150"/>
      <c r="DB7" s="150"/>
      <c r="DC7" s="150"/>
      <c r="DD7" s="150"/>
      <c r="DE7" s="150"/>
      <c r="EF7" s="2" t="s">
        <v>10</v>
      </c>
      <c r="EG7" s="2">
        <v>0</v>
      </c>
    </row>
    <row r="8" spans="1:137" ht="15.75">
      <c r="A8" s="150"/>
      <c r="B8" s="476"/>
      <c r="C8" s="477"/>
      <c r="D8" s="4">
        <v>0.22399999999999998</v>
      </c>
      <c r="E8" s="155"/>
      <c r="F8" s="156" t="s">
        <v>11</v>
      </c>
      <c r="G8" s="419" t="s">
        <v>262</v>
      </c>
      <c r="H8" s="5">
        <v>0.41</v>
      </c>
      <c r="I8" s="5">
        <v>0.02</v>
      </c>
      <c r="J8" s="5">
        <v>0.54</v>
      </c>
      <c r="K8" s="5">
        <v>0.66</v>
      </c>
      <c r="L8" s="5">
        <v>0.13</v>
      </c>
      <c r="M8" s="5">
        <v>0.09</v>
      </c>
      <c r="N8" s="5">
        <v>0.52</v>
      </c>
      <c r="O8" s="5">
        <v>0.27</v>
      </c>
      <c r="P8" s="7">
        <v>3.7393160907044705E-2</v>
      </c>
      <c r="Q8" s="438">
        <v>0</v>
      </c>
      <c r="R8" s="428" t="s">
        <v>10</v>
      </c>
      <c r="S8" s="428" t="s">
        <v>10</v>
      </c>
      <c r="T8" s="421">
        <f>AVERAGE(H8:S8)</f>
        <v>0.2677393160907045</v>
      </c>
      <c r="U8" s="367"/>
      <c r="V8" s="151"/>
      <c r="W8" s="367"/>
      <c r="X8" s="151"/>
      <c r="Y8" s="367"/>
      <c r="Z8" s="151"/>
      <c r="AA8" s="367"/>
      <c r="AB8" s="151"/>
      <c r="AC8" s="367"/>
      <c r="AD8" s="151"/>
      <c r="AE8" s="151"/>
      <c r="AF8" s="150"/>
      <c r="AG8" s="150"/>
      <c r="AH8" s="150"/>
      <c r="AI8" s="150"/>
      <c r="AJ8" s="150"/>
      <c r="AK8" s="150"/>
      <c r="AL8" s="150"/>
      <c r="AM8" s="150"/>
      <c r="AN8" s="150"/>
      <c r="AO8" s="150"/>
      <c r="AP8" s="150"/>
      <c r="AQ8" s="150"/>
      <c r="AR8" s="150"/>
      <c r="AS8" s="150"/>
      <c r="AT8" s="150"/>
      <c r="AU8" s="150"/>
      <c r="AV8" s="150"/>
      <c r="AW8" s="150"/>
      <c r="AX8" s="150"/>
      <c r="AY8" s="150"/>
      <c r="AZ8" s="150"/>
      <c r="BA8" s="150"/>
      <c r="BB8" s="150"/>
      <c r="BC8" s="150"/>
      <c r="BD8" s="150"/>
      <c r="BE8" s="150"/>
      <c r="BF8" s="150"/>
      <c r="BG8" s="150"/>
      <c r="BH8" s="150"/>
      <c r="BI8" s="150"/>
      <c r="BJ8" s="150"/>
      <c r="BK8" s="150"/>
      <c r="BL8" s="150"/>
      <c r="BM8" s="150"/>
      <c r="BN8" s="150"/>
      <c r="BO8" s="150"/>
      <c r="BP8" s="150"/>
      <c r="BQ8" s="150"/>
      <c r="BR8" s="150"/>
      <c r="BS8" s="150"/>
      <c r="BT8" s="150"/>
      <c r="BU8" s="150"/>
      <c r="BV8" s="150"/>
      <c r="BW8" s="150"/>
      <c r="BX8" s="150"/>
      <c r="BY8" s="150"/>
      <c r="BZ8" s="150"/>
      <c r="CA8" s="150"/>
      <c r="CB8" s="150"/>
      <c r="CC8" s="150"/>
      <c r="CD8" s="150"/>
      <c r="CE8" s="150"/>
      <c r="CF8" s="150"/>
      <c r="CG8" s="150"/>
      <c r="CH8" s="150"/>
      <c r="CI8" s="150"/>
      <c r="CJ8" s="150"/>
      <c r="CK8" s="150"/>
      <c r="CL8" s="150"/>
      <c r="CM8" s="150"/>
      <c r="CN8" s="150"/>
      <c r="CO8" s="150"/>
      <c r="CP8" s="150"/>
      <c r="CQ8" s="150"/>
      <c r="CR8" s="150"/>
      <c r="CS8" s="150"/>
      <c r="CT8" s="150"/>
      <c r="CU8" s="150"/>
      <c r="CV8" s="150"/>
      <c r="CW8" s="150"/>
      <c r="CX8" s="150"/>
      <c r="CY8" s="150"/>
      <c r="CZ8" s="150"/>
      <c r="DA8" s="150"/>
      <c r="DB8" s="150"/>
      <c r="DC8" s="150"/>
      <c r="DD8" s="150"/>
      <c r="DE8" s="150"/>
      <c r="EF8" s="2" t="s">
        <v>10</v>
      </c>
      <c r="EG8" s="2">
        <v>0</v>
      </c>
    </row>
    <row r="9" spans="1:137" ht="15.75">
      <c r="A9" s="150"/>
      <c r="B9" s="476"/>
      <c r="C9" s="477"/>
      <c r="D9" s="4">
        <v>0.38100000000000001</v>
      </c>
      <c r="E9" s="155"/>
      <c r="F9" s="156" t="s">
        <v>12</v>
      </c>
      <c r="G9" s="420"/>
      <c r="H9" s="5">
        <v>0.19</v>
      </c>
      <c r="I9" s="5">
        <v>0</v>
      </c>
      <c r="J9" s="5">
        <v>0.84</v>
      </c>
      <c r="K9" s="5">
        <v>0.19</v>
      </c>
      <c r="L9" s="5">
        <v>0.5</v>
      </c>
      <c r="M9" s="5">
        <v>0.9</v>
      </c>
      <c r="N9" s="5">
        <v>0.65</v>
      </c>
      <c r="O9" s="5">
        <v>1.26</v>
      </c>
      <c r="P9" s="7">
        <v>5.2230772717550063E-2</v>
      </c>
      <c r="Q9" s="428" t="s">
        <v>10</v>
      </c>
      <c r="R9" s="428" t="s">
        <v>10</v>
      </c>
      <c r="S9" s="428" t="s">
        <v>10</v>
      </c>
      <c r="T9" s="421">
        <f t="shared" ref="T9:T20" si="0">AVERAGE(H9:S9)</f>
        <v>0.50913675252417223</v>
      </c>
      <c r="U9" s="367"/>
      <c r="V9" s="151"/>
      <c r="W9" s="367"/>
      <c r="X9" s="151"/>
      <c r="Y9" s="367"/>
      <c r="Z9" s="151"/>
      <c r="AA9" s="367"/>
      <c r="AB9" s="151"/>
      <c r="AC9" s="367"/>
      <c r="AD9" s="151"/>
      <c r="AE9" s="151"/>
      <c r="AF9" s="150"/>
      <c r="AG9" s="150"/>
      <c r="AH9" s="150"/>
      <c r="AI9" s="150"/>
      <c r="AJ9" s="150"/>
      <c r="AK9" s="150"/>
      <c r="AL9" s="150"/>
      <c r="AM9" s="150"/>
      <c r="AN9" s="150"/>
      <c r="AO9" s="150"/>
      <c r="AP9" s="150"/>
      <c r="AQ9" s="150"/>
      <c r="AR9" s="150"/>
      <c r="AS9" s="150"/>
      <c r="AT9" s="150"/>
      <c r="AU9" s="150"/>
      <c r="AV9" s="150"/>
      <c r="AW9" s="150"/>
      <c r="AX9" s="150"/>
      <c r="AY9" s="150"/>
      <c r="AZ9" s="150"/>
      <c r="BA9" s="150"/>
      <c r="BB9" s="150"/>
      <c r="BC9" s="150"/>
      <c r="BD9" s="150"/>
      <c r="BE9" s="150"/>
      <c r="BF9" s="150"/>
      <c r="BG9" s="150"/>
      <c r="BH9" s="150"/>
      <c r="BI9" s="150"/>
      <c r="BJ9" s="150"/>
      <c r="BK9" s="150"/>
      <c r="BL9" s="150"/>
      <c r="BM9" s="150"/>
      <c r="BN9" s="150"/>
      <c r="BO9" s="150"/>
      <c r="BP9" s="150"/>
      <c r="BQ9" s="150"/>
      <c r="BR9" s="150"/>
      <c r="BS9" s="150"/>
      <c r="BT9" s="150"/>
      <c r="BU9" s="150"/>
      <c r="BV9" s="150"/>
      <c r="BW9" s="150"/>
      <c r="BX9" s="150"/>
      <c r="BY9" s="150"/>
      <c r="BZ9" s="150"/>
      <c r="CA9" s="150"/>
      <c r="CB9" s="150"/>
      <c r="CC9" s="150"/>
      <c r="CD9" s="150"/>
      <c r="CE9" s="150"/>
      <c r="CF9" s="150"/>
      <c r="CG9" s="150"/>
      <c r="CH9" s="150"/>
      <c r="CI9" s="150"/>
      <c r="CJ9" s="150"/>
      <c r="CK9" s="150"/>
      <c r="CL9" s="150"/>
      <c r="CM9" s="150"/>
      <c r="CN9" s="150"/>
      <c r="CO9" s="150"/>
      <c r="CP9" s="150"/>
      <c r="CQ9" s="150"/>
      <c r="CR9" s="150"/>
      <c r="CS9" s="150"/>
      <c r="CT9" s="150"/>
      <c r="CU9" s="150"/>
      <c r="CV9" s="150"/>
      <c r="CW9" s="150"/>
      <c r="CX9" s="150"/>
      <c r="CY9" s="150"/>
      <c r="CZ9" s="150"/>
      <c r="DA9" s="150"/>
      <c r="DB9" s="150"/>
      <c r="DC9" s="150"/>
      <c r="DD9" s="150"/>
      <c r="DE9" s="150"/>
      <c r="EF9" s="2" t="s">
        <v>10</v>
      </c>
      <c r="EG9" s="2">
        <v>0</v>
      </c>
    </row>
    <row r="10" spans="1:137" ht="15.75">
      <c r="A10" s="150"/>
      <c r="B10" s="476"/>
      <c r="C10" s="477"/>
      <c r="D10" s="4">
        <v>1.0449999999999999</v>
      </c>
      <c r="E10" s="155"/>
      <c r="F10" s="156" t="s">
        <v>13</v>
      </c>
      <c r="G10" s="420"/>
      <c r="H10" s="5">
        <v>0.17</v>
      </c>
      <c r="I10" s="5">
        <v>2.96</v>
      </c>
      <c r="J10" s="5">
        <v>1.28</v>
      </c>
      <c r="K10" s="5">
        <v>0.36</v>
      </c>
      <c r="L10" s="5">
        <v>0.54</v>
      </c>
      <c r="M10" s="5">
        <v>1.25</v>
      </c>
      <c r="N10" s="5">
        <v>1.34</v>
      </c>
      <c r="O10" s="5">
        <v>0.49</v>
      </c>
      <c r="P10" s="7">
        <v>7.0288573023446169E-2</v>
      </c>
      <c r="Q10" s="428" t="s">
        <v>10</v>
      </c>
      <c r="R10" s="428" t="s">
        <v>10</v>
      </c>
      <c r="S10" s="428" t="s">
        <v>10</v>
      </c>
      <c r="T10" s="421">
        <f t="shared" si="0"/>
        <v>0.94003206366927194</v>
      </c>
      <c r="U10" s="367"/>
      <c r="V10" s="151"/>
      <c r="W10" s="367"/>
      <c r="X10" s="151"/>
      <c r="Y10" s="367"/>
      <c r="Z10" s="151"/>
      <c r="AA10" s="367"/>
      <c r="AB10" s="151"/>
      <c r="AC10" s="367"/>
      <c r="AD10" s="151"/>
      <c r="AE10" s="151"/>
      <c r="AF10" s="150"/>
      <c r="AG10" s="150"/>
      <c r="AH10" s="150"/>
      <c r="AI10" s="150"/>
      <c r="AJ10" s="150"/>
      <c r="AK10" s="150"/>
      <c r="AL10" s="150"/>
      <c r="AM10" s="150"/>
      <c r="AN10" s="150"/>
      <c r="AO10" s="150"/>
      <c r="AP10" s="150"/>
      <c r="AQ10" s="150"/>
      <c r="AR10" s="150"/>
      <c r="AS10" s="150"/>
      <c r="AT10" s="150"/>
      <c r="AU10" s="150"/>
      <c r="AV10" s="150"/>
      <c r="AW10" s="150"/>
      <c r="AX10" s="150"/>
      <c r="AY10" s="150"/>
      <c r="AZ10" s="150"/>
      <c r="BA10" s="150"/>
      <c r="BB10" s="150"/>
      <c r="BC10" s="150"/>
      <c r="BD10" s="150"/>
      <c r="BE10" s="150"/>
      <c r="BF10" s="150"/>
      <c r="BG10" s="150"/>
      <c r="BH10" s="150"/>
      <c r="BI10" s="150"/>
      <c r="BJ10" s="150"/>
      <c r="BK10" s="150"/>
      <c r="BL10" s="150"/>
      <c r="BM10" s="150"/>
      <c r="BN10" s="150"/>
      <c r="BO10" s="150"/>
      <c r="BP10" s="150"/>
      <c r="BQ10" s="150"/>
      <c r="BR10" s="150"/>
      <c r="BS10" s="150"/>
      <c r="BT10" s="150"/>
      <c r="BU10" s="150"/>
      <c r="BV10" s="150"/>
      <c r="BW10" s="150"/>
      <c r="BX10" s="150"/>
      <c r="BY10" s="150"/>
      <c r="BZ10" s="150"/>
      <c r="CA10" s="150"/>
      <c r="CB10" s="150"/>
      <c r="CC10" s="150"/>
      <c r="CD10" s="150"/>
      <c r="CE10" s="150"/>
      <c r="CF10" s="150"/>
      <c r="CG10" s="150"/>
      <c r="CH10" s="150"/>
      <c r="CI10" s="150"/>
      <c r="CJ10" s="150"/>
      <c r="CK10" s="150"/>
      <c r="CL10" s="150"/>
      <c r="CM10" s="150"/>
      <c r="CN10" s="150"/>
      <c r="CO10" s="150"/>
      <c r="CP10" s="150"/>
      <c r="CQ10" s="150"/>
      <c r="CR10" s="150"/>
      <c r="CS10" s="150"/>
      <c r="CT10" s="150"/>
      <c r="CU10" s="150"/>
      <c r="CV10" s="150"/>
      <c r="CW10" s="150"/>
      <c r="CX10" s="150"/>
      <c r="CY10" s="150"/>
      <c r="CZ10" s="150"/>
      <c r="DA10" s="150"/>
      <c r="DB10" s="150"/>
      <c r="DC10" s="150"/>
      <c r="DD10" s="150"/>
      <c r="DE10" s="150"/>
      <c r="EF10" s="2" t="s">
        <v>10</v>
      </c>
      <c r="EG10" s="2">
        <v>0</v>
      </c>
    </row>
    <row r="11" spans="1:137" ht="15.75">
      <c r="A11" s="150"/>
      <c r="B11" s="476"/>
      <c r="C11" s="477"/>
      <c r="D11" s="4">
        <v>1.722</v>
      </c>
      <c r="E11" s="155"/>
      <c r="F11" s="156" t="s">
        <v>14</v>
      </c>
      <c r="G11" s="420"/>
      <c r="H11" s="5">
        <v>0.53</v>
      </c>
      <c r="I11" s="5">
        <v>4.45</v>
      </c>
      <c r="J11" s="5">
        <v>3.71</v>
      </c>
      <c r="K11" s="5">
        <v>1.1000000000000001</v>
      </c>
      <c r="L11" s="5">
        <v>2.2599999999999998</v>
      </c>
      <c r="M11" s="5">
        <v>0.68</v>
      </c>
      <c r="N11" s="5">
        <v>1.84</v>
      </c>
      <c r="O11" s="5">
        <v>0.48</v>
      </c>
      <c r="P11" s="7">
        <v>8.5663225111074992E-2</v>
      </c>
      <c r="Q11" s="428" t="s">
        <v>10</v>
      </c>
      <c r="R11" s="428" t="s">
        <v>10</v>
      </c>
      <c r="S11" s="428" t="s">
        <v>10</v>
      </c>
      <c r="T11" s="421">
        <f t="shared" si="0"/>
        <v>1.6817403583456751</v>
      </c>
      <c r="U11" s="367"/>
      <c r="V11" s="151"/>
      <c r="W11" s="367"/>
      <c r="X11" s="151"/>
      <c r="Y11" s="367"/>
      <c r="Z11" s="151"/>
      <c r="AA11" s="367"/>
      <c r="AB11" s="151"/>
      <c r="AC11" s="367"/>
      <c r="AD11" s="151"/>
      <c r="AE11" s="151"/>
      <c r="AF11" s="150"/>
      <c r="AG11" s="150"/>
      <c r="AH11" s="150"/>
      <c r="AI11" s="150"/>
      <c r="AJ11" s="150"/>
      <c r="AK11" s="150"/>
      <c r="AL11" s="150"/>
      <c r="AM11" s="150"/>
      <c r="AN11" s="150"/>
      <c r="AO11" s="150"/>
      <c r="AP11" s="150"/>
      <c r="AQ11" s="150"/>
      <c r="AR11" s="150"/>
      <c r="AS11" s="150"/>
      <c r="AT11" s="150"/>
      <c r="AU11" s="150"/>
      <c r="AV11" s="150"/>
      <c r="AW11" s="150"/>
      <c r="AX11" s="150"/>
      <c r="AY11" s="150"/>
      <c r="AZ11" s="150"/>
      <c r="BA11" s="150"/>
      <c r="BB11" s="150"/>
      <c r="BC11" s="150"/>
      <c r="BD11" s="150"/>
      <c r="BE11" s="150"/>
      <c r="BF11" s="150"/>
      <c r="BG11" s="150"/>
      <c r="BH11" s="150"/>
      <c r="BI11" s="150"/>
      <c r="BJ11" s="150"/>
      <c r="BK11" s="150"/>
      <c r="BL11" s="150"/>
      <c r="BM11" s="150"/>
      <c r="BN11" s="150"/>
      <c r="BO11" s="150"/>
      <c r="BP11" s="150"/>
      <c r="BQ11" s="150"/>
      <c r="BR11" s="150"/>
      <c r="BS11" s="150"/>
      <c r="BT11" s="150"/>
      <c r="BU11" s="150"/>
      <c r="BV11" s="150"/>
      <c r="BW11" s="150"/>
      <c r="BX11" s="150"/>
      <c r="BY11" s="150"/>
      <c r="BZ11" s="150"/>
      <c r="CA11" s="150"/>
      <c r="CB11" s="150"/>
      <c r="CC11" s="150"/>
      <c r="CD11" s="150"/>
      <c r="CE11" s="150"/>
      <c r="CF11" s="150"/>
      <c r="CG11" s="150"/>
      <c r="CH11" s="150"/>
      <c r="CI11" s="150"/>
      <c r="CJ11" s="150"/>
      <c r="CK11" s="150"/>
      <c r="CL11" s="150"/>
      <c r="CM11" s="150"/>
      <c r="CN11" s="150"/>
      <c r="CO11" s="150"/>
      <c r="CP11" s="150"/>
      <c r="CQ11" s="150"/>
      <c r="CR11" s="150"/>
      <c r="CS11" s="150"/>
      <c r="CT11" s="150"/>
      <c r="CU11" s="150"/>
      <c r="CV11" s="150"/>
      <c r="CW11" s="150"/>
      <c r="CX11" s="150"/>
      <c r="CY11" s="150"/>
      <c r="CZ11" s="150"/>
      <c r="DA11" s="150"/>
      <c r="DB11" s="150"/>
      <c r="DC11" s="150"/>
      <c r="DD11" s="150"/>
      <c r="DE11" s="150"/>
      <c r="EF11" s="2" t="s">
        <v>10</v>
      </c>
      <c r="EG11" s="2">
        <v>0</v>
      </c>
    </row>
    <row r="12" spans="1:137" ht="15.75">
      <c r="A12" s="150"/>
      <c r="B12" s="476"/>
      <c r="C12" s="477"/>
      <c r="D12" s="4">
        <v>1.5439999999999998</v>
      </c>
      <c r="E12" s="155"/>
      <c r="F12" s="156" t="s">
        <v>15</v>
      </c>
      <c r="G12" s="420"/>
      <c r="H12" s="5">
        <v>3.56</v>
      </c>
      <c r="I12" s="5">
        <v>2.31</v>
      </c>
      <c r="J12" s="5">
        <v>0.78</v>
      </c>
      <c r="K12" s="5">
        <v>1.05</v>
      </c>
      <c r="L12" s="5">
        <v>1.03</v>
      </c>
      <c r="M12" s="5">
        <v>4.43</v>
      </c>
      <c r="N12" s="5">
        <v>3.09</v>
      </c>
      <c r="O12" s="5">
        <v>1.37</v>
      </c>
      <c r="P12" s="7">
        <v>0.1234600114903425</v>
      </c>
      <c r="Q12" s="428" t="s">
        <v>10</v>
      </c>
      <c r="R12" s="428" t="s">
        <v>10</v>
      </c>
      <c r="S12" s="428" t="s">
        <v>10</v>
      </c>
      <c r="T12" s="421">
        <f t="shared" si="0"/>
        <v>1.9714955568322603</v>
      </c>
      <c r="U12" s="367"/>
      <c r="V12" s="151"/>
      <c r="W12" s="367"/>
      <c r="X12" s="151"/>
      <c r="Y12" s="367"/>
      <c r="Z12" s="151"/>
      <c r="AA12" s="367"/>
      <c r="AB12" s="151"/>
      <c r="AC12" s="367"/>
      <c r="AD12" s="151"/>
      <c r="AE12" s="151"/>
      <c r="AF12" s="150"/>
      <c r="AG12" s="150"/>
      <c r="AH12" s="150"/>
      <c r="AI12" s="150"/>
      <c r="AJ12" s="150"/>
      <c r="AK12" s="150"/>
      <c r="AL12" s="150"/>
      <c r="AM12" s="150"/>
      <c r="AN12" s="150"/>
      <c r="AO12" s="150"/>
      <c r="AP12" s="150"/>
      <c r="AQ12" s="150"/>
      <c r="AR12" s="150"/>
      <c r="AS12" s="150"/>
      <c r="AT12" s="150"/>
      <c r="AU12" s="150"/>
      <c r="AV12" s="150"/>
      <c r="AW12" s="150"/>
      <c r="AX12" s="150"/>
      <c r="AY12" s="150"/>
      <c r="AZ12" s="150"/>
      <c r="BA12" s="150"/>
      <c r="BB12" s="150"/>
      <c r="BC12" s="150"/>
      <c r="BD12" s="150"/>
      <c r="BE12" s="150"/>
      <c r="BF12" s="150"/>
      <c r="BG12" s="150"/>
      <c r="BH12" s="150"/>
      <c r="BI12" s="150"/>
      <c r="BJ12" s="150"/>
      <c r="BK12" s="150"/>
      <c r="BL12" s="150"/>
      <c r="BM12" s="150"/>
      <c r="BN12" s="150"/>
      <c r="BO12" s="150"/>
      <c r="BP12" s="150"/>
      <c r="BQ12" s="150"/>
      <c r="BR12" s="150"/>
      <c r="BS12" s="150"/>
      <c r="BT12" s="150"/>
      <c r="BU12" s="150"/>
      <c r="BV12" s="150"/>
      <c r="BW12" s="150"/>
      <c r="BX12" s="150"/>
      <c r="BY12" s="150"/>
      <c r="BZ12" s="150"/>
      <c r="CA12" s="150"/>
      <c r="CB12" s="150"/>
      <c r="CC12" s="150"/>
      <c r="CD12" s="150"/>
      <c r="CE12" s="150"/>
      <c r="CF12" s="150"/>
      <c r="CG12" s="150"/>
      <c r="CH12" s="150"/>
      <c r="CI12" s="150"/>
      <c r="CJ12" s="150"/>
      <c r="CK12" s="150"/>
      <c r="CL12" s="150"/>
      <c r="CM12" s="150"/>
      <c r="CN12" s="150"/>
      <c r="CO12" s="150"/>
      <c r="CP12" s="150"/>
      <c r="CQ12" s="150"/>
      <c r="CR12" s="150"/>
      <c r="CS12" s="150"/>
      <c r="CT12" s="150"/>
      <c r="CU12" s="150"/>
      <c r="CV12" s="150"/>
      <c r="CW12" s="150"/>
      <c r="CX12" s="150"/>
      <c r="CY12" s="150"/>
      <c r="CZ12" s="150"/>
      <c r="DA12" s="150"/>
      <c r="DB12" s="150"/>
      <c r="DC12" s="150"/>
      <c r="DD12" s="150"/>
      <c r="DE12" s="150"/>
      <c r="EF12" s="2" t="s">
        <v>10</v>
      </c>
      <c r="EG12" s="2">
        <v>0</v>
      </c>
    </row>
    <row r="13" spans="1:137" ht="15.75">
      <c r="A13" s="150"/>
      <c r="B13" s="476"/>
      <c r="C13" s="477"/>
      <c r="D13" s="4">
        <v>1.7510000000000001</v>
      </c>
      <c r="E13" s="155"/>
      <c r="F13" s="156" t="s">
        <v>16</v>
      </c>
      <c r="G13" s="420"/>
      <c r="H13" s="5">
        <v>4.5199999999999996</v>
      </c>
      <c r="I13" s="5">
        <v>2.81</v>
      </c>
      <c r="J13" s="5">
        <v>2.4300000000000002</v>
      </c>
      <c r="K13" s="5">
        <v>1.59</v>
      </c>
      <c r="L13" s="5">
        <v>2.42</v>
      </c>
      <c r="M13" s="5">
        <v>1.8</v>
      </c>
      <c r="N13" s="5">
        <v>2.0299999999999998</v>
      </c>
      <c r="O13" s="5">
        <v>2.5099999999999998</v>
      </c>
      <c r="P13" s="7">
        <v>3.5974121582032934E-2</v>
      </c>
      <c r="Q13" s="428" t="s">
        <v>10</v>
      </c>
      <c r="R13" s="428" t="s">
        <v>10</v>
      </c>
      <c r="S13" s="428" t="s">
        <v>10</v>
      </c>
      <c r="T13" s="421">
        <f t="shared" si="0"/>
        <v>2.2384415690646704</v>
      </c>
      <c r="U13" s="367"/>
      <c r="V13" s="151"/>
      <c r="W13" s="367"/>
      <c r="X13" s="151"/>
      <c r="Y13" s="367"/>
      <c r="Z13" s="151"/>
      <c r="AA13" s="367"/>
      <c r="AB13" s="151"/>
      <c r="AC13" s="367"/>
      <c r="AD13" s="151"/>
      <c r="AE13" s="151"/>
      <c r="AF13" s="150"/>
      <c r="AG13" s="150"/>
      <c r="AH13" s="150"/>
      <c r="AI13" s="150"/>
      <c r="AJ13" s="150"/>
      <c r="AK13" s="150"/>
      <c r="AL13" s="150"/>
      <c r="AM13" s="150"/>
      <c r="AN13" s="150"/>
      <c r="AO13" s="150"/>
      <c r="AP13" s="150"/>
      <c r="AQ13" s="150"/>
      <c r="AR13" s="150"/>
      <c r="AS13" s="150"/>
      <c r="AT13" s="150"/>
      <c r="AU13" s="150"/>
      <c r="AV13" s="150"/>
      <c r="AW13" s="150"/>
      <c r="AX13" s="150"/>
      <c r="AY13" s="150"/>
      <c r="AZ13" s="150"/>
      <c r="BA13" s="150"/>
      <c r="BB13" s="150"/>
      <c r="BC13" s="150"/>
      <c r="BD13" s="150"/>
      <c r="BE13" s="150"/>
      <c r="BF13" s="150"/>
      <c r="BG13" s="150"/>
      <c r="BH13" s="150"/>
      <c r="BI13" s="150"/>
      <c r="BJ13" s="150"/>
      <c r="BK13" s="150"/>
      <c r="BL13" s="150"/>
      <c r="BM13" s="150"/>
      <c r="BN13" s="150"/>
      <c r="BO13" s="150"/>
      <c r="BP13" s="150"/>
      <c r="BQ13" s="150"/>
      <c r="BR13" s="150"/>
      <c r="BS13" s="150"/>
      <c r="BT13" s="150"/>
      <c r="BU13" s="150"/>
      <c r="BV13" s="150"/>
      <c r="BW13" s="150"/>
      <c r="BX13" s="150"/>
      <c r="BY13" s="150"/>
      <c r="BZ13" s="150"/>
      <c r="CA13" s="150"/>
      <c r="CB13" s="150"/>
      <c r="CC13" s="150"/>
      <c r="CD13" s="150"/>
      <c r="CE13" s="150"/>
      <c r="CF13" s="150"/>
      <c r="CG13" s="150"/>
      <c r="CH13" s="150"/>
      <c r="CI13" s="150"/>
      <c r="CJ13" s="150"/>
      <c r="CK13" s="150"/>
      <c r="CL13" s="150"/>
      <c r="CM13" s="150"/>
      <c r="CN13" s="150"/>
      <c r="CO13" s="150"/>
      <c r="CP13" s="150"/>
      <c r="CQ13" s="150"/>
      <c r="CR13" s="150"/>
      <c r="CS13" s="150"/>
      <c r="CT13" s="150"/>
      <c r="CU13" s="150"/>
      <c r="CV13" s="150"/>
      <c r="CW13" s="150"/>
      <c r="CX13" s="150"/>
      <c r="CY13" s="150"/>
      <c r="CZ13" s="150"/>
      <c r="DA13" s="150"/>
      <c r="DB13" s="150"/>
      <c r="DC13" s="150"/>
      <c r="DD13" s="150"/>
      <c r="DE13" s="150"/>
      <c r="EF13" s="2" t="s">
        <v>10</v>
      </c>
      <c r="EG13" s="2">
        <v>0</v>
      </c>
    </row>
    <row r="14" spans="1:137" ht="15.75">
      <c r="A14" s="150"/>
      <c r="B14" s="476"/>
      <c r="C14" s="477"/>
      <c r="D14" s="4">
        <v>2.2799999999999998</v>
      </c>
      <c r="E14" s="155"/>
      <c r="F14" s="156" t="s">
        <v>17</v>
      </c>
      <c r="G14" s="420"/>
      <c r="H14" s="5">
        <v>2.71</v>
      </c>
      <c r="I14" s="5">
        <v>2.12</v>
      </c>
      <c r="J14" s="5">
        <v>2.57</v>
      </c>
      <c r="K14" s="5">
        <v>3.99</v>
      </c>
      <c r="L14" s="5">
        <v>1.04</v>
      </c>
      <c r="M14" s="5">
        <v>2.04</v>
      </c>
      <c r="N14" s="5">
        <v>1.79</v>
      </c>
      <c r="O14" s="5">
        <v>1.7</v>
      </c>
      <c r="P14" s="7">
        <v>2.443326102644847E-2</v>
      </c>
      <c r="Q14" s="428" t="s">
        <v>10</v>
      </c>
      <c r="R14" s="428" t="s">
        <v>10</v>
      </c>
      <c r="S14" s="428" t="s">
        <v>10</v>
      </c>
      <c r="T14" s="421">
        <f t="shared" si="0"/>
        <v>1.9982703623362719</v>
      </c>
      <c r="U14" s="367"/>
      <c r="V14" s="151"/>
      <c r="W14" s="367"/>
      <c r="X14" s="151"/>
      <c r="Y14" s="367"/>
      <c r="Z14" s="151"/>
      <c r="AA14" s="367"/>
      <c r="AB14" s="151"/>
      <c r="AC14" s="367"/>
      <c r="AD14" s="151"/>
      <c r="AE14" s="151"/>
      <c r="AF14" s="150"/>
      <c r="AG14" s="150"/>
      <c r="AH14" s="150"/>
      <c r="AI14" s="150"/>
      <c r="AJ14" s="150"/>
      <c r="AK14" s="150"/>
      <c r="AL14" s="150"/>
      <c r="AM14" s="150"/>
      <c r="AN14" s="150"/>
      <c r="AO14" s="150"/>
      <c r="AP14" s="150"/>
      <c r="AQ14" s="150"/>
      <c r="AR14" s="150"/>
      <c r="AS14" s="150"/>
      <c r="AT14" s="150"/>
      <c r="AU14" s="150"/>
      <c r="AV14" s="150"/>
      <c r="AW14" s="150"/>
      <c r="AX14" s="150"/>
      <c r="AY14" s="150"/>
      <c r="AZ14" s="150"/>
      <c r="BA14" s="150"/>
      <c r="BB14" s="150"/>
      <c r="BC14" s="150"/>
      <c r="BD14" s="150"/>
      <c r="BE14" s="150"/>
      <c r="BF14" s="150"/>
      <c r="BG14" s="150"/>
      <c r="BH14" s="150"/>
      <c r="BI14" s="150"/>
      <c r="BJ14" s="150"/>
      <c r="BK14" s="150"/>
      <c r="BL14" s="150"/>
      <c r="BM14" s="150"/>
      <c r="BN14" s="150"/>
      <c r="BO14" s="150"/>
      <c r="BP14" s="150"/>
      <c r="BQ14" s="150"/>
      <c r="BR14" s="150"/>
      <c r="BS14" s="150"/>
      <c r="BT14" s="150"/>
      <c r="BU14" s="150"/>
      <c r="BV14" s="150"/>
      <c r="BW14" s="150"/>
      <c r="BX14" s="150"/>
      <c r="BY14" s="150"/>
      <c r="BZ14" s="150"/>
      <c r="CA14" s="150"/>
      <c r="CB14" s="150"/>
      <c r="CC14" s="150"/>
      <c r="CD14" s="150"/>
      <c r="CE14" s="150"/>
      <c r="CF14" s="150"/>
      <c r="CG14" s="150"/>
      <c r="CH14" s="150"/>
      <c r="CI14" s="150"/>
      <c r="CJ14" s="150"/>
      <c r="CK14" s="150"/>
      <c r="CL14" s="150"/>
      <c r="CM14" s="150"/>
      <c r="CN14" s="150"/>
      <c r="CO14" s="150"/>
      <c r="CP14" s="150"/>
      <c r="CQ14" s="150"/>
      <c r="CR14" s="150"/>
      <c r="CS14" s="150"/>
      <c r="CT14" s="150"/>
      <c r="CU14" s="150"/>
      <c r="CV14" s="150"/>
      <c r="CW14" s="150"/>
      <c r="CX14" s="150"/>
      <c r="CY14" s="150"/>
      <c r="CZ14" s="150"/>
      <c r="DA14" s="150"/>
      <c r="DB14" s="150"/>
      <c r="DC14" s="150"/>
      <c r="DD14" s="150"/>
      <c r="DE14" s="150"/>
      <c r="EF14" s="2" t="s">
        <v>10</v>
      </c>
      <c r="EG14" s="2">
        <v>0</v>
      </c>
    </row>
    <row r="15" spans="1:137" ht="15.75">
      <c r="A15" s="150"/>
      <c r="B15" s="476"/>
      <c r="C15" s="477"/>
      <c r="D15" s="4">
        <v>1.2833333333333334</v>
      </c>
      <c r="E15" s="155"/>
      <c r="F15" s="156" t="s">
        <v>18</v>
      </c>
      <c r="G15" s="420"/>
      <c r="H15" s="5">
        <v>1.81</v>
      </c>
      <c r="I15" s="5">
        <v>1.95</v>
      </c>
      <c r="J15" s="5">
        <v>2.84</v>
      </c>
      <c r="K15" s="5">
        <v>6.64</v>
      </c>
      <c r="L15" s="5">
        <v>1.55</v>
      </c>
      <c r="M15" s="5">
        <v>1.23</v>
      </c>
      <c r="N15" s="5">
        <v>1.79</v>
      </c>
      <c r="O15" s="5">
        <v>1.79</v>
      </c>
      <c r="P15" s="7">
        <v>9.5102644381803002E-3</v>
      </c>
      <c r="Q15" s="428" t="s">
        <v>10</v>
      </c>
      <c r="R15" s="428" t="s">
        <v>10</v>
      </c>
      <c r="S15" s="428" t="s">
        <v>10</v>
      </c>
      <c r="T15" s="421">
        <f t="shared" si="0"/>
        <v>2.1788344738264644</v>
      </c>
      <c r="U15" s="367"/>
      <c r="V15" s="151"/>
      <c r="W15" s="367"/>
      <c r="X15" s="151"/>
      <c r="Y15" s="367"/>
      <c r="Z15" s="151"/>
      <c r="AA15" s="367"/>
      <c r="AB15" s="151"/>
      <c r="AC15" s="367"/>
      <c r="AD15" s="151"/>
      <c r="AE15" s="151"/>
      <c r="AF15" s="150"/>
      <c r="AG15" s="150"/>
      <c r="AH15" s="150"/>
      <c r="AI15" s="150"/>
      <c r="AJ15" s="150"/>
      <c r="AK15" s="150"/>
      <c r="AL15" s="150"/>
      <c r="AM15" s="150"/>
      <c r="AN15" s="150"/>
      <c r="AO15" s="150"/>
      <c r="AP15" s="150"/>
      <c r="AQ15" s="150"/>
      <c r="AR15" s="150"/>
      <c r="AS15" s="150"/>
      <c r="AT15" s="150"/>
      <c r="AU15" s="150"/>
      <c r="AV15" s="150"/>
      <c r="AW15" s="150"/>
      <c r="AX15" s="150"/>
      <c r="AY15" s="150"/>
      <c r="AZ15" s="150"/>
      <c r="BA15" s="150"/>
      <c r="BB15" s="150"/>
      <c r="BC15" s="150"/>
      <c r="BD15" s="150"/>
      <c r="BE15" s="150"/>
      <c r="BF15" s="150"/>
      <c r="BG15" s="150"/>
      <c r="BH15" s="150"/>
      <c r="BI15" s="150"/>
      <c r="BJ15" s="150"/>
      <c r="BK15" s="150"/>
      <c r="BL15" s="150"/>
      <c r="BM15" s="150"/>
      <c r="BN15" s="150"/>
      <c r="BO15" s="150"/>
      <c r="BP15" s="150"/>
      <c r="BQ15" s="150"/>
      <c r="BR15" s="150"/>
      <c r="BS15" s="150"/>
      <c r="BT15" s="150"/>
      <c r="BU15" s="150"/>
      <c r="BV15" s="150"/>
      <c r="BW15" s="150"/>
      <c r="BX15" s="150"/>
      <c r="BY15" s="150"/>
      <c r="BZ15" s="150"/>
      <c r="CA15" s="150"/>
      <c r="CB15" s="150"/>
      <c r="CC15" s="150"/>
      <c r="CD15" s="150"/>
      <c r="CE15" s="150"/>
      <c r="CF15" s="150"/>
      <c r="CG15" s="150"/>
      <c r="CH15" s="150"/>
      <c r="CI15" s="150"/>
      <c r="CJ15" s="150"/>
      <c r="CK15" s="150"/>
      <c r="CL15" s="150"/>
      <c r="CM15" s="150"/>
      <c r="CN15" s="150"/>
      <c r="CO15" s="150"/>
      <c r="CP15" s="150"/>
      <c r="CQ15" s="150"/>
      <c r="CR15" s="150"/>
      <c r="CS15" s="150"/>
      <c r="CT15" s="150"/>
      <c r="CU15" s="150"/>
      <c r="CV15" s="150"/>
      <c r="CW15" s="150"/>
      <c r="CX15" s="150"/>
      <c r="CY15" s="150"/>
      <c r="CZ15" s="150"/>
      <c r="DA15" s="150"/>
      <c r="DB15" s="150"/>
      <c r="DC15" s="150"/>
      <c r="DD15" s="150"/>
      <c r="DE15" s="150"/>
      <c r="EF15" s="2" t="s">
        <v>10</v>
      </c>
      <c r="EG15" s="2">
        <v>0</v>
      </c>
    </row>
    <row r="16" spans="1:137" ht="15.75">
      <c r="A16" s="150"/>
      <c r="B16" s="476"/>
      <c r="C16" s="477"/>
      <c r="D16" s="4">
        <v>1.6166666666666667</v>
      </c>
      <c r="E16" s="155"/>
      <c r="F16" s="156" t="s">
        <v>19</v>
      </c>
      <c r="G16" s="420"/>
      <c r="H16" s="5">
        <v>2.87</v>
      </c>
      <c r="I16" s="5">
        <v>0.78</v>
      </c>
      <c r="J16" s="5">
        <v>0.65</v>
      </c>
      <c r="K16" s="5">
        <v>1.78</v>
      </c>
      <c r="L16" s="5">
        <v>2.4700000000000002</v>
      </c>
      <c r="M16" s="5">
        <v>0.93</v>
      </c>
      <c r="N16" s="5">
        <v>1.66</v>
      </c>
      <c r="O16" s="5">
        <v>1.62</v>
      </c>
      <c r="P16" s="7">
        <v>1.8403277836848596E-2</v>
      </c>
      <c r="Q16" s="428" t="s">
        <v>10</v>
      </c>
      <c r="R16" s="428" t="s">
        <v>10</v>
      </c>
      <c r="S16" s="428" t="s">
        <v>10</v>
      </c>
      <c r="T16" s="421">
        <f t="shared" si="0"/>
        <v>1.4198225864263165</v>
      </c>
      <c r="U16" s="367"/>
      <c r="V16" s="151"/>
      <c r="W16" s="367"/>
      <c r="X16" s="151"/>
      <c r="Y16" s="367"/>
      <c r="Z16" s="151"/>
      <c r="AA16" s="367"/>
      <c r="AB16" s="151"/>
      <c r="AC16" s="367"/>
      <c r="AD16" s="151"/>
      <c r="AE16" s="151"/>
      <c r="AF16" s="150"/>
      <c r="AG16" s="150"/>
      <c r="AH16" s="150"/>
      <c r="AI16" s="150"/>
      <c r="AJ16" s="150"/>
      <c r="AK16" s="150"/>
      <c r="AL16" s="150"/>
      <c r="AM16" s="150"/>
      <c r="AN16" s="150"/>
      <c r="AO16" s="150"/>
      <c r="AP16" s="150"/>
      <c r="AQ16" s="150"/>
      <c r="AR16" s="150"/>
      <c r="AS16" s="150"/>
      <c r="AT16" s="150"/>
      <c r="AU16" s="150"/>
      <c r="AV16" s="150"/>
      <c r="AW16" s="150"/>
      <c r="AX16" s="150"/>
      <c r="AY16" s="150"/>
      <c r="AZ16" s="150"/>
      <c r="BA16" s="150"/>
      <c r="BB16" s="150"/>
      <c r="BC16" s="150"/>
      <c r="BD16" s="150"/>
      <c r="BE16" s="150"/>
      <c r="BF16" s="150"/>
      <c r="BG16" s="150"/>
      <c r="BH16" s="150"/>
      <c r="BI16" s="150"/>
      <c r="BJ16" s="150"/>
      <c r="BK16" s="150"/>
      <c r="BL16" s="150"/>
      <c r="BM16" s="150"/>
      <c r="BN16" s="150"/>
      <c r="BO16" s="150"/>
      <c r="BP16" s="150"/>
      <c r="BQ16" s="150"/>
      <c r="BR16" s="150"/>
      <c r="BS16" s="150"/>
      <c r="BT16" s="150"/>
      <c r="BU16" s="150"/>
      <c r="BV16" s="150"/>
      <c r="BW16" s="150"/>
      <c r="BX16" s="150"/>
      <c r="BY16" s="150"/>
      <c r="BZ16" s="150"/>
      <c r="CA16" s="150"/>
      <c r="CB16" s="150"/>
      <c r="CC16" s="150"/>
      <c r="CD16" s="150"/>
      <c r="CE16" s="150"/>
      <c r="CF16" s="150"/>
      <c r="CG16" s="150"/>
      <c r="CH16" s="150"/>
      <c r="CI16" s="150"/>
      <c r="CJ16" s="150"/>
      <c r="CK16" s="150"/>
      <c r="CL16" s="150"/>
      <c r="CM16" s="150"/>
      <c r="CN16" s="150"/>
      <c r="CO16" s="150"/>
      <c r="CP16" s="150"/>
      <c r="CQ16" s="150"/>
      <c r="CR16" s="150"/>
      <c r="CS16" s="150"/>
      <c r="CT16" s="150"/>
      <c r="CU16" s="150"/>
      <c r="CV16" s="150"/>
      <c r="CW16" s="150"/>
      <c r="CX16" s="150"/>
      <c r="CY16" s="150"/>
      <c r="CZ16" s="150"/>
      <c r="DA16" s="150"/>
      <c r="DB16" s="150"/>
      <c r="DC16" s="150"/>
      <c r="DD16" s="150"/>
      <c r="DE16" s="150"/>
      <c r="EF16" s="2" t="s">
        <v>10</v>
      </c>
      <c r="EG16" s="2">
        <v>0</v>
      </c>
    </row>
    <row r="17" spans="1:137" ht="15.75">
      <c r="A17" s="150"/>
      <c r="B17" s="476"/>
      <c r="C17" s="477"/>
      <c r="D17" s="4">
        <v>0.7433333333333334</v>
      </c>
      <c r="E17" s="155"/>
      <c r="F17" s="156" t="s">
        <v>20</v>
      </c>
      <c r="G17" s="420"/>
      <c r="H17" s="5">
        <v>1.2</v>
      </c>
      <c r="I17" s="5">
        <v>0.49</v>
      </c>
      <c r="J17" s="5">
        <v>1.55</v>
      </c>
      <c r="K17" s="5">
        <v>0.94</v>
      </c>
      <c r="L17" s="5">
        <v>1.78</v>
      </c>
      <c r="M17" s="5">
        <v>0.33</v>
      </c>
      <c r="N17" s="5">
        <v>0.09</v>
      </c>
      <c r="O17" s="5">
        <v>0.41</v>
      </c>
      <c r="P17" s="438">
        <v>1.0078740157480317</v>
      </c>
      <c r="Q17" s="428" t="s">
        <v>10</v>
      </c>
      <c r="R17" s="428" t="s">
        <v>10</v>
      </c>
      <c r="S17" s="428" t="s">
        <v>10</v>
      </c>
      <c r="T17" s="421">
        <f t="shared" si="0"/>
        <v>0.86643044619422571</v>
      </c>
      <c r="U17" s="367"/>
      <c r="V17" s="151"/>
      <c r="W17" s="367"/>
      <c r="X17" s="151"/>
      <c r="Y17" s="367"/>
      <c r="Z17" s="151"/>
      <c r="AA17" s="367"/>
      <c r="AB17" s="151"/>
      <c r="AC17" s="367"/>
      <c r="AD17" s="151"/>
      <c r="AE17" s="151"/>
      <c r="AF17" s="150"/>
      <c r="AG17" s="150"/>
      <c r="AH17" s="150"/>
      <c r="AI17" s="150"/>
      <c r="AJ17" s="150"/>
      <c r="AK17" s="150"/>
      <c r="AL17" s="150"/>
      <c r="AM17" s="150"/>
      <c r="AN17" s="150"/>
      <c r="AO17" s="150"/>
      <c r="AP17" s="150"/>
      <c r="AQ17" s="150"/>
      <c r="AR17" s="150"/>
      <c r="AS17" s="150"/>
      <c r="AT17" s="150"/>
      <c r="AU17" s="150"/>
      <c r="AV17" s="150"/>
      <c r="AW17" s="150"/>
      <c r="AX17" s="150"/>
      <c r="AY17" s="150"/>
      <c r="AZ17" s="150"/>
      <c r="BA17" s="150"/>
      <c r="BB17" s="150"/>
      <c r="BC17" s="150"/>
      <c r="BD17" s="150"/>
      <c r="BE17" s="150"/>
      <c r="BF17" s="150"/>
      <c r="BG17" s="150"/>
      <c r="BH17" s="150"/>
      <c r="BI17" s="150"/>
      <c r="BJ17" s="150"/>
      <c r="BK17" s="150"/>
      <c r="BL17" s="150"/>
      <c r="BM17" s="150"/>
      <c r="BN17" s="150"/>
      <c r="BO17" s="150"/>
      <c r="BP17" s="150"/>
      <c r="BQ17" s="150"/>
      <c r="BR17" s="150"/>
      <c r="BS17" s="150"/>
      <c r="BT17" s="150"/>
      <c r="BU17" s="150"/>
      <c r="BV17" s="150"/>
      <c r="BW17" s="150"/>
      <c r="BX17" s="150"/>
      <c r="BY17" s="150"/>
      <c r="BZ17" s="150"/>
      <c r="CA17" s="150"/>
      <c r="CB17" s="150"/>
      <c r="CC17" s="150"/>
      <c r="CD17" s="150"/>
      <c r="CE17" s="150"/>
      <c r="CF17" s="150"/>
      <c r="CG17" s="150"/>
      <c r="CH17" s="150"/>
      <c r="CI17" s="150"/>
      <c r="CJ17" s="150"/>
      <c r="CK17" s="150"/>
      <c r="CL17" s="150"/>
      <c r="CM17" s="150"/>
      <c r="CN17" s="150"/>
      <c r="CO17" s="150"/>
      <c r="CP17" s="150"/>
      <c r="CQ17" s="150"/>
      <c r="CR17" s="150"/>
      <c r="CS17" s="150"/>
      <c r="CT17" s="150"/>
      <c r="CU17" s="150"/>
      <c r="CV17" s="150"/>
      <c r="CW17" s="150"/>
      <c r="CX17" s="150"/>
      <c r="CY17" s="150"/>
      <c r="CZ17" s="150"/>
      <c r="DA17" s="150"/>
      <c r="DB17" s="150"/>
      <c r="DC17" s="150"/>
      <c r="DD17" s="150"/>
      <c r="DE17" s="150"/>
      <c r="EF17" s="2" t="s">
        <v>10</v>
      </c>
      <c r="EG17" s="2">
        <v>0</v>
      </c>
    </row>
    <row r="18" spans="1:137" ht="15.75">
      <c r="A18" s="150"/>
      <c r="B18" s="476"/>
      <c r="C18" s="477"/>
      <c r="D18" s="4">
        <v>0.47</v>
      </c>
      <c r="E18" s="155"/>
      <c r="F18" s="156" t="s">
        <v>21</v>
      </c>
      <c r="G18" s="420"/>
      <c r="H18" s="5">
        <v>0.43</v>
      </c>
      <c r="I18" s="5">
        <v>2.34</v>
      </c>
      <c r="J18" s="5">
        <v>0.11</v>
      </c>
      <c r="K18" s="5">
        <v>0.84</v>
      </c>
      <c r="L18" s="5">
        <v>0.66</v>
      </c>
      <c r="M18" s="5">
        <v>0.76</v>
      </c>
      <c r="N18" s="5">
        <v>0.42</v>
      </c>
      <c r="O18" s="5">
        <v>0.14000000000000001</v>
      </c>
      <c r="P18" s="438">
        <v>0.62992125984251968</v>
      </c>
      <c r="Q18" s="428" t="s">
        <v>10</v>
      </c>
      <c r="R18" s="428" t="s">
        <v>10</v>
      </c>
      <c r="S18" s="428" t="s">
        <v>10</v>
      </c>
      <c r="T18" s="421">
        <f t="shared" si="0"/>
        <v>0.70332458442694656</v>
      </c>
      <c r="U18" s="367"/>
      <c r="V18" s="151"/>
      <c r="W18" s="367"/>
      <c r="X18" s="151"/>
      <c r="Y18" s="367"/>
      <c r="Z18" s="151"/>
      <c r="AA18" s="367"/>
      <c r="AB18" s="151"/>
      <c r="AC18" s="367"/>
      <c r="AD18" s="151"/>
      <c r="AE18" s="151"/>
      <c r="AF18" s="150"/>
      <c r="AG18" s="150"/>
      <c r="AH18" s="150"/>
      <c r="AI18" s="150"/>
      <c r="AJ18" s="150"/>
      <c r="AK18" s="150"/>
      <c r="AL18" s="150"/>
      <c r="AM18" s="150"/>
      <c r="AN18" s="150"/>
      <c r="AO18" s="150"/>
      <c r="AP18" s="150"/>
      <c r="AQ18" s="150"/>
      <c r="AR18" s="150"/>
      <c r="AS18" s="150"/>
      <c r="AT18" s="150"/>
      <c r="AU18" s="150"/>
      <c r="AV18" s="150"/>
      <c r="AW18" s="150"/>
      <c r="AX18" s="150"/>
      <c r="AY18" s="150"/>
      <c r="AZ18" s="150"/>
      <c r="BA18" s="150"/>
      <c r="BB18" s="150"/>
      <c r="BC18" s="150"/>
      <c r="BD18" s="150"/>
      <c r="BE18" s="150"/>
      <c r="BF18" s="150"/>
      <c r="BG18" s="150"/>
      <c r="BH18" s="150"/>
      <c r="BI18" s="150"/>
      <c r="BJ18" s="150"/>
      <c r="BK18" s="150"/>
      <c r="BL18" s="150"/>
      <c r="BM18" s="150"/>
      <c r="BN18" s="150"/>
      <c r="BO18" s="150"/>
      <c r="BP18" s="150"/>
      <c r="BQ18" s="150"/>
      <c r="BR18" s="150"/>
      <c r="BS18" s="150"/>
      <c r="BT18" s="150"/>
      <c r="BU18" s="150"/>
      <c r="BV18" s="150"/>
      <c r="BW18" s="150"/>
      <c r="BX18" s="150"/>
      <c r="BY18" s="150"/>
      <c r="BZ18" s="150"/>
      <c r="CA18" s="150"/>
      <c r="CB18" s="150"/>
      <c r="CC18" s="150"/>
      <c r="CD18" s="150"/>
      <c r="CE18" s="150"/>
      <c r="CF18" s="150"/>
      <c r="CG18" s="150"/>
      <c r="CH18" s="150"/>
      <c r="CI18" s="150"/>
      <c r="CJ18" s="150"/>
      <c r="CK18" s="150"/>
      <c r="CL18" s="150"/>
      <c r="CM18" s="150"/>
      <c r="CN18" s="150"/>
      <c r="CO18" s="150"/>
      <c r="CP18" s="150"/>
      <c r="CQ18" s="150"/>
      <c r="CR18" s="150"/>
      <c r="CS18" s="150"/>
      <c r="CT18" s="150"/>
      <c r="CU18" s="150"/>
      <c r="CV18" s="150"/>
      <c r="CW18" s="150"/>
      <c r="CX18" s="150"/>
      <c r="CY18" s="150"/>
      <c r="CZ18" s="150"/>
      <c r="DA18" s="150"/>
      <c r="DB18" s="150"/>
      <c r="DC18" s="150"/>
      <c r="DD18" s="150"/>
      <c r="DE18" s="150"/>
    </row>
    <row r="19" spans="1:137" ht="16.5" thickBot="1">
      <c r="A19" s="150"/>
      <c r="B19" s="476"/>
      <c r="C19" s="477"/>
      <c r="D19" s="4">
        <v>0.4844444444444444</v>
      </c>
      <c r="E19" s="155"/>
      <c r="F19" s="157" t="s">
        <v>22</v>
      </c>
      <c r="G19" s="420"/>
      <c r="H19" s="5">
        <v>0.83</v>
      </c>
      <c r="I19" s="5">
        <v>0.46</v>
      </c>
      <c r="J19" s="5">
        <v>0.34</v>
      </c>
      <c r="K19" s="5">
        <v>0.8</v>
      </c>
      <c r="L19" s="5">
        <v>0.18</v>
      </c>
      <c r="M19" s="5">
        <v>0.85</v>
      </c>
      <c r="N19" s="5">
        <v>0.53</v>
      </c>
      <c r="O19" s="5">
        <v>0.69</v>
      </c>
      <c r="P19" s="438">
        <v>0.76771653543307095</v>
      </c>
      <c r="Q19" s="428" t="s">
        <v>10</v>
      </c>
      <c r="R19" s="428" t="s">
        <v>10</v>
      </c>
      <c r="S19" s="428" t="s">
        <v>10</v>
      </c>
      <c r="T19" s="421">
        <f t="shared" si="0"/>
        <v>0.60530183727034126</v>
      </c>
      <c r="U19" s="367"/>
      <c r="V19" s="151"/>
      <c r="W19" s="367"/>
      <c r="X19" s="151"/>
      <c r="Y19" s="367"/>
      <c r="Z19" s="151"/>
      <c r="AA19" s="367"/>
      <c r="AB19" s="151"/>
      <c r="AC19" s="367"/>
      <c r="AD19" s="151"/>
      <c r="AE19" s="151"/>
      <c r="AF19" s="150"/>
      <c r="AG19" s="150"/>
      <c r="AH19" s="150"/>
      <c r="AI19" s="150"/>
      <c r="AJ19" s="150"/>
      <c r="AK19" s="150"/>
      <c r="AL19" s="150"/>
      <c r="AM19" s="150"/>
      <c r="AN19" s="150"/>
      <c r="AO19" s="150"/>
      <c r="AP19" s="150"/>
      <c r="AQ19" s="150"/>
      <c r="AR19" s="150"/>
      <c r="AS19" s="150"/>
      <c r="AT19" s="150"/>
      <c r="AU19" s="150"/>
      <c r="AV19" s="150"/>
      <c r="AW19" s="150"/>
      <c r="AX19" s="150"/>
      <c r="AY19" s="150"/>
      <c r="AZ19" s="150"/>
      <c r="BA19" s="150"/>
      <c r="BB19" s="150"/>
      <c r="BC19" s="150"/>
      <c r="BD19" s="150"/>
      <c r="BE19" s="150"/>
      <c r="BF19" s="150"/>
      <c r="BG19" s="150"/>
      <c r="BH19" s="150"/>
      <c r="BI19" s="150"/>
      <c r="BJ19" s="150"/>
      <c r="BK19" s="150"/>
      <c r="BL19" s="150"/>
      <c r="BM19" s="150"/>
      <c r="BN19" s="150"/>
      <c r="BO19" s="150"/>
      <c r="BP19" s="150"/>
      <c r="BQ19" s="150"/>
      <c r="BR19" s="150"/>
      <c r="BS19" s="150"/>
      <c r="BT19" s="150"/>
      <c r="BU19" s="150"/>
      <c r="BV19" s="150"/>
      <c r="BW19" s="150"/>
      <c r="BX19" s="150"/>
      <c r="BY19" s="150"/>
      <c r="BZ19" s="150"/>
      <c r="CA19" s="150"/>
      <c r="CB19" s="150"/>
      <c r="CC19" s="150"/>
      <c r="CD19" s="150"/>
      <c r="CE19" s="150"/>
      <c r="CF19" s="150"/>
      <c r="CG19" s="150"/>
      <c r="CH19" s="150"/>
      <c r="CI19" s="150"/>
      <c r="CJ19" s="150"/>
      <c r="CK19" s="150"/>
      <c r="CL19" s="150"/>
      <c r="CM19" s="150"/>
      <c r="CN19" s="150"/>
      <c r="CO19" s="150"/>
      <c r="CP19" s="150"/>
      <c r="CQ19" s="150"/>
      <c r="CR19" s="150"/>
      <c r="CS19" s="150"/>
      <c r="CT19" s="150"/>
      <c r="CU19" s="150"/>
      <c r="CV19" s="150"/>
      <c r="CW19" s="150"/>
      <c r="CX19" s="150"/>
      <c r="CY19" s="150"/>
      <c r="CZ19" s="150"/>
      <c r="DA19" s="150"/>
      <c r="DB19" s="150"/>
      <c r="DC19" s="150"/>
      <c r="DD19" s="150"/>
      <c r="DE19" s="150"/>
    </row>
    <row r="20" spans="1:137" ht="16.5" thickBot="1">
      <c r="A20" s="150"/>
      <c r="B20" s="478"/>
      <c r="C20" s="479"/>
      <c r="D20" s="159">
        <f>SUM(D8:D19)</f>
        <v>13.544777777777778</v>
      </c>
      <c r="E20" s="160"/>
      <c r="F20" s="161" t="s">
        <v>23</v>
      </c>
      <c r="G20" s="162"/>
      <c r="H20" s="320">
        <f t="shared" ref="H20:S20" si="1">SUM(H8:H19)</f>
        <v>19.229999999999997</v>
      </c>
      <c r="I20" s="320">
        <f t="shared" si="1"/>
        <v>20.69</v>
      </c>
      <c r="J20" s="320">
        <f t="shared" si="1"/>
        <v>17.64</v>
      </c>
      <c r="K20" s="320">
        <f t="shared" si="1"/>
        <v>19.940000000000005</v>
      </c>
      <c r="L20" s="320">
        <f t="shared" si="1"/>
        <v>14.56</v>
      </c>
      <c r="M20" s="320">
        <f t="shared" si="1"/>
        <v>15.290000000000001</v>
      </c>
      <c r="N20" s="320">
        <f t="shared" si="1"/>
        <v>15.749999999999996</v>
      </c>
      <c r="O20" s="320">
        <f t="shared" si="1"/>
        <v>12.730000000000002</v>
      </c>
      <c r="P20" s="320">
        <f t="shared" si="1"/>
        <v>2.862868479156591</v>
      </c>
      <c r="Q20" s="320">
        <f t="shared" si="1"/>
        <v>0</v>
      </c>
      <c r="R20" s="320">
        <f t="shared" si="1"/>
        <v>0</v>
      </c>
      <c r="S20" s="425">
        <f t="shared" si="1"/>
        <v>0</v>
      </c>
      <c r="T20" s="158">
        <f t="shared" si="0"/>
        <v>11.557739039929716</v>
      </c>
      <c r="U20" s="368"/>
      <c r="V20" s="151"/>
      <c r="W20" s="368"/>
      <c r="X20" s="151"/>
      <c r="Y20" s="368"/>
      <c r="Z20" s="151"/>
      <c r="AA20" s="368"/>
      <c r="AB20" s="151"/>
      <c r="AC20" s="368"/>
      <c r="AD20" s="151"/>
      <c r="AE20" s="151"/>
      <c r="AF20" s="150"/>
      <c r="AG20" s="150"/>
      <c r="AH20" s="150"/>
      <c r="AI20" s="150"/>
      <c r="AJ20" s="150"/>
      <c r="AK20" s="150"/>
      <c r="AL20" s="150"/>
      <c r="AM20" s="150"/>
      <c r="AN20" s="150"/>
      <c r="AO20" s="150"/>
      <c r="AP20" s="150"/>
      <c r="AQ20" s="150"/>
      <c r="AR20" s="150"/>
      <c r="AS20" s="150"/>
      <c r="AT20" s="150"/>
      <c r="AU20" s="150"/>
      <c r="AV20" s="150"/>
      <c r="AW20" s="150"/>
      <c r="AX20" s="150"/>
      <c r="AY20" s="150"/>
      <c r="AZ20" s="150"/>
      <c r="BA20" s="150"/>
      <c r="BB20" s="150"/>
      <c r="BC20" s="150"/>
      <c r="BD20" s="150"/>
      <c r="BE20" s="150"/>
      <c r="BF20" s="150"/>
      <c r="BG20" s="150"/>
      <c r="BH20" s="150"/>
      <c r="BI20" s="150"/>
      <c r="BJ20" s="150"/>
      <c r="BK20" s="150"/>
      <c r="BL20" s="150"/>
      <c r="BM20" s="150"/>
      <c r="BN20" s="150"/>
      <c r="BO20" s="150"/>
      <c r="BP20" s="150"/>
      <c r="BQ20" s="150"/>
      <c r="BR20" s="150"/>
      <c r="BS20" s="150"/>
      <c r="BT20" s="150"/>
      <c r="BU20" s="150"/>
      <c r="BV20" s="150"/>
      <c r="BW20" s="150"/>
      <c r="BX20" s="150"/>
      <c r="BY20" s="150"/>
      <c r="BZ20" s="150"/>
      <c r="CA20" s="150"/>
      <c r="CB20" s="150"/>
      <c r="CC20" s="150"/>
      <c r="CD20" s="150"/>
      <c r="CE20" s="150"/>
      <c r="CF20" s="150"/>
      <c r="CG20" s="150"/>
      <c r="CH20" s="150"/>
      <c r="CI20" s="150"/>
      <c r="CJ20" s="150"/>
      <c r="CK20" s="150"/>
      <c r="CL20" s="150"/>
      <c r="CM20" s="150"/>
      <c r="CN20" s="150"/>
      <c r="CO20" s="150"/>
      <c r="CP20" s="150"/>
      <c r="CQ20" s="150"/>
      <c r="CR20" s="150"/>
      <c r="CS20" s="150"/>
      <c r="CT20" s="150"/>
      <c r="CU20" s="150"/>
      <c r="CV20" s="150"/>
      <c r="CW20" s="150"/>
      <c r="CX20" s="150"/>
      <c r="CY20" s="150"/>
      <c r="CZ20" s="150"/>
      <c r="DA20" s="150"/>
      <c r="DB20" s="150"/>
      <c r="DC20" s="150"/>
      <c r="DD20" s="150"/>
      <c r="DE20" s="150"/>
    </row>
    <row r="21" spans="1:137">
      <c r="A21" s="149"/>
      <c r="B21" s="149"/>
      <c r="C21" s="149"/>
      <c r="D21" s="163"/>
      <c r="E21" s="149"/>
      <c r="F21" s="149"/>
      <c r="G21" s="149"/>
      <c r="H21" s="149"/>
      <c r="I21" s="149"/>
      <c r="J21" s="149"/>
      <c r="K21" s="149"/>
      <c r="L21" s="149"/>
      <c r="M21" s="149"/>
      <c r="N21" s="149"/>
      <c r="O21" s="149"/>
      <c r="P21" s="149"/>
      <c r="Q21" s="149"/>
      <c r="R21" s="149"/>
      <c r="S21" s="149"/>
      <c r="T21" s="149"/>
      <c r="U21" s="164"/>
      <c r="V21" s="164"/>
      <c r="W21" s="164"/>
      <c r="X21" s="164"/>
      <c r="Y21" s="164"/>
      <c r="Z21" s="164"/>
      <c r="AA21" s="164"/>
      <c r="AB21" s="164"/>
      <c r="AC21" s="164"/>
      <c r="AD21" s="164"/>
      <c r="AE21" s="164"/>
      <c r="AF21" s="149"/>
      <c r="AG21" s="149"/>
      <c r="AH21" s="149"/>
      <c r="AI21" s="149"/>
      <c r="AJ21" s="149"/>
      <c r="AK21" s="149"/>
      <c r="AL21" s="149"/>
      <c r="AM21" s="149"/>
      <c r="AN21" s="149"/>
      <c r="AO21" s="149"/>
      <c r="AP21" s="149"/>
      <c r="AQ21" s="149"/>
      <c r="AR21" s="149"/>
      <c r="AS21" s="149"/>
      <c r="AT21" s="149"/>
      <c r="AU21" s="149"/>
      <c r="AV21" s="150"/>
      <c r="AW21" s="150"/>
      <c r="AX21" s="150"/>
      <c r="AY21" s="150"/>
      <c r="AZ21" s="150"/>
      <c r="BA21" s="150"/>
      <c r="BB21" s="150"/>
      <c r="BC21" s="150"/>
      <c r="BD21" s="150"/>
      <c r="BE21" s="150"/>
      <c r="BF21" s="150"/>
      <c r="BG21" s="150"/>
      <c r="BH21" s="150"/>
      <c r="BI21" s="150"/>
      <c r="BJ21" s="150"/>
      <c r="BK21" s="150"/>
      <c r="BL21" s="150"/>
      <c r="BM21" s="150"/>
      <c r="BN21" s="150"/>
      <c r="BO21" s="150"/>
      <c r="BP21" s="150"/>
      <c r="BQ21" s="150"/>
      <c r="BR21" s="150"/>
      <c r="BS21" s="150"/>
      <c r="BT21" s="150"/>
      <c r="BU21" s="150"/>
      <c r="BV21" s="150"/>
      <c r="BW21" s="150"/>
      <c r="BX21" s="150"/>
      <c r="BY21" s="150"/>
      <c r="BZ21" s="150"/>
      <c r="CA21" s="150"/>
      <c r="CB21" s="150"/>
      <c r="CC21" s="150"/>
      <c r="CD21" s="150"/>
      <c r="CE21" s="150"/>
      <c r="CF21" s="150"/>
      <c r="CG21" s="150"/>
      <c r="CH21" s="150"/>
      <c r="CI21" s="150"/>
      <c r="CJ21" s="150"/>
      <c r="CK21" s="150"/>
      <c r="CL21" s="150"/>
      <c r="CM21" s="150"/>
      <c r="CN21" s="150"/>
      <c r="CO21" s="150"/>
      <c r="CP21" s="150"/>
      <c r="CQ21" s="150"/>
      <c r="CR21" s="150"/>
      <c r="CS21" s="150"/>
      <c r="CT21" s="150"/>
      <c r="CU21" s="150"/>
      <c r="CV21" s="150"/>
      <c r="CW21" s="150"/>
      <c r="CX21" s="150"/>
      <c r="CY21" s="150"/>
      <c r="CZ21" s="150"/>
      <c r="DA21" s="150"/>
      <c r="DB21" s="150"/>
      <c r="DC21" s="150"/>
      <c r="DD21" s="150"/>
      <c r="DE21" s="150"/>
      <c r="DF21" s="150"/>
      <c r="DG21" s="150"/>
      <c r="DH21" s="150"/>
      <c r="DI21" s="150"/>
      <c r="DJ21" s="150"/>
      <c r="DK21" s="150"/>
      <c r="DL21" s="150"/>
      <c r="DM21" s="150"/>
      <c r="DN21" s="150"/>
      <c r="DO21" s="150"/>
      <c r="DP21" s="150"/>
      <c r="DQ21" s="150"/>
      <c r="DR21" s="150"/>
      <c r="DS21" s="150"/>
      <c r="DT21" s="150"/>
      <c r="DU21" s="150"/>
      <c r="DV21" s="150"/>
      <c r="DW21" s="150"/>
      <c r="DX21" s="150"/>
      <c r="DY21" s="150"/>
      <c r="DZ21" s="150"/>
    </row>
    <row r="22" spans="1:137" ht="13.5" thickBot="1">
      <c r="A22" s="149"/>
      <c r="B22" s="149"/>
      <c r="C22" s="149"/>
      <c r="D22" s="164" t="b">
        <f>ISERROR(D24)</f>
        <v>0</v>
      </c>
      <c r="E22" s="149"/>
      <c r="F22" s="149" t="b">
        <f>ISERROR(F24)</f>
        <v>0</v>
      </c>
      <c r="G22" s="149"/>
      <c r="H22" s="149" t="b">
        <f>ISERROR(H24)</f>
        <v>0</v>
      </c>
      <c r="I22" s="149"/>
      <c r="J22" s="149" t="b">
        <f>ISERROR(J24)</f>
        <v>0</v>
      </c>
      <c r="K22" s="149"/>
      <c r="L22" s="149" t="b">
        <f>ISERROR(L24)</f>
        <v>0</v>
      </c>
      <c r="M22" s="149"/>
      <c r="N22" s="149" t="b">
        <f>ISERROR(N24)</f>
        <v>0</v>
      </c>
      <c r="O22" s="149"/>
      <c r="P22" s="149" t="b">
        <f>ISERROR(P24)</f>
        <v>0</v>
      </c>
      <c r="Q22" s="149"/>
      <c r="R22" s="149" t="b">
        <f>ISERROR(R24)</f>
        <v>0</v>
      </c>
      <c r="S22" s="149"/>
      <c r="T22" s="149" t="b">
        <f>ISERROR(T24)</f>
        <v>0</v>
      </c>
      <c r="U22" s="149"/>
      <c r="V22" s="149" t="b">
        <f>ISERROR(V24)</f>
        <v>0</v>
      </c>
      <c r="W22" s="149"/>
      <c r="X22" s="149" t="b">
        <f>ISERROR(X24)</f>
        <v>0</v>
      </c>
      <c r="Y22" s="149"/>
      <c r="Z22" s="149" t="b">
        <f>ISERROR(Z24)</f>
        <v>0</v>
      </c>
      <c r="AA22" s="149"/>
      <c r="AB22" s="149"/>
      <c r="AC22" s="149"/>
      <c r="AD22" s="149"/>
      <c r="AE22" s="149"/>
      <c r="AF22" s="149"/>
      <c r="AG22" s="149"/>
      <c r="AH22" s="149"/>
      <c r="AI22" s="149"/>
      <c r="AJ22" s="149"/>
      <c r="AK22" s="149"/>
      <c r="AL22" s="149"/>
      <c r="AM22" s="149"/>
      <c r="AN22" s="149"/>
      <c r="AO22" s="149"/>
      <c r="AP22" s="149"/>
      <c r="AQ22" s="149"/>
      <c r="AR22" s="149"/>
      <c r="AS22" s="149"/>
      <c r="AT22" s="149"/>
      <c r="AU22" s="149"/>
      <c r="AV22" s="150"/>
      <c r="AW22" s="150"/>
      <c r="AX22" s="150"/>
      <c r="AY22" s="150"/>
      <c r="AZ22" s="150"/>
      <c r="BA22" s="150"/>
      <c r="BB22" s="150"/>
      <c r="BC22" s="150"/>
      <c r="BD22" s="150"/>
      <c r="BE22" s="150"/>
      <c r="BF22" s="150"/>
      <c r="BG22" s="150"/>
      <c r="BH22" s="150"/>
      <c r="BI22" s="150"/>
      <c r="BJ22" s="150"/>
      <c r="BK22" s="150"/>
      <c r="BL22" s="150"/>
      <c r="BM22" s="150"/>
      <c r="BN22" s="150"/>
      <c r="BO22" s="150"/>
      <c r="BP22" s="150"/>
      <c r="BQ22" s="150"/>
      <c r="BR22" s="150"/>
      <c r="BS22" s="150"/>
      <c r="BT22" s="150"/>
      <c r="BU22" s="150"/>
      <c r="BV22" s="150"/>
      <c r="BW22" s="150"/>
      <c r="BX22" s="150"/>
      <c r="BY22" s="150"/>
      <c r="BZ22" s="150"/>
      <c r="CA22" s="150"/>
      <c r="CB22" s="150"/>
      <c r="CC22" s="150"/>
      <c r="CD22" s="150"/>
      <c r="CE22" s="150"/>
      <c r="CF22" s="150"/>
      <c r="CG22" s="150"/>
      <c r="CH22" s="150"/>
      <c r="CI22" s="150"/>
      <c r="CJ22" s="150"/>
      <c r="CK22" s="150"/>
      <c r="CL22" s="150"/>
      <c r="CM22" s="150"/>
      <c r="CN22" s="150"/>
      <c r="CO22" s="150"/>
      <c r="CP22" s="150"/>
      <c r="CQ22" s="150"/>
      <c r="CR22" s="150"/>
      <c r="CS22" s="150"/>
      <c r="CT22" s="150"/>
      <c r="CU22" s="150"/>
      <c r="CV22" s="150"/>
      <c r="CW22" s="150"/>
      <c r="CX22" s="150"/>
      <c r="CY22" s="150"/>
      <c r="CZ22" s="150"/>
      <c r="DA22" s="150"/>
      <c r="DB22" s="150"/>
      <c r="DC22" s="150"/>
      <c r="DD22" s="150"/>
      <c r="DE22" s="150"/>
      <c r="DF22" s="150"/>
      <c r="DG22" s="150"/>
      <c r="DH22" s="150"/>
      <c r="DI22" s="150"/>
      <c r="DJ22" s="150"/>
      <c r="DK22" s="150"/>
      <c r="DL22" s="150"/>
      <c r="DM22" s="150"/>
      <c r="DN22" s="150"/>
      <c r="DO22" s="150"/>
      <c r="DP22" s="150"/>
      <c r="DQ22" s="150"/>
      <c r="DR22" s="150"/>
      <c r="DS22" s="150"/>
      <c r="DT22" s="150"/>
      <c r="DU22" s="150"/>
      <c r="DV22" s="150"/>
      <c r="DW22" s="150"/>
      <c r="DX22" s="150"/>
      <c r="DY22" s="150"/>
      <c r="DZ22" s="150"/>
    </row>
    <row r="23" spans="1:137" ht="12.75" customHeight="1">
      <c r="A23" s="149"/>
      <c r="B23" s="149"/>
      <c r="C23" s="149"/>
      <c r="D23" s="445" t="s">
        <v>119</v>
      </c>
      <c r="E23" s="446"/>
      <c r="F23" s="446"/>
      <c r="G23" s="446"/>
      <c r="H23" s="446"/>
      <c r="I23" s="446"/>
      <c r="J23" s="446"/>
      <c r="K23" s="456" t="s">
        <v>264</v>
      </c>
      <c r="L23" s="457"/>
      <c r="M23" s="458"/>
      <c r="N23" s="370"/>
      <c r="O23" s="399"/>
      <c r="P23" s="374"/>
      <c r="Q23" s="374"/>
      <c r="R23" s="374"/>
      <c r="S23" s="375"/>
      <c r="T23" s="370"/>
      <c r="U23" s="164"/>
      <c r="V23" s="164"/>
      <c r="W23" s="164"/>
      <c r="X23" s="164"/>
      <c r="Y23" s="164"/>
      <c r="Z23" s="164"/>
      <c r="AA23" s="164"/>
      <c r="AB23" s="164"/>
      <c r="AC23" s="149"/>
      <c r="AD23" s="149"/>
      <c r="AE23" s="149"/>
      <c r="AF23" s="149"/>
      <c r="AG23" s="149"/>
      <c r="AH23" s="149"/>
      <c r="AI23" s="149"/>
      <c r="AJ23" s="149"/>
      <c r="AK23" s="149"/>
      <c r="AL23" s="149"/>
      <c r="AM23" s="149"/>
      <c r="AN23" s="149"/>
      <c r="AO23" s="149"/>
      <c r="AP23" s="149"/>
      <c r="AQ23" s="149"/>
      <c r="AR23" s="149"/>
      <c r="AS23" s="149"/>
      <c r="AT23" s="149"/>
      <c r="AU23" s="149"/>
      <c r="AV23" s="150"/>
      <c r="AW23" s="150"/>
      <c r="AX23" s="150"/>
      <c r="AY23" s="150"/>
      <c r="AZ23" s="150"/>
      <c r="BA23" s="150"/>
      <c r="BB23" s="150"/>
      <c r="BC23" s="150"/>
      <c r="BD23" s="150"/>
      <c r="BE23" s="150"/>
      <c r="BF23" s="150"/>
      <c r="BG23" s="150"/>
      <c r="BH23" s="150"/>
      <c r="BI23" s="150"/>
      <c r="BJ23" s="150"/>
      <c r="BK23" s="150"/>
      <c r="BL23" s="150"/>
      <c r="BM23" s="150"/>
      <c r="BN23" s="150"/>
      <c r="BO23" s="150"/>
      <c r="BP23" s="150"/>
      <c r="BQ23" s="150"/>
      <c r="BR23" s="150"/>
      <c r="BS23" s="150"/>
      <c r="BT23" s="150"/>
      <c r="BU23" s="150"/>
      <c r="BV23" s="150"/>
      <c r="BW23" s="150"/>
      <c r="BX23" s="150"/>
      <c r="BY23" s="150"/>
      <c r="BZ23" s="150"/>
      <c r="CA23" s="150"/>
      <c r="CB23" s="150"/>
      <c r="CC23" s="150"/>
      <c r="CD23" s="150"/>
      <c r="CE23" s="150"/>
      <c r="CF23" s="150"/>
      <c r="CG23" s="150"/>
      <c r="CH23" s="150"/>
      <c r="CI23" s="150"/>
      <c r="CJ23" s="150"/>
      <c r="CK23" s="150"/>
      <c r="CL23" s="150"/>
      <c r="CM23" s="150"/>
      <c r="CN23" s="150"/>
      <c r="CO23" s="150"/>
      <c r="CP23" s="150"/>
      <c r="CQ23" s="150"/>
      <c r="CR23" s="150"/>
      <c r="CS23" s="150"/>
      <c r="CT23" s="150"/>
      <c r="CU23" s="150"/>
      <c r="CV23" s="150"/>
      <c r="CW23" s="150"/>
      <c r="CX23" s="150"/>
      <c r="CY23" s="150"/>
      <c r="CZ23" s="150"/>
      <c r="DA23" s="150"/>
      <c r="DB23" s="150"/>
      <c r="DC23" s="150"/>
      <c r="DD23" s="150"/>
      <c r="DE23" s="150"/>
      <c r="DF23" s="150"/>
      <c r="DG23" s="150"/>
      <c r="DH23" s="150"/>
      <c r="DI23" s="150"/>
      <c r="DJ23" s="150"/>
      <c r="DK23" s="150"/>
      <c r="DL23" s="150"/>
      <c r="DM23" s="150"/>
      <c r="DN23" s="150"/>
      <c r="DO23" s="150"/>
      <c r="DP23" s="150"/>
      <c r="DQ23" s="150"/>
      <c r="DR23" s="150"/>
      <c r="DS23" s="150"/>
      <c r="DT23" s="150"/>
      <c r="DU23" s="150"/>
      <c r="DV23" s="150"/>
      <c r="DW23" s="150"/>
      <c r="DX23" s="150"/>
      <c r="DY23" s="150"/>
      <c r="DZ23" s="150"/>
    </row>
    <row r="24" spans="1:137" ht="13.5" thickBot="1">
      <c r="A24" s="149"/>
      <c r="B24" s="149"/>
      <c r="C24" s="149"/>
      <c r="D24" s="149"/>
      <c r="E24" s="149"/>
      <c r="F24" s="149"/>
      <c r="G24" s="369"/>
      <c r="H24" s="369"/>
      <c r="I24" s="350"/>
      <c r="J24" s="370"/>
      <c r="K24" s="459"/>
      <c r="L24" s="460"/>
      <c r="M24" s="461"/>
      <c r="N24" s="370"/>
      <c r="O24" s="376"/>
      <c r="P24" s="370"/>
      <c r="Q24" s="370"/>
      <c r="R24" s="370"/>
      <c r="S24" s="377"/>
      <c r="T24" s="370"/>
      <c r="U24" s="401"/>
      <c r="V24" s="401"/>
      <c r="W24" s="401"/>
      <c r="X24" s="401"/>
      <c r="Y24" s="401"/>
      <c r="Z24" s="401"/>
      <c r="AA24" s="164"/>
      <c r="AB24" s="164"/>
      <c r="AC24" s="149"/>
      <c r="AD24" s="149"/>
      <c r="AE24" s="149"/>
      <c r="AF24" s="149"/>
      <c r="AG24" s="149"/>
      <c r="AH24" s="149"/>
      <c r="AI24" s="149"/>
      <c r="AJ24" s="149"/>
      <c r="AK24" s="149"/>
      <c r="AL24" s="149"/>
      <c r="AM24" s="149"/>
      <c r="AN24" s="149"/>
      <c r="AO24" s="149"/>
      <c r="AP24" s="149"/>
      <c r="AQ24" s="149"/>
      <c r="AR24" s="149"/>
      <c r="AS24" s="149"/>
      <c r="AT24" s="149"/>
      <c r="AU24" s="149"/>
      <c r="AV24" s="150"/>
      <c r="AW24" s="150"/>
      <c r="AX24" s="150"/>
      <c r="AY24" s="150"/>
      <c r="AZ24" s="150"/>
      <c r="BA24" s="150"/>
      <c r="BB24" s="150"/>
      <c r="BC24" s="150"/>
      <c r="BD24" s="150"/>
      <c r="BE24" s="150"/>
      <c r="BF24" s="150"/>
      <c r="BG24" s="150"/>
      <c r="BH24" s="150"/>
      <c r="BI24" s="150"/>
      <c r="BJ24" s="150"/>
      <c r="BK24" s="150"/>
      <c r="BL24" s="150"/>
      <c r="BM24" s="150"/>
      <c r="BN24" s="150"/>
      <c r="BO24" s="150"/>
      <c r="BP24" s="150"/>
      <c r="BQ24" s="150"/>
      <c r="BR24" s="150"/>
      <c r="BS24" s="150"/>
      <c r="BT24" s="150"/>
      <c r="BU24" s="150"/>
      <c r="BV24" s="150"/>
      <c r="BW24" s="150"/>
      <c r="BX24" s="150"/>
      <c r="BY24" s="150"/>
      <c r="BZ24" s="150"/>
      <c r="CA24" s="150"/>
      <c r="CB24" s="150"/>
      <c r="CC24" s="150"/>
      <c r="CD24" s="150"/>
      <c r="CE24" s="150"/>
      <c r="CF24" s="150"/>
      <c r="CG24" s="150"/>
      <c r="CH24" s="150"/>
      <c r="CI24" s="150"/>
      <c r="CJ24" s="150"/>
      <c r="CK24" s="150"/>
      <c r="CL24" s="150"/>
      <c r="CM24" s="150"/>
      <c r="CN24" s="150"/>
      <c r="CO24" s="150"/>
      <c r="CP24" s="150"/>
      <c r="CQ24" s="150"/>
      <c r="CR24" s="150"/>
      <c r="CS24" s="150"/>
      <c r="CT24" s="150"/>
      <c r="CU24" s="150"/>
      <c r="CV24" s="150"/>
      <c r="CW24" s="150"/>
      <c r="CX24" s="150"/>
      <c r="CY24" s="150"/>
      <c r="CZ24" s="150"/>
      <c r="DA24" s="150"/>
      <c r="DB24" s="150"/>
      <c r="DC24" s="150"/>
      <c r="DD24" s="150"/>
      <c r="DE24" s="150"/>
      <c r="DF24" s="150"/>
      <c r="DG24" s="150"/>
      <c r="DH24" s="150"/>
      <c r="DI24" s="150"/>
      <c r="DJ24" s="150"/>
      <c r="DK24" s="150"/>
      <c r="DL24" s="150"/>
      <c r="DM24" s="150"/>
      <c r="DN24" s="150"/>
      <c r="DO24" s="150"/>
      <c r="DP24" s="150"/>
      <c r="DQ24" s="150"/>
      <c r="DR24" s="150"/>
      <c r="DS24" s="150"/>
      <c r="DT24" s="150"/>
      <c r="DU24" s="150"/>
      <c r="DV24" s="150"/>
      <c r="DW24" s="150"/>
      <c r="DX24" s="150"/>
      <c r="DY24" s="150"/>
      <c r="DZ24" s="150"/>
    </row>
    <row r="25" spans="1:137">
      <c r="A25" s="149"/>
      <c r="B25" s="149"/>
      <c r="C25" s="149"/>
      <c r="D25" s="480" t="s">
        <v>120</v>
      </c>
      <c r="E25" s="481"/>
      <c r="F25" s="482"/>
      <c r="G25" s="149"/>
      <c r="H25" s="204"/>
      <c r="I25" s="204"/>
      <c r="J25" s="164"/>
      <c r="K25" s="459"/>
      <c r="L25" s="460"/>
      <c r="M25" s="461"/>
      <c r="N25" s="164"/>
      <c r="O25" s="378"/>
      <c r="Q25" s="401"/>
      <c r="R25" s="401"/>
      <c r="S25" s="403"/>
      <c r="T25" s="401"/>
      <c r="U25" s="401"/>
      <c r="V25" s="401"/>
      <c r="W25" s="401"/>
      <c r="X25" s="401"/>
      <c r="Y25" s="401"/>
      <c r="Z25" s="401"/>
      <c r="AA25" s="164"/>
      <c r="AB25" s="164"/>
      <c r="AC25" s="149"/>
      <c r="AD25" s="149"/>
      <c r="AE25" s="149"/>
      <c r="AF25" s="149"/>
      <c r="AG25" s="149"/>
      <c r="AH25" s="149"/>
      <c r="AI25" s="149"/>
      <c r="AJ25" s="149"/>
      <c r="AK25" s="149"/>
      <c r="AL25" s="149"/>
      <c r="AM25" s="149"/>
      <c r="AN25" s="149"/>
      <c r="AO25" s="149"/>
      <c r="AP25" s="149"/>
      <c r="AQ25" s="149"/>
      <c r="AR25" s="149"/>
      <c r="AS25" s="149"/>
      <c r="AT25" s="149"/>
      <c r="AU25" s="149"/>
      <c r="AV25" s="150"/>
      <c r="AW25" s="150"/>
      <c r="AX25" s="150"/>
      <c r="AY25" s="150"/>
      <c r="AZ25" s="150"/>
      <c r="BA25" s="150"/>
      <c r="BB25" s="150"/>
      <c r="BC25" s="150"/>
      <c r="BD25" s="150"/>
      <c r="BE25" s="150"/>
      <c r="BF25" s="150"/>
      <c r="BG25" s="150"/>
      <c r="BH25" s="150"/>
      <c r="BI25" s="150"/>
      <c r="BJ25" s="150"/>
      <c r="BK25" s="150"/>
      <c r="BL25" s="150"/>
      <c r="BM25" s="150"/>
      <c r="BN25" s="150"/>
      <c r="BO25" s="150"/>
      <c r="BP25" s="150"/>
      <c r="BQ25" s="150"/>
      <c r="BR25" s="150"/>
      <c r="BS25" s="150"/>
      <c r="BT25" s="150"/>
      <c r="BU25" s="150"/>
      <c r="BV25" s="150"/>
      <c r="BW25" s="150"/>
      <c r="BX25" s="150"/>
      <c r="BY25" s="150"/>
      <c r="BZ25" s="150"/>
      <c r="CA25" s="150"/>
      <c r="CB25" s="150"/>
      <c r="CC25" s="150"/>
      <c r="CD25" s="150"/>
      <c r="CE25" s="150"/>
      <c r="CF25" s="150"/>
      <c r="CG25" s="150"/>
      <c r="CH25" s="150"/>
      <c r="CI25" s="150"/>
      <c r="CJ25" s="150"/>
      <c r="CK25" s="150"/>
      <c r="CL25" s="150"/>
      <c r="CM25" s="150"/>
      <c r="CN25" s="150"/>
      <c r="CO25" s="150"/>
      <c r="CP25" s="150"/>
      <c r="CQ25" s="150"/>
      <c r="CR25" s="150"/>
      <c r="CS25" s="150"/>
      <c r="CT25" s="150"/>
      <c r="CU25" s="150"/>
      <c r="CV25" s="150"/>
      <c r="CW25" s="150"/>
      <c r="CX25" s="150"/>
      <c r="CY25" s="150"/>
      <c r="CZ25" s="150"/>
      <c r="DA25" s="150"/>
      <c r="DB25" s="150"/>
      <c r="DC25" s="150"/>
      <c r="DD25" s="150"/>
      <c r="DE25" s="150"/>
      <c r="DF25" s="150"/>
      <c r="DG25" s="150"/>
      <c r="DH25" s="150"/>
      <c r="DI25" s="150"/>
      <c r="DJ25" s="150"/>
      <c r="DK25" s="150"/>
      <c r="DL25" s="150"/>
      <c r="DM25" s="150"/>
      <c r="DN25" s="150"/>
      <c r="DO25" s="150"/>
      <c r="DP25" s="150"/>
      <c r="DQ25" s="150"/>
      <c r="DR25" s="150"/>
      <c r="DS25" s="150"/>
      <c r="DT25" s="150"/>
      <c r="DU25" s="150"/>
      <c r="DV25" s="150"/>
      <c r="DW25" s="150"/>
      <c r="DX25" s="150"/>
      <c r="DY25" s="150"/>
      <c r="DZ25" s="150"/>
    </row>
    <row r="26" spans="1:137">
      <c r="A26" s="149"/>
      <c r="B26" s="149"/>
      <c r="C26" s="149"/>
      <c r="D26" s="483"/>
      <c r="E26" s="484"/>
      <c r="F26" s="485"/>
      <c r="G26" s="149"/>
      <c r="H26" s="372"/>
      <c r="I26" s="373" t="s">
        <v>118</v>
      </c>
      <c r="J26" s="151"/>
      <c r="K26" s="459"/>
      <c r="L26" s="460"/>
      <c r="M26" s="461"/>
      <c r="N26" s="151"/>
      <c r="O26" s="378"/>
      <c r="P26" s="164"/>
      <c r="Q26" s="401"/>
      <c r="R26" s="401"/>
      <c r="S26" s="403"/>
      <c r="T26" s="401"/>
      <c r="U26" s="401"/>
      <c r="V26" s="401"/>
      <c r="W26" s="401"/>
      <c r="X26" s="401"/>
      <c r="Y26" s="401"/>
      <c r="Z26" s="401"/>
      <c r="AA26" s="164"/>
      <c r="AB26" s="164"/>
      <c r="AC26" s="149"/>
      <c r="AD26" s="149"/>
      <c r="AE26" s="149"/>
      <c r="AF26" s="149"/>
      <c r="AG26" s="149"/>
      <c r="AH26" s="149"/>
      <c r="AI26" s="149"/>
      <c r="AJ26" s="149"/>
      <c r="AK26" s="149"/>
      <c r="AL26" s="149"/>
      <c r="AM26" s="149"/>
      <c r="AN26" s="149"/>
      <c r="AO26" s="149"/>
      <c r="AP26" s="149"/>
      <c r="AQ26" s="149"/>
      <c r="AR26" s="149"/>
      <c r="AS26" s="149"/>
      <c r="AT26" s="149"/>
      <c r="AU26" s="149"/>
      <c r="AV26" s="150"/>
      <c r="AW26" s="150"/>
      <c r="AX26" s="150"/>
      <c r="AY26" s="150"/>
      <c r="AZ26" s="150"/>
      <c r="BA26" s="150"/>
      <c r="BB26" s="150"/>
      <c r="BC26" s="150"/>
      <c r="BD26" s="150"/>
      <c r="BE26" s="150"/>
      <c r="BF26" s="150"/>
      <c r="BG26" s="150"/>
      <c r="BH26" s="150"/>
      <c r="BI26" s="150"/>
      <c r="BJ26" s="150"/>
      <c r="BK26" s="150"/>
      <c r="BL26" s="150"/>
      <c r="BM26" s="150"/>
      <c r="BN26" s="150"/>
      <c r="BO26" s="150"/>
      <c r="BP26" s="150"/>
      <c r="BQ26" s="150"/>
      <c r="BR26" s="150"/>
      <c r="BS26" s="150"/>
      <c r="BT26" s="150"/>
      <c r="BU26" s="150"/>
      <c r="BV26" s="150"/>
      <c r="BW26" s="150"/>
      <c r="BX26" s="150"/>
      <c r="BY26" s="150"/>
      <c r="BZ26" s="150"/>
      <c r="CA26" s="150"/>
      <c r="CB26" s="150"/>
      <c r="CC26" s="150"/>
      <c r="CD26" s="150"/>
      <c r="CE26" s="150"/>
      <c r="CF26" s="150"/>
      <c r="CG26" s="150"/>
      <c r="CH26" s="150"/>
      <c r="CI26" s="150"/>
      <c r="CJ26" s="150"/>
      <c r="CK26" s="150"/>
      <c r="CL26" s="150"/>
      <c r="CM26" s="150"/>
      <c r="CN26" s="150"/>
      <c r="CO26" s="150"/>
      <c r="CP26" s="150"/>
      <c r="CQ26" s="150"/>
      <c r="CR26" s="150"/>
      <c r="CS26" s="150"/>
      <c r="CT26" s="150"/>
      <c r="CU26" s="150"/>
      <c r="CV26" s="150"/>
      <c r="CW26" s="150"/>
      <c r="CX26" s="150"/>
      <c r="CY26" s="150"/>
      <c r="CZ26" s="150"/>
      <c r="DA26" s="150"/>
      <c r="DB26" s="150"/>
      <c r="DC26" s="150"/>
      <c r="DD26" s="150"/>
      <c r="DE26" s="150"/>
      <c r="DF26" s="150"/>
      <c r="DG26" s="150"/>
      <c r="DH26" s="150"/>
      <c r="DI26" s="150"/>
      <c r="DJ26" s="150"/>
      <c r="DK26" s="150"/>
      <c r="DL26" s="150"/>
      <c r="DM26" s="150"/>
      <c r="DN26" s="150"/>
      <c r="DO26" s="150"/>
      <c r="DP26" s="150"/>
      <c r="DQ26" s="150"/>
      <c r="DR26" s="150"/>
      <c r="DS26" s="150"/>
      <c r="DT26" s="150"/>
      <c r="DU26" s="150"/>
      <c r="DV26" s="150"/>
      <c r="DW26" s="150"/>
      <c r="DX26" s="150"/>
      <c r="DY26" s="150"/>
      <c r="DZ26" s="150"/>
    </row>
    <row r="27" spans="1:137" ht="12.75" customHeight="1" thickBot="1">
      <c r="A27" s="149"/>
      <c r="B27" s="149"/>
      <c r="C27" s="149"/>
      <c r="D27" s="486"/>
      <c r="E27" s="487"/>
      <c r="F27" s="488"/>
      <c r="G27" s="149"/>
      <c r="H27" s="204"/>
      <c r="I27" s="204"/>
      <c r="J27" s="151"/>
      <c r="K27" s="459"/>
      <c r="L27" s="460"/>
      <c r="M27" s="461"/>
      <c r="N27" s="151"/>
      <c r="O27" s="378"/>
      <c r="P27" s="164"/>
      <c r="Q27" s="401"/>
      <c r="R27" s="401"/>
      <c r="S27" s="403"/>
      <c r="T27" s="401"/>
      <c r="U27" s="401"/>
      <c r="V27" s="401"/>
      <c r="W27" s="401"/>
      <c r="X27" s="401"/>
      <c r="Y27" s="401"/>
      <c r="Z27" s="401"/>
      <c r="AA27" s="164"/>
      <c r="AB27" s="164"/>
      <c r="AC27" s="149"/>
      <c r="AD27" s="149"/>
      <c r="AE27" s="149"/>
      <c r="AF27" s="149"/>
      <c r="AG27" s="149"/>
      <c r="AH27" s="149"/>
      <c r="AI27" s="149"/>
      <c r="AJ27" s="149"/>
      <c r="AK27" s="149"/>
      <c r="AL27" s="149"/>
      <c r="AM27" s="149"/>
      <c r="AN27" s="149"/>
      <c r="AO27" s="149"/>
      <c r="AP27" s="149"/>
      <c r="AQ27" s="149"/>
      <c r="AR27" s="149"/>
      <c r="AS27" s="149"/>
      <c r="AT27" s="149"/>
      <c r="AU27" s="149"/>
      <c r="AV27" s="150"/>
      <c r="AW27" s="150"/>
      <c r="AX27" s="150"/>
      <c r="AY27" s="150"/>
      <c r="AZ27" s="150"/>
      <c r="BA27" s="150"/>
      <c r="BB27" s="150"/>
      <c r="BC27" s="150"/>
      <c r="BD27" s="150"/>
      <c r="BE27" s="150"/>
      <c r="BF27" s="150"/>
      <c r="BG27" s="150"/>
      <c r="BH27" s="150"/>
      <c r="BI27" s="150"/>
      <c r="BJ27" s="150"/>
      <c r="BK27" s="150"/>
      <c r="BL27" s="150"/>
      <c r="BM27" s="150"/>
      <c r="BN27" s="150"/>
      <c r="BO27" s="150"/>
      <c r="BP27" s="150"/>
      <c r="BQ27" s="150"/>
      <c r="BR27" s="150"/>
      <c r="BS27" s="150"/>
      <c r="BT27" s="150"/>
      <c r="BU27" s="150"/>
      <c r="BV27" s="150"/>
      <c r="BW27" s="150"/>
      <c r="BX27" s="150"/>
      <c r="BY27" s="150"/>
      <c r="BZ27" s="150"/>
      <c r="CA27" s="150"/>
      <c r="CB27" s="150"/>
      <c r="CC27" s="150"/>
      <c r="CD27" s="150"/>
      <c r="CE27" s="150"/>
      <c r="CF27" s="150"/>
      <c r="CG27" s="150"/>
      <c r="CH27" s="150"/>
      <c r="CI27" s="150"/>
      <c r="CJ27" s="150"/>
      <c r="CK27" s="150"/>
      <c r="CL27" s="150"/>
      <c r="CM27" s="150"/>
      <c r="CN27" s="150"/>
      <c r="CO27" s="150"/>
      <c r="CP27" s="150"/>
      <c r="CQ27" s="150"/>
      <c r="CR27" s="150"/>
      <c r="CS27" s="150"/>
      <c r="CT27" s="150"/>
      <c r="CU27" s="150"/>
      <c r="CV27" s="150"/>
      <c r="CW27" s="150"/>
      <c r="CX27" s="150"/>
      <c r="CY27" s="150"/>
      <c r="CZ27" s="150"/>
      <c r="DA27" s="150"/>
      <c r="DB27" s="150"/>
      <c r="DC27" s="150"/>
      <c r="DD27" s="150"/>
      <c r="DE27" s="150"/>
      <c r="DF27" s="150"/>
      <c r="DG27" s="150"/>
      <c r="DH27" s="150"/>
      <c r="DI27" s="150"/>
      <c r="DJ27" s="150"/>
      <c r="DK27" s="150"/>
      <c r="DL27" s="150"/>
      <c r="DM27" s="150"/>
      <c r="DN27" s="150"/>
      <c r="DO27" s="150"/>
      <c r="DP27" s="150"/>
      <c r="DQ27" s="150"/>
      <c r="DR27" s="150"/>
      <c r="DS27" s="150"/>
      <c r="DT27" s="150"/>
      <c r="DU27" s="150"/>
      <c r="DV27" s="150"/>
      <c r="DW27" s="150"/>
      <c r="DX27" s="150"/>
      <c r="DY27" s="150"/>
      <c r="DZ27" s="150"/>
    </row>
    <row r="28" spans="1:137" ht="12.75" customHeight="1">
      <c r="A28" s="149"/>
      <c r="B28" s="149"/>
      <c r="C28" s="149"/>
      <c r="D28" s="149"/>
      <c r="E28" s="149"/>
      <c r="F28" s="149"/>
      <c r="G28" s="149"/>
      <c r="H28" s="149"/>
      <c r="I28" s="149"/>
      <c r="J28" s="151"/>
      <c r="K28" s="459"/>
      <c r="L28" s="460"/>
      <c r="M28" s="461"/>
      <c r="N28" s="151"/>
      <c r="O28" s="378"/>
      <c r="P28" s="164"/>
      <c r="Q28" s="401"/>
      <c r="R28" s="401"/>
      <c r="S28" s="403"/>
      <c r="T28" s="401"/>
      <c r="U28" s="401"/>
      <c r="V28" s="401"/>
      <c r="W28" s="401"/>
      <c r="X28" s="401"/>
      <c r="Y28" s="401"/>
      <c r="Z28" s="401"/>
      <c r="AA28" s="164"/>
      <c r="AB28" s="164"/>
      <c r="AC28" s="149"/>
      <c r="AD28" s="149"/>
      <c r="AE28" s="149"/>
      <c r="AF28" s="149"/>
      <c r="AG28" s="149"/>
      <c r="AH28" s="149"/>
      <c r="AI28" s="149"/>
      <c r="AJ28" s="149"/>
      <c r="AK28" s="149"/>
      <c r="AL28" s="149"/>
      <c r="AM28" s="149"/>
      <c r="AN28" s="149"/>
      <c r="AO28" s="149"/>
      <c r="AP28" s="149"/>
      <c r="AQ28" s="149"/>
      <c r="AR28" s="149"/>
      <c r="AS28" s="149"/>
      <c r="AT28" s="149"/>
      <c r="AU28" s="149"/>
      <c r="AV28" s="150"/>
      <c r="AW28" s="150"/>
      <c r="AX28" s="150"/>
      <c r="AY28" s="150"/>
      <c r="AZ28" s="150"/>
      <c r="BA28" s="150"/>
      <c r="BB28" s="150"/>
      <c r="BC28" s="150"/>
      <c r="BD28" s="150"/>
      <c r="BE28" s="150"/>
      <c r="BF28" s="150"/>
      <c r="BG28" s="150"/>
      <c r="BH28" s="150"/>
      <c r="BI28" s="150"/>
      <c r="BJ28" s="150"/>
      <c r="BK28" s="150"/>
      <c r="BL28" s="150"/>
      <c r="BM28" s="150"/>
      <c r="BN28" s="150"/>
      <c r="BO28" s="150"/>
      <c r="BP28" s="150"/>
      <c r="BQ28" s="150"/>
      <c r="BR28" s="150"/>
      <c r="BS28" s="150"/>
      <c r="BT28" s="150"/>
      <c r="BU28" s="150"/>
      <c r="BV28" s="150"/>
      <c r="BW28" s="150"/>
      <c r="BX28" s="150"/>
      <c r="BY28" s="150"/>
      <c r="BZ28" s="150"/>
      <c r="CA28" s="150"/>
      <c r="CB28" s="150"/>
      <c r="CC28" s="150"/>
      <c r="CD28" s="150"/>
      <c r="CE28" s="150"/>
      <c r="CF28" s="150"/>
      <c r="CG28" s="150"/>
      <c r="CH28" s="150"/>
      <c r="CI28" s="150"/>
      <c r="CJ28" s="150"/>
      <c r="CK28" s="150"/>
      <c r="CL28" s="150"/>
      <c r="CM28" s="150"/>
      <c r="CN28" s="150"/>
      <c r="CO28" s="150"/>
      <c r="CP28" s="150"/>
      <c r="CQ28" s="150"/>
      <c r="CR28" s="150"/>
      <c r="CS28" s="150"/>
      <c r="CT28" s="150"/>
      <c r="CU28" s="150"/>
      <c r="CV28" s="150"/>
      <c r="CW28" s="150"/>
      <c r="CX28" s="150"/>
      <c r="CY28" s="150"/>
      <c r="CZ28" s="150"/>
      <c r="DA28" s="150"/>
      <c r="DB28" s="150"/>
      <c r="DC28" s="150"/>
      <c r="DD28" s="150"/>
      <c r="DE28" s="150"/>
      <c r="DF28" s="150"/>
      <c r="DG28" s="150"/>
      <c r="DH28" s="150"/>
      <c r="DI28" s="150"/>
      <c r="DJ28" s="150"/>
      <c r="DK28" s="150"/>
      <c r="DL28" s="150"/>
      <c r="DM28" s="150"/>
      <c r="DN28" s="150"/>
      <c r="DO28" s="150"/>
      <c r="DP28" s="150"/>
      <c r="DQ28" s="150"/>
      <c r="DR28" s="150"/>
      <c r="DS28" s="150"/>
      <c r="DT28" s="150"/>
      <c r="DU28" s="150"/>
      <c r="DV28" s="150"/>
      <c r="DW28" s="150"/>
      <c r="DX28" s="150"/>
      <c r="DY28" s="150"/>
      <c r="DZ28" s="150"/>
    </row>
    <row r="29" spans="1:137" ht="13.5" thickBot="1">
      <c r="A29" s="149"/>
      <c r="B29" s="149"/>
      <c r="C29" s="149"/>
      <c r="D29" s="149"/>
      <c r="E29" s="149"/>
      <c r="F29" s="149"/>
      <c r="G29" s="149"/>
      <c r="H29" s="149"/>
      <c r="I29" s="149"/>
      <c r="J29" s="164"/>
      <c r="K29" s="379"/>
      <c r="L29" s="380"/>
      <c r="M29" s="381"/>
      <c r="N29" s="164"/>
      <c r="O29" s="378"/>
      <c r="P29" s="164"/>
      <c r="Q29" s="401"/>
      <c r="R29" s="401"/>
      <c r="S29" s="403"/>
      <c r="T29" s="401"/>
      <c r="U29" s="401"/>
      <c r="V29" s="401"/>
      <c r="W29" s="401"/>
      <c r="X29" s="401"/>
      <c r="Y29" s="401"/>
      <c r="Z29" s="401"/>
      <c r="AA29" s="164"/>
      <c r="AB29" s="164"/>
      <c r="AC29" s="149"/>
      <c r="AD29" s="149"/>
      <c r="AE29" s="149"/>
      <c r="AF29" s="149"/>
      <c r="AG29" s="149"/>
      <c r="AH29" s="149"/>
      <c r="AI29" s="149"/>
      <c r="AJ29" s="149"/>
      <c r="AK29" s="149"/>
      <c r="AL29" s="149"/>
      <c r="AM29" s="149"/>
      <c r="AN29" s="149"/>
      <c r="AO29" s="149"/>
      <c r="AP29" s="149"/>
      <c r="AQ29" s="149"/>
      <c r="AR29" s="149"/>
      <c r="AS29" s="149"/>
      <c r="AT29" s="149"/>
      <c r="AU29" s="149"/>
      <c r="AV29" s="150"/>
      <c r="AW29" s="150"/>
      <c r="AX29" s="150"/>
      <c r="AY29" s="150"/>
      <c r="AZ29" s="150"/>
      <c r="BA29" s="150"/>
      <c r="BB29" s="150"/>
      <c r="BC29" s="150"/>
      <c r="BD29" s="150"/>
      <c r="BE29" s="150"/>
      <c r="BF29" s="150"/>
      <c r="BG29" s="150"/>
      <c r="BH29" s="150"/>
      <c r="BI29" s="150"/>
      <c r="BJ29" s="150"/>
      <c r="BK29" s="150"/>
      <c r="BL29" s="150"/>
      <c r="BM29" s="150"/>
      <c r="BN29" s="150"/>
      <c r="BO29" s="150"/>
      <c r="BP29" s="150"/>
      <c r="BQ29" s="150"/>
      <c r="BR29" s="150"/>
      <c r="BS29" s="150"/>
      <c r="BT29" s="150"/>
      <c r="BU29" s="150"/>
      <c r="BV29" s="150"/>
      <c r="BW29" s="150"/>
      <c r="BX29" s="150"/>
      <c r="BY29" s="150"/>
      <c r="BZ29" s="150"/>
      <c r="CA29" s="150"/>
      <c r="CB29" s="150"/>
      <c r="CC29" s="150"/>
      <c r="CD29" s="150"/>
      <c r="CE29" s="150"/>
      <c r="CF29" s="150"/>
      <c r="CG29" s="150"/>
      <c r="CH29" s="150"/>
      <c r="CI29" s="150"/>
      <c r="CJ29" s="150"/>
      <c r="CK29" s="150"/>
      <c r="CL29" s="150"/>
      <c r="CM29" s="150"/>
      <c r="CN29" s="150"/>
      <c r="CO29" s="150"/>
      <c r="CP29" s="150"/>
      <c r="CQ29" s="150"/>
      <c r="CR29" s="150"/>
      <c r="CS29" s="150"/>
      <c r="CT29" s="150"/>
      <c r="CU29" s="150"/>
      <c r="CV29" s="150"/>
      <c r="CW29" s="150"/>
      <c r="CX29" s="150"/>
      <c r="CY29" s="150"/>
      <c r="CZ29" s="150"/>
      <c r="DA29" s="150"/>
      <c r="DB29" s="150"/>
      <c r="DC29" s="150"/>
      <c r="DD29" s="150"/>
      <c r="DE29" s="150"/>
      <c r="DF29" s="150"/>
      <c r="DG29" s="150"/>
      <c r="DH29" s="150"/>
      <c r="DI29" s="150"/>
      <c r="DJ29" s="150"/>
      <c r="DK29" s="150"/>
      <c r="DL29" s="150"/>
      <c r="DM29" s="150"/>
      <c r="DN29" s="150"/>
      <c r="DO29" s="150"/>
      <c r="DP29" s="150"/>
      <c r="DQ29" s="150"/>
      <c r="DR29" s="150"/>
      <c r="DS29" s="150"/>
      <c r="DT29" s="150"/>
      <c r="DU29" s="150"/>
      <c r="DV29" s="150"/>
      <c r="DW29" s="150"/>
      <c r="DX29" s="150"/>
      <c r="DY29" s="150"/>
      <c r="DZ29" s="150"/>
    </row>
    <row r="30" spans="1:137">
      <c r="A30" s="149"/>
      <c r="B30" s="149"/>
      <c r="C30" s="149"/>
      <c r="D30" s="489" t="s">
        <v>122</v>
      </c>
      <c r="E30" s="490"/>
      <c r="F30" s="491"/>
      <c r="G30" s="149"/>
      <c r="H30" s="204"/>
      <c r="I30" s="204"/>
      <c r="J30" s="151"/>
      <c r="K30" s="382"/>
      <c r="L30" s="383"/>
      <c r="M30" s="384"/>
      <c r="N30" s="151"/>
      <c r="O30" s="378"/>
      <c r="P30" s="164"/>
      <c r="Q30" s="401"/>
      <c r="R30" s="401"/>
      <c r="S30" s="403"/>
      <c r="T30" s="401"/>
      <c r="U30" s="401"/>
      <c r="V30" s="401"/>
      <c r="W30" s="401"/>
      <c r="X30" s="401"/>
      <c r="Y30" s="401"/>
      <c r="Z30" s="401"/>
      <c r="AA30" s="164"/>
      <c r="AB30" s="164"/>
      <c r="AC30" s="149"/>
      <c r="AD30" s="149"/>
      <c r="AE30" s="149"/>
      <c r="AF30" s="149"/>
      <c r="AG30" s="149"/>
      <c r="AH30" s="149"/>
      <c r="AI30" s="149"/>
      <c r="AJ30" s="149"/>
      <c r="AK30" s="149"/>
      <c r="AL30" s="149"/>
      <c r="AM30" s="149"/>
      <c r="AN30" s="149"/>
      <c r="AO30" s="149"/>
      <c r="AP30" s="149"/>
      <c r="AQ30" s="149"/>
      <c r="AR30" s="149"/>
      <c r="AS30" s="149"/>
      <c r="AT30" s="149"/>
      <c r="AU30" s="149"/>
      <c r="AV30" s="150"/>
      <c r="AW30" s="150"/>
      <c r="AX30" s="150"/>
      <c r="AY30" s="150"/>
      <c r="AZ30" s="150"/>
      <c r="BA30" s="150"/>
      <c r="BB30" s="150"/>
      <c r="BC30" s="150"/>
      <c r="BD30" s="150"/>
      <c r="BE30" s="150"/>
      <c r="BF30" s="150"/>
      <c r="BG30" s="150"/>
      <c r="BH30" s="150"/>
      <c r="BI30" s="150"/>
      <c r="BJ30" s="150"/>
      <c r="BK30" s="150"/>
      <c r="BL30" s="150"/>
      <c r="BM30" s="150"/>
      <c r="BN30" s="150"/>
      <c r="BO30" s="150"/>
      <c r="BP30" s="150"/>
      <c r="BQ30" s="150"/>
      <c r="BR30" s="150"/>
      <c r="BS30" s="150"/>
      <c r="BT30" s="150"/>
      <c r="BU30" s="150"/>
      <c r="BV30" s="150"/>
      <c r="BW30" s="150"/>
      <c r="BX30" s="150"/>
      <c r="BY30" s="150"/>
      <c r="BZ30" s="150"/>
      <c r="CA30" s="150"/>
      <c r="CB30" s="150"/>
      <c r="CC30" s="150"/>
      <c r="CD30" s="150"/>
      <c r="CE30" s="150"/>
      <c r="CF30" s="150"/>
      <c r="CG30" s="150"/>
      <c r="CH30" s="150"/>
      <c r="CI30" s="150"/>
      <c r="CJ30" s="150"/>
      <c r="CK30" s="150"/>
      <c r="CL30" s="150"/>
      <c r="CM30" s="150"/>
      <c r="CN30" s="150"/>
      <c r="CO30" s="150"/>
      <c r="CP30" s="150"/>
      <c r="CQ30" s="150"/>
      <c r="CR30" s="150"/>
      <c r="CS30" s="150"/>
      <c r="CT30" s="150"/>
      <c r="CU30" s="150"/>
      <c r="CV30" s="150"/>
      <c r="CW30" s="150"/>
      <c r="CX30" s="150"/>
      <c r="CY30" s="150"/>
      <c r="CZ30" s="150"/>
      <c r="DA30" s="150"/>
      <c r="DB30" s="150"/>
      <c r="DC30" s="150"/>
      <c r="DD30" s="150"/>
      <c r="DE30" s="150"/>
      <c r="DF30" s="150"/>
      <c r="DG30" s="150"/>
      <c r="DH30" s="150"/>
      <c r="DI30" s="150"/>
      <c r="DJ30" s="150"/>
      <c r="DK30" s="150"/>
      <c r="DL30" s="150"/>
      <c r="DM30" s="150"/>
      <c r="DN30" s="150"/>
      <c r="DO30" s="150"/>
      <c r="DP30" s="150"/>
      <c r="DQ30" s="150"/>
      <c r="DR30" s="150"/>
      <c r="DS30" s="150"/>
      <c r="DT30" s="150"/>
      <c r="DU30" s="150"/>
      <c r="DV30" s="150"/>
      <c r="DW30" s="150"/>
      <c r="DX30" s="150"/>
      <c r="DY30" s="150"/>
      <c r="DZ30" s="150"/>
    </row>
    <row r="31" spans="1:137">
      <c r="A31" s="149"/>
      <c r="B31" s="149"/>
      <c r="C31" s="149"/>
      <c r="D31" s="492"/>
      <c r="E31" s="493"/>
      <c r="F31" s="494"/>
      <c r="G31" s="149"/>
      <c r="H31" s="204"/>
      <c r="I31" s="165" t="s">
        <v>121</v>
      </c>
      <c r="J31" s="151"/>
      <c r="K31" s="382"/>
      <c r="L31" s="383"/>
      <c r="M31" s="384"/>
      <c r="N31" s="151"/>
      <c r="O31" s="378"/>
      <c r="P31" s="164"/>
      <c r="Q31" s="401"/>
      <c r="R31" s="401"/>
      <c r="S31" s="403"/>
      <c r="T31" s="401"/>
      <c r="U31" s="401"/>
      <c r="V31" s="401"/>
      <c r="W31" s="401"/>
      <c r="X31" s="401"/>
      <c r="Y31" s="401"/>
      <c r="Z31" s="401"/>
      <c r="AA31" s="164"/>
      <c r="AB31" s="164"/>
      <c r="AC31" s="149"/>
      <c r="AD31" s="149"/>
      <c r="AE31" s="149"/>
      <c r="AF31" s="149"/>
      <c r="AG31" s="149"/>
      <c r="AH31" s="149"/>
      <c r="AI31" s="149"/>
      <c r="AJ31" s="149"/>
      <c r="AK31" s="149"/>
      <c r="AL31" s="149"/>
      <c r="AM31" s="149"/>
      <c r="AN31" s="149"/>
      <c r="AO31" s="149"/>
      <c r="AP31" s="149"/>
      <c r="AQ31" s="149"/>
      <c r="AR31" s="149"/>
      <c r="AS31" s="149"/>
      <c r="AT31" s="149"/>
      <c r="AU31" s="149"/>
      <c r="AV31" s="150"/>
      <c r="AW31" s="150"/>
      <c r="AX31" s="150"/>
      <c r="AY31" s="150"/>
      <c r="AZ31" s="150"/>
      <c r="BA31" s="150"/>
      <c r="BB31" s="150"/>
      <c r="BC31" s="150"/>
      <c r="BD31" s="150"/>
      <c r="BE31" s="150"/>
      <c r="BF31" s="150"/>
      <c r="BG31" s="150"/>
      <c r="BH31" s="150"/>
      <c r="BI31" s="150"/>
      <c r="BJ31" s="150"/>
      <c r="BK31" s="150"/>
      <c r="BL31" s="150"/>
      <c r="BM31" s="150"/>
      <c r="BN31" s="150"/>
      <c r="BO31" s="150"/>
      <c r="BP31" s="150"/>
      <c r="BQ31" s="150"/>
      <c r="BR31" s="150"/>
      <c r="BS31" s="150"/>
      <c r="BT31" s="150"/>
      <c r="BU31" s="150"/>
      <c r="BV31" s="150"/>
      <c r="BW31" s="150"/>
      <c r="BX31" s="150"/>
      <c r="BY31" s="150"/>
      <c r="BZ31" s="150"/>
      <c r="CA31" s="150"/>
      <c r="CB31" s="150"/>
      <c r="CC31" s="150"/>
      <c r="CD31" s="150"/>
      <c r="CE31" s="150"/>
      <c r="CF31" s="150"/>
      <c r="CG31" s="150"/>
      <c r="CH31" s="150"/>
      <c r="CI31" s="150"/>
      <c r="CJ31" s="150"/>
      <c r="CK31" s="150"/>
      <c r="CL31" s="150"/>
      <c r="CM31" s="150"/>
      <c r="CN31" s="150"/>
      <c r="CO31" s="150"/>
      <c r="CP31" s="150"/>
      <c r="CQ31" s="150"/>
      <c r="CR31" s="150"/>
      <c r="CS31" s="150"/>
      <c r="CT31" s="150"/>
      <c r="CU31" s="150"/>
      <c r="CV31" s="150"/>
      <c r="CW31" s="150"/>
      <c r="CX31" s="150"/>
      <c r="CY31" s="150"/>
      <c r="CZ31" s="150"/>
      <c r="DA31" s="150"/>
      <c r="DB31" s="150"/>
      <c r="DC31" s="150"/>
      <c r="DD31" s="150"/>
      <c r="DE31" s="150"/>
      <c r="DF31" s="150"/>
      <c r="DG31" s="150"/>
      <c r="DH31" s="150"/>
      <c r="DI31" s="150"/>
      <c r="DJ31" s="150"/>
      <c r="DK31" s="150"/>
      <c r="DL31" s="150"/>
      <c r="DM31" s="150"/>
      <c r="DN31" s="150"/>
      <c r="DO31" s="150"/>
      <c r="DP31" s="150"/>
      <c r="DQ31" s="150"/>
      <c r="DR31" s="150"/>
      <c r="DS31" s="150"/>
      <c r="DT31" s="150"/>
      <c r="DU31" s="150"/>
      <c r="DV31" s="150"/>
      <c r="DW31" s="150"/>
      <c r="DX31" s="150"/>
      <c r="DY31" s="150"/>
      <c r="DZ31" s="150"/>
    </row>
    <row r="32" spans="1:137" ht="13.5" thickBot="1">
      <c r="A32" s="149"/>
      <c r="B32" s="149"/>
      <c r="C32" s="149"/>
      <c r="D32" s="495"/>
      <c r="E32" s="496"/>
      <c r="F32" s="497"/>
      <c r="G32" s="149"/>
      <c r="H32" s="204"/>
      <c r="I32" s="204"/>
      <c r="J32" s="151"/>
      <c r="K32" s="385"/>
      <c r="L32" s="386"/>
      <c r="M32" s="387"/>
      <c r="N32" s="151"/>
      <c r="O32" s="378"/>
      <c r="P32" s="164"/>
      <c r="Q32" s="401"/>
      <c r="R32" s="401"/>
      <c r="S32" s="403"/>
      <c r="T32" s="401"/>
      <c r="U32" s="401"/>
      <c r="V32" s="401"/>
      <c r="W32" s="401"/>
      <c r="X32" s="401"/>
      <c r="Y32" s="401"/>
      <c r="Z32" s="401"/>
      <c r="AA32" s="164"/>
      <c r="AB32" s="164"/>
      <c r="AC32" s="149"/>
      <c r="AD32" s="149"/>
      <c r="AE32" s="149"/>
      <c r="AF32" s="149"/>
      <c r="AG32" s="149"/>
      <c r="AH32" s="149"/>
      <c r="AI32" s="149"/>
      <c r="AJ32" s="149"/>
      <c r="AK32" s="149"/>
      <c r="AL32" s="149"/>
      <c r="AM32" s="149"/>
      <c r="AN32" s="149"/>
      <c r="AO32" s="149"/>
      <c r="AP32" s="149"/>
      <c r="AQ32" s="149"/>
      <c r="AR32" s="149"/>
      <c r="AS32" s="149"/>
      <c r="AT32" s="149"/>
      <c r="AU32" s="149"/>
      <c r="AV32" s="150"/>
      <c r="AW32" s="150"/>
      <c r="AX32" s="150"/>
      <c r="AY32" s="150"/>
      <c r="AZ32" s="150"/>
      <c r="BA32" s="150"/>
      <c r="BB32" s="150"/>
      <c r="BC32" s="150"/>
      <c r="BD32" s="150"/>
      <c r="BE32" s="150"/>
      <c r="BF32" s="150"/>
      <c r="BG32" s="150"/>
      <c r="BH32" s="150"/>
      <c r="BI32" s="150"/>
      <c r="BJ32" s="150"/>
      <c r="BK32" s="150"/>
      <c r="BL32" s="150"/>
      <c r="BM32" s="150"/>
      <c r="BN32" s="150"/>
      <c r="BO32" s="150"/>
      <c r="BP32" s="150"/>
      <c r="BQ32" s="150"/>
      <c r="BR32" s="150"/>
      <c r="BS32" s="150"/>
      <c r="BT32" s="150"/>
      <c r="BU32" s="150"/>
      <c r="BV32" s="150"/>
      <c r="BW32" s="150"/>
      <c r="BX32" s="150"/>
      <c r="BY32" s="150"/>
      <c r="BZ32" s="150"/>
      <c r="CA32" s="150"/>
      <c r="CB32" s="150"/>
      <c r="CC32" s="150"/>
      <c r="CD32" s="150"/>
      <c r="CE32" s="150"/>
      <c r="CF32" s="150"/>
      <c r="CG32" s="150"/>
      <c r="CH32" s="150"/>
      <c r="CI32" s="150"/>
      <c r="CJ32" s="150"/>
      <c r="CK32" s="150"/>
      <c r="CL32" s="150"/>
      <c r="CM32" s="150"/>
      <c r="CN32" s="150"/>
      <c r="CO32" s="150"/>
      <c r="CP32" s="150"/>
      <c r="CQ32" s="150"/>
      <c r="CR32" s="150"/>
      <c r="CS32" s="150"/>
      <c r="CT32" s="150"/>
      <c r="CU32" s="150"/>
      <c r="CV32" s="150"/>
      <c r="CW32" s="150"/>
      <c r="CX32" s="150"/>
      <c r="CY32" s="150"/>
      <c r="CZ32" s="150"/>
      <c r="DA32" s="150"/>
      <c r="DB32" s="150"/>
      <c r="DC32" s="150"/>
      <c r="DD32" s="150"/>
      <c r="DE32" s="150"/>
      <c r="DF32" s="150"/>
      <c r="DG32" s="150"/>
      <c r="DH32" s="150"/>
    </row>
    <row r="33" spans="1:112">
      <c r="A33" s="149"/>
      <c r="B33" s="149"/>
      <c r="C33" s="149"/>
      <c r="D33" s="163"/>
      <c r="E33" s="149"/>
      <c r="F33" s="149"/>
      <c r="G33" s="149"/>
      <c r="H33" s="149"/>
      <c r="I33" s="149"/>
      <c r="J33" s="164"/>
      <c r="K33" s="164"/>
      <c r="L33" s="164"/>
      <c r="M33" s="164"/>
      <c r="N33" s="151"/>
      <c r="O33" s="378"/>
      <c r="P33" s="164"/>
      <c r="Q33" s="401"/>
      <c r="R33" s="401"/>
      <c r="S33" s="403"/>
      <c r="T33" s="401"/>
      <c r="U33" s="401"/>
      <c r="V33" s="401"/>
      <c r="W33" s="401"/>
      <c r="X33" s="401"/>
      <c r="Y33" s="401"/>
      <c r="Z33" s="401"/>
      <c r="AA33" s="164"/>
      <c r="AB33" s="164"/>
      <c r="AC33" s="149"/>
      <c r="AD33" s="149"/>
      <c r="AE33" s="149"/>
      <c r="AF33" s="149"/>
      <c r="AG33" s="149"/>
      <c r="AH33" s="149"/>
      <c r="AI33" s="149"/>
      <c r="AJ33" s="149"/>
      <c r="AK33" s="149"/>
      <c r="AL33" s="149"/>
      <c r="AM33" s="149"/>
      <c r="AN33" s="149"/>
      <c r="AO33" s="149"/>
      <c r="AP33" s="149"/>
      <c r="AQ33" s="149"/>
      <c r="AR33" s="149"/>
      <c r="AS33" s="149"/>
      <c r="AT33" s="149"/>
      <c r="AU33" s="149"/>
      <c r="AV33" s="150"/>
      <c r="AW33" s="150"/>
      <c r="AX33" s="150"/>
      <c r="AY33" s="150"/>
      <c r="AZ33" s="150"/>
      <c r="BA33" s="150"/>
      <c r="BB33" s="150"/>
      <c r="BC33" s="150"/>
      <c r="BD33" s="150"/>
      <c r="BE33" s="150"/>
      <c r="BF33" s="150"/>
      <c r="BG33" s="150"/>
      <c r="BH33" s="150"/>
      <c r="BI33" s="150"/>
      <c r="BJ33" s="150"/>
      <c r="BK33" s="150"/>
      <c r="BL33" s="150"/>
      <c r="BM33" s="150"/>
      <c r="BN33" s="150"/>
      <c r="BO33" s="150"/>
      <c r="BP33" s="150"/>
      <c r="BQ33" s="150"/>
      <c r="BR33" s="150"/>
      <c r="BS33" s="150"/>
      <c r="BT33" s="150"/>
      <c r="BU33" s="150"/>
      <c r="BV33" s="150"/>
      <c r="BW33" s="150"/>
      <c r="BX33" s="150"/>
      <c r="BY33" s="150"/>
      <c r="BZ33" s="150"/>
      <c r="CA33" s="150"/>
      <c r="CB33" s="150"/>
      <c r="CC33" s="150"/>
      <c r="CD33" s="150"/>
      <c r="CE33" s="150"/>
      <c r="CF33" s="150"/>
      <c r="CG33" s="150"/>
      <c r="CH33" s="150"/>
      <c r="CI33" s="150"/>
      <c r="CJ33" s="150"/>
      <c r="CK33" s="150"/>
      <c r="CL33" s="150"/>
      <c r="CM33" s="150"/>
      <c r="CN33" s="150"/>
      <c r="CO33" s="150"/>
      <c r="CP33" s="150"/>
      <c r="CQ33" s="150"/>
      <c r="CR33" s="150"/>
      <c r="CS33" s="150"/>
      <c r="CT33" s="150"/>
      <c r="CU33" s="150"/>
      <c r="CV33" s="150"/>
      <c r="CW33" s="150"/>
      <c r="CX33" s="150"/>
      <c r="CY33" s="150"/>
      <c r="CZ33" s="150"/>
      <c r="DA33" s="150"/>
      <c r="DB33" s="150"/>
      <c r="DC33" s="150"/>
      <c r="DD33" s="150"/>
      <c r="DE33" s="150"/>
      <c r="DF33" s="150"/>
      <c r="DG33" s="150"/>
      <c r="DH33" s="150"/>
    </row>
    <row r="34" spans="1:112" ht="13.5" thickBot="1">
      <c r="A34" s="149"/>
      <c r="B34" s="149"/>
      <c r="C34" s="149"/>
      <c r="D34" s="163"/>
      <c r="E34" s="149"/>
      <c r="F34" s="149"/>
      <c r="G34" s="149"/>
      <c r="H34" s="149"/>
      <c r="I34" s="149"/>
      <c r="J34" s="164"/>
      <c r="K34" s="164"/>
      <c r="L34" s="164"/>
      <c r="M34" s="164"/>
      <c r="N34" s="164"/>
      <c r="O34" s="378"/>
      <c r="P34" s="164"/>
      <c r="Q34" s="401"/>
      <c r="R34" s="401"/>
      <c r="S34" s="403"/>
      <c r="T34" s="401"/>
      <c r="U34" s="401"/>
      <c r="V34" s="402"/>
      <c r="W34" s="402"/>
      <c r="X34" s="402"/>
      <c r="Y34" s="402"/>
      <c r="Z34" s="402"/>
      <c r="AA34" s="151"/>
      <c r="AB34" s="164"/>
      <c r="AC34" s="149"/>
      <c r="AD34" s="149"/>
      <c r="AE34" s="149"/>
      <c r="AF34" s="149"/>
      <c r="AG34" s="149"/>
      <c r="AH34" s="149"/>
      <c r="AI34" s="149"/>
      <c r="AJ34" s="149"/>
      <c r="AK34" s="149"/>
      <c r="AL34" s="149"/>
      <c r="AM34" s="149"/>
      <c r="AN34" s="149"/>
      <c r="AO34" s="149"/>
      <c r="AP34" s="149"/>
      <c r="AQ34" s="149"/>
      <c r="AR34" s="149"/>
      <c r="AS34" s="149"/>
      <c r="AT34" s="149"/>
      <c r="AU34" s="149"/>
      <c r="AV34" s="150"/>
      <c r="AW34" s="150"/>
      <c r="AX34" s="150"/>
      <c r="AY34" s="150"/>
      <c r="AZ34" s="150"/>
      <c r="BA34" s="150"/>
      <c r="BB34" s="150"/>
      <c r="BC34" s="150"/>
      <c r="BD34" s="150"/>
      <c r="BE34" s="150"/>
      <c r="BF34" s="150"/>
      <c r="BG34" s="150"/>
      <c r="BH34" s="150"/>
      <c r="BI34" s="150"/>
      <c r="BJ34" s="150"/>
      <c r="BK34" s="150"/>
      <c r="BL34" s="150"/>
      <c r="BM34" s="150"/>
      <c r="BN34" s="150"/>
      <c r="BO34" s="150"/>
      <c r="BP34" s="150"/>
      <c r="BQ34" s="150"/>
      <c r="BR34" s="150"/>
      <c r="BS34" s="150"/>
      <c r="BT34" s="150"/>
      <c r="BU34" s="150"/>
      <c r="BV34" s="150"/>
      <c r="BW34" s="150"/>
      <c r="BX34" s="150"/>
      <c r="BY34" s="150"/>
      <c r="BZ34" s="150"/>
      <c r="CA34" s="150"/>
      <c r="CB34" s="150"/>
      <c r="CC34" s="150"/>
      <c r="CD34" s="150"/>
      <c r="CE34" s="150"/>
      <c r="CF34" s="150"/>
      <c r="CG34" s="150"/>
      <c r="CH34" s="150"/>
      <c r="CI34" s="150"/>
      <c r="CJ34" s="150"/>
      <c r="CK34" s="150"/>
      <c r="CL34" s="150"/>
      <c r="CM34" s="150"/>
      <c r="CN34" s="150"/>
      <c r="CO34" s="150"/>
      <c r="CP34" s="150"/>
      <c r="CQ34" s="150"/>
      <c r="CR34" s="150"/>
      <c r="CS34" s="150"/>
      <c r="CT34" s="150"/>
      <c r="CU34" s="150"/>
      <c r="CV34" s="150"/>
      <c r="CW34" s="150"/>
      <c r="CX34" s="150"/>
      <c r="CY34" s="150"/>
      <c r="CZ34" s="150"/>
      <c r="DA34" s="150"/>
      <c r="DB34" s="150"/>
      <c r="DC34" s="150"/>
      <c r="DD34" s="150"/>
      <c r="DE34" s="150"/>
      <c r="DF34" s="150"/>
      <c r="DG34" s="150"/>
      <c r="DH34" s="150"/>
    </row>
    <row r="35" spans="1:112" ht="28.5" thickBot="1">
      <c r="A35" s="149"/>
      <c r="B35" s="149"/>
      <c r="C35" s="149"/>
      <c r="D35" s="163"/>
      <c r="E35" s="200"/>
      <c r="F35" s="203"/>
      <c r="G35" s="203"/>
      <c r="H35" s="203"/>
      <c r="I35" s="203"/>
      <c r="J35" s="464" t="s">
        <v>274</v>
      </c>
      <c r="K35" s="462" t="s">
        <v>263</v>
      </c>
      <c r="L35" s="457"/>
      <c r="M35" s="458"/>
      <c r="N35" s="180"/>
      <c r="O35" s="363"/>
      <c r="P35" s="180"/>
      <c r="Q35" s="180"/>
      <c r="R35" s="180"/>
      <c r="S35" s="393"/>
      <c r="T35" s="180"/>
      <c r="U35" s="180"/>
      <c r="V35" s="402"/>
      <c r="W35" s="402"/>
      <c r="X35" s="402"/>
      <c r="Y35" s="402"/>
      <c r="Z35" s="402"/>
      <c r="AA35" s="151"/>
      <c r="AB35" s="180"/>
      <c r="AC35" s="149"/>
      <c r="AD35" s="149"/>
      <c r="AE35" s="149"/>
      <c r="AF35" s="149"/>
      <c r="AG35" s="149"/>
      <c r="AH35" s="149"/>
      <c r="AI35" s="149"/>
      <c r="AJ35" s="149"/>
      <c r="AK35" s="149"/>
      <c r="AL35" s="149"/>
      <c r="AM35" s="149"/>
      <c r="AN35" s="149"/>
      <c r="AO35" s="149"/>
      <c r="AP35" s="149"/>
      <c r="AQ35" s="149"/>
      <c r="AR35" s="149"/>
      <c r="AS35" s="149"/>
      <c r="AT35" s="149"/>
      <c r="AU35" s="149"/>
      <c r="AV35" s="150"/>
      <c r="AW35" s="150"/>
      <c r="AX35" s="150"/>
      <c r="AY35" s="150"/>
      <c r="AZ35" s="150"/>
      <c r="BA35" s="150"/>
      <c r="BB35" s="150"/>
      <c r="BC35" s="150"/>
      <c r="BD35" s="150"/>
      <c r="BE35" s="150"/>
      <c r="BF35" s="150"/>
      <c r="BG35" s="150"/>
      <c r="BH35" s="150"/>
      <c r="BI35" s="150"/>
      <c r="BJ35" s="150"/>
      <c r="BK35" s="150"/>
      <c r="BL35" s="150"/>
      <c r="BM35" s="150"/>
      <c r="BN35" s="150"/>
      <c r="BO35" s="150"/>
      <c r="BP35" s="150"/>
      <c r="BQ35" s="150"/>
      <c r="BR35" s="150"/>
      <c r="BS35" s="150"/>
      <c r="BT35" s="150"/>
      <c r="BU35" s="150"/>
      <c r="BV35" s="150"/>
      <c r="BW35" s="150"/>
      <c r="BX35" s="150"/>
      <c r="BY35" s="150"/>
      <c r="BZ35" s="150"/>
      <c r="CA35" s="150"/>
      <c r="CB35" s="150"/>
      <c r="CC35" s="150"/>
      <c r="CD35" s="150"/>
      <c r="CE35" s="150"/>
      <c r="CF35" s="150"/>
      <c r="CG35" s="150"/>
      <c r="CH35" s="150"/>
      <c r="CI35" s="150"/>
      <c r="CJ35" s="150"/>
      <c r="CK35" s="150"/>
      <c r="CL35" s="150"/>
      <c r="CM35" s="150"/>
      <c r="CN35" s="150"/>
      <c r="CO35" s="150"/>
      <c r="CP35" s="150"/>
      <c r="CQ35" s="150"/>
      <c r="CR35" s="150"/>
      <c r="CS35" s="150"/>
      <c r="CT35" s="150"/>
      <c r="CU35" s="150"/>
      <c r="CV35" s="150"/>
      <c r="CW35" s="150"/>
      <c r="CX35" s="150"/>
      <c r="CY35" s="150"/>
      <c r="CZ35" s="150"/>
      <c r="DA35" s="150"/>
      <c r="DB35" s="150"/>
      <c r="DC35" s="150"/>
      <c r="DD35" s="150"/>
      <c r="DE35" s="150"/>
      <c r="DF35" s="150"/>
      <c r="DG35" s="150"/>
      <c r="DH35" s="150"/>
    </row>
    <row r="36" spans="1:112">
      <c r="A36" s="149"/>
      <c r="B36" s="149"/>
      <c r="C36" s="149"/>
      <c r="D36" s="498" t="s">
        <v>268</v>
      </c>
      <c r="E36" s="499"/>
      <c r="F36" s="499"/>
      <c r="G36" s="499"/>
      <c r="H36" s="500"/>
      <c r="I36" s="203"/>
      <c r="J36" s="465"/>
      <c r="K36" s="459"/>
      <c r="L36" s="463"/>
      <c r="M36" s="461"/>
      <c r="N36" s="203"/>
      <c r="O36" s="363"/>
      <c r="P36" s="180"/>
      <c r="Q36" s="180"/>
      <c r="R36" s="180"/>
      <c r="S36" s="393"/>
      <c r="T36" s="180"/>
      <c r="U36" s="180"/>
      <c r="V36" s="402"/>
      <c r="W36" s="402"/>
      <c r="X36" s="402"/>
      <c r="Y36" s="402"/>
      <c r="Z36" s="402"/>
      <c r="AA36" s="151"/>
      <c r="AB36" s="180"/>
      <c r="AC36" s="149"/>
      <c r="AD36" s="149"/>
      <c r="AE36" s="149"/>
      <c r="AF36" s="149"/>
      <c r="AG36" s="149"/>
      <c r="AH36" s="149"/>
      <c r="AI36" s="149"/>
      <c r="AJ36" s="149"/>
      <c r="AK36" s="149"/>
      <c r="AL36" s="149"/>
      <c r="AM36" s="149"/>
      <c r="AN36" s="149"/>
      <c r="AO36" s="149"/>
      <c r="AP36" s="149"/>
      <c r="AQ36" s="149"/>
      <c r="AR36" s="149"/>
      <c r="AS36" s="149"/>
      <c r="AT36" s="149"/>
      <c r="AU36" s="149"/>
      <c r="AV36" s="150"/>
      <c r="AW36" s="150"/>
      <c r="AX36" s="150"/>
      <c r="AY36" s="150"/>
      <c r="AZ36" s="150"/>
      <c r="BA36" s="150"/>
      <c r="BB36" s="150"/>
      <c r="BC36" s="150"/>
      <c r="BD36" s="150"/>
      <c r="BE36" s="150"/>
      <c r="BF36" s="150"/>
      <c r="BG36" s="150"/>
      <c r="BH36" s="150"/>
      <c r="BI36" s="150"/>
      <c r="BJ36" s="150"/>
      <c r="BK36" s="150"/>
      <c r="BL36" s="150"/>
      <c r="BM36" s="150"/>
      <c r="BN36" s="150"/>
      <c r="BO36" s="150"/>
      <c r="BP36" s="150"/>
      <c r="BQ36" s="150"/>
      <c r="BR36" s="150"/>
      <c r="BS36" s="150"/>
      <c r="BT36" s="150"/>
      <c r="BU36" s="150"/>
      <c r="BV36" s="150"/>
      <c r="BW36" s="150"/>
      <c r="BX36" s="150"/>
      <c r="BY36" s="150"/>
      <c r="BZ36" s="150"/>
      <c r="CA36" s="150"/>
      <c r="CB36" s="150"/>
      <c r="CC36" s="150"/>
      <c r="CD36" s="150"/>
      <c r="CE36" s="150"/>
      <c r="CF36" s="150"/>
      <c r="CG36" s="150"/>
      <c r="CH36" s="150"/>
      <c r="CI36" s="150"/>
      <c r="CJ36" s="150"/>
      <c r="CK36" s="150"/>
      <c r="CL36" s="150"/>
      <c r="CM36" s="150"/>
      <c r="CN36" s="150"/>
      <c r="CO36" s="150"/>
      <c r="CP36" s="150"/>
      <c r="CQ36" s="150"/>
      <c r="CR36" s="150"/>
      <c r="CS36" s="150"/>
      <c r="CT36" s="150"/>
      <c r="CU36" s="150"/>
      <c r="CV36" s="150"/>
      <c r="CW36" s="150"/>
      <c r="CX36" s="150"/>
      <c r="CY36" s="150"/>
      <c r="CZ36" s="150"/>
      <c r="DA36" s="150"/>
      <c r="DB36" s="150"/>
      <c r="DC36" s="150"/>
      <c r="DD36" s="150"/>
      <c r="DE36" s="150"/>
      <c r="DF36" s="150"/>
      <c r="DG36" s="150"/>
      <c r="DH36" s="150"/>
    </row>
    <row r="37" spans="1:112">
      <c r="A37" s="149"/>
      <c r="B37" s="149"/>
      <c r="D37" s="501"/>
      <c r="E37" s="502"/>
      <c r="F37" s="502"/>
      <c r="G37" s="502"/>
      <c r="H37" s="503"/>
      <c r="I37" s="203"/>
      <c r="J37" s="465"/>
      <c r="K37" s="459"/>
      <c r="L37" s="463"/>
      <c r="M37" s="461"/>
      <c r="N37" s="203"/>
      <c r="O37" s="363"/>
      <c r="P37" s="180"/>
      <c r="Q37" s="180"/>
      <c r="R37" s="180"/>
      <c r="S37" s="393"/>
      <c r="T37" s="180"/>
      <c r="U37" s="180"/>
      <c r="V37" s="180"/>
      <c r="W37" s="180"/>
      <c r="X37" s="180"/>
      <c r="Y37" s="180"/>
      <c r="Z37" s="180"/>
      <c r="AA37" s="180"/>
      <c r="AB37" s="180"/>
      <c r="AC37" s="149"/>
      <c r="AD37" s="149"/>
      <c r="AE37" s="149"/>
      <c r="AF37" s="149"/>
      <c r="AG37" s="149"/>
      <c r="AH37" s="149"/>
      <c r="AI37" s="149"/>
      <c r="AJ37" s="149"/>
      <c r="AK37" s="149"/>
      <c r="AL37" s="149"/>
      <c r="AM37" s="149"/>
      <c r="AN37" s="149"/>
      <c r="AO37" s="149"/>
      <c r="AP37" s="149"/>
      <c r="AQ37" s="149"/>
      <c r="AR37" s="149"/>
      <c r="AS37" s="149"/>
      <c r="AT37" s="149"/>
      <c r="AU37" s="149"/>
      <c r="AV37" s="150"/>
      <c r="AW37" s="150"/>
      <c r="AX37" s="150"/>
      <c r="AY37" s="150"/>
      <c r="AZ37" s="150"/>
      <c r="BA37" s="150"/>
      <c r="BB37" s="150"/>
      <c r="BC37" s="150"/>
      <c r="BD37" s="150"/>
      <c r="BE37" s="150"/>
      <c r="BF37" s="150"/>
      <c r="BG37" s="150"/>
      <c r="BH37" s="150"/>
      <c r="BI37" s="150"/>
      <c r="BJ37" s="150"/>
      <c r="BK37" s="150"/>
      <c r="BL37" s="150"/>
      <c r="BM37" s="150"/>
      <c r="BN37" s="150"/>
      <c r="BO37" s="150"/>
      <c r="BP37" s="150"/>
      <c r="BQ37" s="150"/>
      <c r="BR37" s="150"/>
      <c r="BS37" s="150"/>
      <c r="BT37" s="150"/>
      <c r="BU37" s="150"/>
      <c r="BV37" s="150"/>
      <c r="BW37" s="150"/>
      <c r="BX37" s="150"/>
      <c r="BY37" s="150"/>
      <c r="BZ37" s="150"/>
      <c r="CA37" s="150"/>
      <c r="CB37" s="150"/>
      <c r="CC37" s="150"/>
      <c r="CD37" s="150"/>
      <c r="CE37" s="150"/>
      <c r="CF37" s="150"/>
      <c r="CG37" s="150"/>
      <c r="CH37" s="150"/>
      <c r="CI37" s="150"/>
      <c r="CJ37" s="150"/>
      <c r="CK37" s="150"/>
      <c r="CL37" s="150"/>
      <c r="CM37" s="150"/>
      <c r="CN37" s="150"/>
      <c r="CO37" s="150"/>
      <c r="CP37" s="150"/>
      <c r="CQ37" s="150"/>
      <c r="CR37" s="150"/>
      <c r="CS37" s="150"/>
      <c r="CT37" s="150"/>
      <c r="CU37" s="150"/>
      <c r="CV37" s="150"/>
      <c r="CW37" s="150"/>
      <c r="CX37" s="150"/>
      <c r="CY37" s="150"/>
      <c r="CZ37" s="150"/>
      <c r="DA37" s="150"/>
      <c r="DB37" s="150"/>
      <c r="DC37" s="150"/>
      <c r="DD37" s="150"/>
      <c r="DE37" s="150"/>
      <c r="DF37" s="150"/>
      <c r="DG37" s="150"/>
      <c r="DH37" s="150"/>
    </row>
    <row r="38" spans="1:112">
      <c r="A38" s="149"/>
      <c r="B38" s="149"/>
      <c r="C38" s="149"/>
      <c r="D38" s="501"/>
      <c r="E38" s="502"/>
      <c r="F38" s="502"/>
      <c r="G38" s="502"/>
      <c r="H38" s="503"/>
      <c r="I38" s="203"/>
      <c r="J38" s="465"/>
      <c r="K38" s="459"/>
      <c r="L38" s="463"/>
      <c r="M38" s="461"/>
      <c r="N38" s="203"/>
      <c r="O38" s="363"/>
      <c r="P38" s="180"/>
      <c r="Q38" s="180"/>
      <c r="R38" s="180"/>
      <c r="S38" s="393"/>
      <c r="T38" s="180"/>
      <c r="U38" s="180"/>
      <c r="V38" s="180"/>
      <c r="W38" s="180"/>
      <c r="X38" s="180"/>
      <c r="Y38" s="180"/>
      <c r="Z38" s="180"/>
      <c r="AA38" s="180"/>
      <c r="AB38" s="180"/>
      <c r="AC38" s="149"/>
      <c r="AD38" s="149"/>
      <c r="AE38" s="149"/>
      <c r="AF38" s="149"/>
      <c r="AG38" s="149"/>
      <c r="AH38" s="149"/>
      <c r="AI38" s="149"/>
      <c r="AJ38" s="149"/>
      <c r="AK38" s="149"/>
      <c r="AL38" s="149"/>
      <c r="AM38" s="149"/>
      <c r="AN38" s="149"/>
      <c r="AO38" s="149"/>
      <c r="AP38" s="149"/>
      <c r="AQ38" s="149"/>
      <c r="AR38" s="149"/>
      <c r="AS38" s="149"/>
      <c r="AT38" s="149"/>
      <c r="AU38" s="149"/>
      <c r="AV38" s="150"/>
      <c r="AW38" s="150"/>
      <c r="AX38" s="150"/>
      <c r="AY38" s="150"/>
      <c r="AZ38" s="150"/>
      <c r="BA38" s="150"/>
      <c r="BB38" s="150"/>
      <c r="BC38" s="150"/>
      <c r="BD38" s="150"/>
      <c r="BE38" s="150"/>
      <c r="BF38" s="150"/>
      <c r="BG38" s="150"/>
      <c r="BH38" s="150"/>
      <c r="BI38" s="150"/>
      <c r="BJ38" s="150"/>
      <c r="BK38" s="150"/>
      <c r="BL38" s="150"/>
      <c r="BM38" s="150"/>
      <c r="BN38" s="150"/>
      <c r="BO38" s="150"/>
      <c r="BP38" s="150"/>
      <c r="BQ38" s="150"/>
      <c r="BR38" s="150"/>
      <c r="BS38" s="150"/>
      <c r="BT38" s="150"/>
      <c r="BU38" s="150"/>
      <c r="BV38" s="150"/>
      <c r="BW38" s="150"/>
      <c r="BX38" s="150"/>
      <c r="BY38" s="150"/>
      <c r="BZ38" s="150"/>
      <c r="CA38" s="150"/>
      <c r="CB38" s="150"/>
      <c r="CC38" s="150"/>
      <c r="CD38" s="150"/>
      <c r="CE38" s="150"/>
      <c r="CF38" s="150"/>
      <c r="CG38" s="150"/>
      <c r="CH38" s="150"/>
      <c r="CI38" s="150"/>
      <c r="CJ38" s="150"/>
      <c r="CK38" s="150"/>
      <c r="CL38" s="150"/>
      <c r="CM38" s="150"/>
      <c r="CN38" s="150"/>
      <c r="CO38" s="150"/>
      <c r="CP38" s="150"/>
      <c r="CQ38" s="150"/>
      <c r="CR38" s="150"/>
      <c r="CS38" s="150"/>
      <c r="CT38" s="150"/>
      <c r="CU38" s="150"/>
      <c r="CV38" s="150"/>
      <c r="CW38" s="150"/>
      <c r="CX38" s="150"/>
      <c r="CY38" s="150"/>
      <c r="CZ38" s="150"/>
      <c r="DA38" s="150"/>
      <c r="DB38" s="150"/>
      <c r="DC38" s="150"/>
      <c r="DD38" s="150"/>
      <c r="DE38" s="150"/>
      <c r="DF38" s="150"/>
      <c r="DG38" s="150"/>
      <c r="DH38" s="150"/>
    </row>
    <row r="39" spans="1:112">
      <c r="A39" s="149"/>
      <c r="B39" s="149"/>
      <c r="C39" s="149"/>
      <c r="D39" s="501"/>
      <c r="E39" s="502"/>
      <c r="F39" s="502"/>
      <c r="G39" s="502"/>
      <c r="H39" s="503"/>
      <c r="I39" s="203"/>
      <c r="J39" s="465"/>
      <c r="K39" s="459"/>
      <c r="L39" s="463"/>
      <c r="M39" s="461"/>
      <c r="N39" s="203"/>
      <c r="O39" s="363"/>
      <c r="P39" s="180"/>
      <c r="Q39" s="180"/>
      <c r="R39" s="180"/>
      <c r="S39" s="393"/>
      <c r="T39" s="180"/>
      <c r="U39" s="180"/>
      <c r="V39" s="180"/>
      <c r="W39" s="180"/>
      <c r="X39" s="180"/>
      <c r="Y39" s="180"/>
      <c r="Z39" s="180"/>
      <c r="AA39" s="180"/>
      <c r="AB39" s="180"/>
      <c r="AC39" s="149"/>
      <c r="AD39" s="149"/>
      <c r="AE39" s="149"/>
      <c r="AF39" s="149"/>
      <c r="AG39" s="149"/>
      <c r="AH39" s="149"/>
      <c r="AI39" s="149"/>
      <c r="AJ39" s="149"/>
      <c r="AK39" s="149"/>
      <c r="AL39" s="149"/>
      <c r="AM39" s="149"/>
      <c r="AN39" s="149"/>
      <c r="AO39" s="149"/>
      <c r="AP39" s="149"/>
      <c r="AQ39" s="149"/>
      <c r="AR39" s="149"/>
      <c r="AS39" s="149"/>
      <c r="AT39" s="149"/>
      <c r="AU39" s="149"/>
      <c r="AV39" s="150"/>
      <c r="AW39" s="150"/>
      <c r="AX39" s="150"/>
      <c r="AY39" s="150"/>
      <c r="AZ39" s="150"/>
      <c r="BA39" s="150"/>
      <c r="BB39" s="150"/>
      <c r="BC39" s="150"/>
      <c r="BD39" s="150"/>
      <c r="BE39" s="150"/>
      <c r="BF39" s="150"/>
      <c r="BG39" s="150"/>
      <c r="BH39" s="150"/>
      <c r="BI39" s="150"/>
      <c r="BJ39" s="150"/>
      <c r="BK39" s="150"/>
      <c r="BL39" s="150"/>
      <c r="BM39" s="150"/>
      <c r="BN39" s="150"/>
      <c r="BO39" s="150"/>
      <c r="BP39" s="150"/>
      <c r="BQ39" s="150"/>
      <c r="BR39" s="150"/>
      <c r="BS39" s="150"/>
      <c r="BT39" s="150"/>
      <c r="BU39" s="150"/>
      <c r="BV39" s="150"/>
      <c r="BW39" s="150"/>
      <c r="BX39" s="150"/>
      <c r="BY39" s="150"/>
      <c r="BZ39" s="150"/>
      <c r="CA39" s="150"/>
      <c r="CB39" s="150"/>
      <c r="CC39" s="150"/>
      <c r="CD39" s="150"/>
      <c r="CE39" s="150"/>
      <c r="CF39" s="150"/>
      <c r="CG39" s="150"/>
      <c r="CH39" s="150"/>
      <c r="CI39" s="150"/>
      <c r="CJ39" s="150"/>
      <c r="CK39" s="150"/>
      <c r="CL39" s="150"/>
      <c r="CM39" s="150"/>
      <c r="CN39" s="150"/>
      <c r="CO39" s="150"/>
      <c r="CP39" s="150"/>
      <c r="CQ39" s="150"/>
      <c r="CR39" s="150"/>
      <c r="CS39" s="150"/>
      <c r="CT39" s="150"/>
      <c r="CU39" s="150"/>
      <c r="CV39" s="150"/>
      <c r="CW39" s="150"/>
      <c r="CX39" s="150"/>
      <c r="CY39" s="150"/>
      <c r="CZ39" s="150"/>
      <c r="DA39" s="150"/>
      <c r="DB39" s="150"/>
      <c r="DC39" s="150"/>
      <c r="DD39" s="150"/>
      <c r="DE39" s="150"/>
      <c r="DF39" s="150"/>
      <c r="DG39" s="150"/>
      <c r="DH39" s="150"/>
    </row>
    <row r="40" spans="1:112">
      <c r="A40" s="149"/>
      <c r="B40" s="149"/>
      <c r="C40" s="149"/>
      <c r="D40" s="501"/>
      <c r="E40" s="502"/>
      <c r="F40" s="502"/>
      <c r="G40" s="502"/>
      <c r="H40" s="503"/>
      <c r="I40" s="203"/>
      <c r="J40" s="465"/>
      <c r="K40" s="459"/>
      <c r="L40" s="463"/>
      <c r="M40" s="461"/>
      <c r="N40" s="203"/>
      <c r="O40" s="363"/>
      <c r="P40" s="180"/>
      <c r="Q40" s="180"/>
      <c r="R40" s="180"/>
      <c r="S40" s="393"/>
      <c r="T40" s="180"/>
      <c r="U40" s="180"/>
      <c r="V40" s="180"/>
      <c r="W40" s="180"/>
      <c r="X40" s="180"/>
      <c r="Y40" s="180"/>
      <c r="Z40" s="180"/>
      <c r="AA40" s="180"/>
      <c r="AB40" s="180"/>
      <c r="AC40" s="149"/>
      <c r="AD40" s="149"/>
      <c r="AE40" s="149"/>
      <c r="AF40" s="149"/>
      <c r="AG40" s="149"/>
      <c r="AH40" s="149"/>
      <c r="AI40" s="149"/>
      <c r="AJ40" s="149"/>
      <c r="AK40" s="149"/>
      <c r="AL40" s="149"/>
      <c r="AM40" s="149"/>
      <c r="AN40" s="149"/>
      <c r="AO40" s="149"/>
      <c r="AP40" s="149"/>
      <c r="AQ40" s="149"/>
      <c r="AR40" s="149"/>
      <c r="AS40" s="149"/>
      <c r="AT40" s="149"/>
      <c r="AU40" s="149"/>
      <c r="AV40" s="150"/>
      <c r="AW40" s="150"/>
      <c r="AX40" s="150"/>
      <c r="AY40" s="150"/>
      <c r="AZ40" s="150"/>
      <c r="BA40" s="150"/>
      <c r="BB40" s="150"/>
      <c r="BC40" s="150"/>
      <c r="BD40" s="150"/>
      <c r="BE40" s="150"/>
      <c r="BF40" s="150"/>
      <c r="BG40" s="150"/>
      <c r="BH40" s="150"/>
      <c r="BI40" s="150"/>
      <c r="BJ40" s="150"/>
      <c r="BK40" s="150"/>
      <c r="BL40" s="150"/>
      <c r="BM40" s="150"/>
      <c r="BN40" s="150"/>
      <c r="BO40" s="150"/>
      <c r="BP40" s="150"/>
      <c r="BQ40" s="150"/>
      <c r="BR40" s="150"/>
      <c r="BS40" s="150"/>
      <c r="BT40" s="150"/>
      <c r="BU40" s="150"/>
      <c r="BV40" s="150"/>
      <c r="BW40" s="150"/>
      <c r="BX40" s="150"/>
      <c r="BY40" s="150"/>
      <c r="BZ40" s="150"/>
      <c r="CA40" s="150"/>
      <c r="CB40" s="150"/>
      <c r="CC40" s="150"/>
      <c r="CD40" s="150"/>
      <c r="CE40" s="150"/>
      <c r="CF40" s="150"/>
      <c r="CG40" s="150"/>
      <c r="CH40" s="150"/>
      <c r="CI40" s="150"/>
      <c r="CJ40" s="150"/>
      <c r="CK40" s="150"/>
      <c r="CL40" s="150"/>
      <c r="CM40" s="150"/>
      <c r="CN40" s="150"/>
      <c r="CO40" s="150"/>
      <c r="CP40" s="150"/>
      <c r="CQ40" s="150"/>
      <c r="CR40" s="150"/>
      <c r="CS40" s="150"/>
      <c r="CT40" s="150"/>
      <c r="CU40" s="150"/>
      <c r="CV40" s="150"/>
      <c r="CW40" s="150"/>
      <c r="CX40" s="150"/>
      <c r="CY40" s="150"/>
      <c r="CZ40" s="150"/>
      <c r="DA40" s="150"/>
      <c r="DB40" s="150"/>
      <c r="DC40" s="150"/>
      <c r="DD40" s="150"/>
      <c r="DE40" s="150"/>
      <c r="DF40" s="150"/>
      <c r="DG40" s="150"/>
      <c r="DH40" s="150"/>
    </row>
    <row r="41" spans="1:112" ht="23.25">
      <c r="A41" s="149"/>
      <c r="B41" s="149"/>
      <c r="C41" s="149"/>
      <c r="D41" s="501"/>
      <c r="E41" s="502"/>
      <c r="F41" s="502"/>
      <c r="G41" s="502"/>
      <c r="H41" s="503"/>
      <c r="I41" s="203"/>
      <c r="J41" s="465"/>
      <c r="K41" s="379"/>
      <c r="L41" s="380"/>
      <c r="M41" s="381"/>
      <c r="N41" s="203"/>
      <c r="O41" s="363"/>
      <c r="P41" s="180"/>
      <c r="Q41" s="400"/>
      <c r="R41" s="348"/>
      <c r="S41" s="404"/>
      <c r="T41" s="348"/>
      <c r="U41" s="348"/>
      <c r="V41" s="348"/>
      <c r="W41" s="349"/>
      <c r="X41" s="349"/>
      <c r="Y41" s="349"/>
      <c r="Z41" s="349"/>
      <c r="AA41" s="180"/>
      <c r="AB41" s="180"/>
      <c r="AC41" s="149"/>
      <c r="AD41" s="149"/>
      <c r="AE41" s="149"/>
      <c r="AF41" s="149"/>
      <c r="AG41" s="149"/>
      <c r="AH41" s="149"/>
      <c r="AI41" s="149"/>
      <c r="AJ41" s="149"/>
      <c r="AK41" s="149"/>
      <c r="AL41" s="149"/>
      <c r="AM41" s="149"/>
      <c r="AN41" s="149"/>
      <c r="AO41" s="149"/>
      <c r="AP41" s="149"/>
      <c r="AQ41" s="149"/>
      <c r="AR41" s="149"/>
      <c r="AS41" s="149"/>
      <c r="AT41" s="149"/>
      <c r="AU41" s="149"/>
      <c r="AV41" s="150"/>
      <c r="AW41" s="150"/>
      <c r="AX41" s="150"/>
      <c r="AY41" s="150"/>
      <c r="AZ41" s="150"/>
      <c r="BA41" s="150"/>
      <c r="BB41" s="150"/>
      <c r="BC41" s="150"/>
      <c r="BD41" s="150"/>
      <c r="BE41" s="150"/>
      <c r="BF41" s="150"/>
      <c r="BG41" s="150"/>
      <c r="BH41" s="150"/>
      <c r="BI41" s="150"/>
      <c r="BJ41" s="150"/>
      <c r="BK41" s="150"/>
      <c r="BL41" s="150"/>
      <c r="BM41" s="150"/>
      <c r="BN41" s="150"/>
      <c r="BO41" s="150"/>
      <c r="BP41" s="150"/>
      <c r="BQ41" s="150"/>
      <c r="BR41" s="150"/>
      <c r="BS41" s="150"/>
      <c r="BT41" s="150"/>
      <c r="BU41" s="150"/>
      <c r="BV41" s="150"/>
      <c r="BW41" s="150"/>
      <c r="BX41" s="150"/>
      <c r="BY41" s="150"/>
      <c r="BZ41" s="150"/>
      <c r="CA41" s="150"/>
      <c r="CB41" s="150"/>
      <c r="CC41" s="150"/>
      <c r="CD41" s="150"/>
      <c r="CE41" s="150"/>
      <c r="CF41" s="150"/>
      <c r="CG41" s="150"/>
      <c r="CH41" s="150"/>
      <c r="CI41" s="150"/>
      <c r="CJ41" s="150"/>
      <c r="CK41" s="150"/>
      <c r="CL41" s="150"/>
      <c r="CM41" s="150"/>
      <c r="CN41" s="150"/>
      <c r="CO41" s="150"/>
      <c r="CP41" s="150"/>
      <c r="CQ41" s="150"/>
      <c r="CR41" s="150"/>
      <c r="CS41" s="150"/>
      <c r="CT41" s="150"/>
      <c r="CU41" s="150"/>
      <c r="CV41" s="150"/>
      <c r="CW41" s="150"/>
      <c r="CX41" s="150"/>
      <c r="CY41" s="150"/>
      <c r="CZ41" s="150"/>
      <c r="DA41" s="150"/>
      <c r="DB41" s="150"/>
      <c r="DC41" s="150"/>
      <c r="DD41" s="150"/>
      <c r="DE41" s="150"/>
      <c r="DF41" s="150"/>
      <c r="DG41" s="150"/>
      <c r="DH41" s="150"/>
    </row>
    <row r="42" spans="1:112" ht="24" thickBot="1">
      <c r="A42" s="149"/>
      <c r="B42" s="149"/>
      <c r="C42" s="149"/>
      <c r="D42" s="504"/>
      <c r="E42" s="505"/>
      <c r="F42" s="505"/>
      <c r="G42" s="505"/>
      <c r="H42" s="506"/>
      <c r="I42" s="203"/>
      <c r="J42" s="466"/>
      <c r="K42" s="385"/>
      <c r="L42" s="386"/>
      <c r="M42" s="387"/>
      <c r="N42" s="203"/>
      <c r="O42" s="363"/>
      <c r="P42" s="180"/>
      <c r="Q42" s="348"/>
      <c r="R42" s="348"/>
      <c r="S42" s="404"/>
      <c r="T42" s="348"/>
      <c r="U42" s="348"/>
      <c r="V42" s="348"/>
      <c r="W42" s="349"/>
      <c r="X42" s="349"/>
      <c r="Y42" s="349"/>
      <c r="Z42" s="349"/>
      <c r="AA42" s="180"/>
      <c r="AB42" s="180"/>
      <c r="AC42" s="149"/>
      <c r="AD42" s="149"/>
      <c r="AE42" s="149"/>
      <c r="AF42" s="149"/>
      <c r="AG42" s="149"/>
      <c r="AH42" s="149"/>
      <c r="AI42" s="149"/>
      <c r="AJ42" s="149"/>
      <c r="AK42" s="149"/>
      <c r="AL42" s="149"/>
      <c r="AM42" s="149"/>
      <c r="AN42" s="149"/>
      <c r="AO42" s="149"/>
      <c r="AP42" s="149"/>
      <c r="AQ42" s="149"/>
      <c r="AR42" s="149"/>
      <c r="AS42" s="149"/>
      <c r="AT42" s="149"/>
      <c r="AU42" s="149"/>
      <c r="AV42" s="150"/>
      <c r="AW42" s="150"/>
      <c r="AX42" s="150"/>
      <c r="AY42" s="150"/>
      <c r="AZ42" s="150"/>
      <c r="BA42" s="150"/>
      <c r="BB42" s="150"/>
      <c r="BC42" s="150"/>
      <c r="BD42" s="150"/>
      <c r="BE42" s="150"/>
      <c r="BF42" s="150"/>
      <c r="BG42" s="150"/>
      <c r="BH42" s="150"/>
      <c r="BI42" s="150"/>
      <c r="BJ42" s="150"/>
      <c r="BK42" s="150"/>
      <c r="BL42" s="150"/>
      <c r="BM42" s="150"/>
      <c r="BN42" s="150"/>
      <c r="BO42" s="150"/>
      <c r="BP42" s="150"/>
      <c r="BQ42" s="150"/>
      <c r="BR42" s="150"/>
      <c r="BS42" s="150"/>
      <c r="BT42" s="150"/>
      <c r="BU42" s="150"/>
      <c r="BV42" s="150"/>
      <c r="BW42" s="150"/>
      <c r="BX42" s="150"/>
      <c r="BY42" s="150"/>
      <c r="BZ42" s="150"/>
      <c r="CA42" s="150"/>
      <c r="CB42" s="150"/>
      <c r="CC42" s="150"/>
      <c r="CD42" s="150"/>
      <c r="CE42" s="150"/>
      <c r="CF42" s="150"/>
      <c r="CG42" s="150"/>
      <c r="CH42" s="150"/>
      <c r="CI42" s="150"/>
      <c r="CJ42" s="150"/>
      <c r="CK42" s="150"/>
      <c r="CL42" s="150"/>
      <c r="CM42" s="150"/>
      <c r="CN42" s="150"/>
      <c r="CO42" s="150"/>
      <c r="CP42" s="150"/>
      <c r="CQ42" s="150"/>
      <c r="CR42" s="150"/>
      <c r="CS42" s="150"/>
      <c r="CT42" s="150"/>
      <c r="CU42" s="150"/>
      <c r="CV42" s="150"/>
      <c r="CW42" s="150"/>
      <c r="CX42" s="150"/>
      <c r="CY42" s="150"/>
      <c r="CZ42" s="150"/>
      <c r="DA42" s="150"/>
      <c r="DB42" s="150"/>
      <c r="DC42" s="150"/>
      <c r="DD42" s="150"/>
      <c r="DE42" s="150"/>
      <c r="DF42" s="150"/>
      <c r="DG42" s="150"/>
      <c r="DH42" s="150"/>
    </row>
    <row r="43" spans="1:112" ht="24" thickBot="1">
      <c r="A43" s="149"/>
      <c r="B43" s="149"/>
      <c r="C43" s="149"/>
      <c r="D43" s="163"/>
      <c r="E43" s="203"/>
      <c r="F43" s="203"/>
      <c r="G43" s="203"/>
      <c r="H43" s="203"/>
      <c r="I43" s="203"/>
      <c r="J43" s="203"/>
      <c r="K43" s="151"/>
      <c r="L43" s="151"/>
      <c r="M43" s="151"/>
      <c r="N43" s="203"/>
      <c r="O43" s="405"/>
      <c r="P43" s="396"/>
      <c r="Q43" s="406"/>
      <c r="R43" s="406"/>
      <c r="S43" s="407"/>
      <c r="T43" s="349"/>
      <c r="U43" s="349"/>
      <c r="V43" s="349"/>
      <c r="W43" s="349"/>
      <c r="X43" s="349"/>
      <c r="Y43" s="349"/>
      <c r="Z43" s="349"/>
      <c r="AA43" s="180"/>
      <c r="AB43" s="180"/>
      <c r="AC43" s="149"/>
      <c r="AD43" s="149"/>
      <c r="AE43" s="149"/>
      <c r="AF43" s="149"/>
      <c r="AG43" s="149"/>
      <c r="AH43" s="149"/>
      <c r="AI43" s="149"/>
      <c r="AJ43" s="149"/>
      <c r="AK43" s="149"/>
      <c r="AL43" s="149"/>
      <c r="AM43" s="149"/>
      <c r="AN43" s="149"/>
      <c r="AO43" s="149"/>
      <c r="AP43" s="149"/>
      <c r="AQ43" s="149"/>
      <c r="AR43" s="149"/>
      <c r="AS43" s="149"/>
      <c r="AT43" s="149"/>
      <c r="AU43" s="149"/>
      <c r="AV43" s="150"/>
      <c r="AW43" s="150"/>
      <c r="AX43" s="150"/>
      <c r="AY43" s="150"/>
      <c r="AZ43" s="150"/>
      <c r="BA43" s="150"/>
      <c r="BB43" s="150"/>
      <c r="BC43" s="150"/>
      <c r="BD43" s="150"/>
      <c r="BE43" s="150"/>
      <c r="BF43" s="150"/>
      <c r="BG43" s="150"/>
      <c r="BH43" s="150"/>
      <c r="BI43" s="150"/>
      <c r="BJ43" s="150"/>
      <c r="BK43" s="150"/>
      <c r="BL43" s="150"/>
      <c r="BM43" s="150"/>
      <c r="BN43" s="150"/>
      <c r="BO43" s="150"/>
      <c r="BP43" s="150"/>
      <c r="BQ43" s="150"/>
      <c r="BR43" s="150"/>
      <c r="BS43" s="150"/>
      <c r="BT43" s="150"/>
      <c r="BU43" s="150"/>
      <c r="BV43" s="150"/>
      <c r="BW43" s="150"/>
      <c r="BX43" s="150"/>
      <c r="BY43" s="150"/>
      <c r="BZ43" s="150"/>
      <c r="CA43" s="150"/>
      <c r="CB43" s="150"/>
      <c r="CC43" s="150"/>
      <c r="CD43" s="150"/>
      <c r="CE43" s="150"/>
      <c r="CF43" s="150"/>
      <c r="CG43" s="150"/>
      <c r="CH43" s="150"/>
      <c r="CI43" s="150"/>
      <c r="CJ43" s="150"/>
      <c r="CK43" s="150"/>
      <c r="CL43" s="150"/>
      <c r="CM43" s="150"/>
      <c r="CN43" s="150"/>
      <c r="CO43" s="150"/>
      <c r="CP43" s="150"/>
      <c r="CQ43" s="150"/>
      <c r="CR43" s="150"/>
      <c r="CS43" s="150"/>
      <c r="CT43" s="150"/>
      <c r="CU43" s="150"/>
      <c r="CV43" s="150"/>
      <c r="CW43" s="150"/>
      <c r="CX43" s="150"/>
      <c r="CY43" s="150"/>
      <c r="CZ43" s="150"/>
      <c r="DA43" s="150"/>
      <c r="DB43" s="150"/>
      <c r="DC43" s="150"/>
      <c r="DD43" s="150"/>
      <c r="DE43" s="150"/>
      <c r="DF43" s="150"/>
      <c r="DG43" s="150"/>
      <c r="DH43" s="150"/>
    </row>
    <row r="44" spans="1:112" ht="23.25">
      <c r="A44" s="149"/>
      <c r="B44" s="149"/>
      <c r="C44" s="149"/>
      <c r="D44" s="149"/>
      <c r="E44" s="203"/>
      <c r="F44" s="203"/>
      <c r="G44" s="203"/>
      <c r="H44" s="203"/>
      <c r="I44" s="203"/>
      <c r="J44" s="203"/>
      <c r="K44" s="151"/>
      <c r="L44" s="151"/>
      <c r="M44" s="151"/>
      <c r="N44" s="203"/>
      <c r="O44" s="203"/>
      <c r="P44" s="180"/>
      <c r="Q44" s="349"/>
      <c r="R44" s="349"/>
      <c r="S44" s="349"/>
      <c r="T44" s="349"/>
      <c r="U44" s="349"/>
      <c r="V44" s="349"/>
      <c r="W44" s="349"/>
      <c r="X44" s="349"/>
      <c r="Y44" s="349"/>
      <c r="Z44" s="349"/>
      <c r="AA44" s="151"/>
      <c r="AB44" s="180"/>
      <c r="AC44" s="149"/>
      <c r="AD44" s="149"/>
      <c r="AE44" s="149"/>
      <c r="AF44" s="149"/>
      <c r="AG44" s="149"/>
      <c r="AH44" s="149"/>
      <c r="AI44" s="149"/>
      <c r="AJ44" s="149"/>
      <c r="AK44" s="149"/>
      <c r="AL44" s="149"/>
      <c r="AM44" s="149"/>
      <c r="AN44" s="149"/>
      <c r="AO44" s="149"/>
      <c r="AP44" s="149"/>
      <c r="AQ44" s="149"/>
      <c r="AR44" s="149"/>
      <c r="AS44" s="149"/>
      <c r="AT44" s="149"/>
      <c r="AU44" s="149"/>
      <c r="AV44" s="150"/>
      <c r="AW44" s="150"/>
      <c r="AX44" s="150"/>
      <c r="AY44" s="150"/>
      <c r="AZ44" s="150"/>
      <c r="BA44" s="150"/>
      <c r="BB44" s="150"/>
      <c r="BC44" s="150"/>
      <c r="BD44" s="150"/>
      <c r="BE44" s="150"/>
      <c r="BF44" s="150"/>
      <c r="BG44" s="150"/>
      <c r="BH44" s="150"/>
      <c r="BI44" s="150"/>
      <c r="BJ44" s="150"/>
      <c r="BK44" s="150"/>
      <c r="BL44" s="150"/>
      <c r="BM44" s="150"/>
      <c r="BN44" s="150"/>
      <c r="BO44" s="150"/>
      <c r="BP44" s="150"/>
      <c r="BQ44" s="150"/>
      <c r="BR44" s="150"/>
      <c r="BS44" s="150"/>
      <c r="BT44" s="150"/>
      <c r="BU44" s="150"/>
      <c r="BV44" s="150"/>
      <c r="BW44" s="150"/>
      <c r="BX44" s="150"/>
      <c r="BY44" s="150"/>
      <c r="BZ44" s="150"/>
      <c r="CA44" s="150"/>
      <c r="CB44" s="150"/>
      <c r="CC44" s="150"/>
      <c r="CD44" s="150"/>
      <c r="CE44" s="150"/>
      <c r="CF44" s="150"/>
      <c r="CG44" s="150"/>
      <c r="CH44" s="150"/>
      <c r="CI44" s="150"/>
      <c r="CJ44" s="150"/>
      <c r="CK44" s="150"/>
      <c r="CL44" s="150"/>
      <c r="CM44" s="150"/>
      <c r="CN44" s="150"/>
      <c r="CO44" s="150"/>
      <c r="CP44" s="150"/>
      <c r="CQ44" s="150"/>
      <c r="CR44" s="150"/>
      <c r="CS44" s="150"/>
      <c r="CT44" s="150"/>
      <c r="CU44" s="150"/>
      <c r="CV44" s="150"/>
      <c r="CW44" s="150"/>
      <c r="CX44" s="150"/>
      <c r="CY44" s="150"/>
      <c r="CZ44" s="150"/>
      <c r="DA44" s="150"/>
      <c r="DB44" s="150"/>
      <c r="DC44" s="150"/>
      <c r="DD44" s="150"/>
      <c r="DE44" s="150"/>
      <c r="DF44" s="150"/>
      <c r="DG44" s="150"/>
      <c r="DH44" s="150"/>
    </row>
    <row r="45" spans="1:112" ht="23.25">
      <c r="A45" s="149"/>
      <c r="B45" s="149"/>
      <c r="C45" s="149"/>
      <c r="D45" s="149"/>
      <c r="E45" s="149"/>
      <c r="F45" s="149"/>
      <c r="G45" s="149"/>
      <c r="H45" s="149"/>
      <c r="I45" s="149"/>
      <c r="J45" s="149"/>
      <c r="K45" s="149">
        <v>0</v>
      </c>
      <c r="L45" s="149"/>
      <c r="M45" s="149"/>
      <c r="N45" s="149"/>
      <c r="O45" s="149"/>
      <c r="P45" s="164"/>
      <c r="Q45" s="349"/>
      <c r="R45" s="349"/>
      <c r="S45" s="349"/>
      <c r="T45" s="349"/>
      <c r="U45" s="349"/>
      <c r="V45" s="349"/>
      <c r="W45" s="349"/>
      <c r="X45" s="349"/>
      <c r="Y45" s="349"/>
      <c r="Z45" s="349"/>
      <c r="AA45" s="151"/>
      <c r="AB45" s="164"/>
      <c r="AC45" s="149"/>
      <c r="AD45" s="149"/>
      <c r="AE45" s="149"/>
      <c r="AF45" s="149"/>
      <c r="AG45" s="149"/>
      <c r="AH45" s="149"/>
      <c r="AI45" s="149"/>
      <c r="AJ45" s="149"/>
      <c r="AK45" s="149"/>
      <c r="AL45" s="149"/>
      <c r="AM45" s="149"/>
      <c r="AN45" s="149"/>
      <c r="AO45" s="149"/>
      <c r="AP45" s="149"/>
      <c r="AQ45" s="149"/>
      <c r="AR45" s="149"/>
      <c r="AS45" s="149"/>
      <c r="AT45" s="149"/>
      <c r="AU45" s="149"/>
      <c r="AV45" s="150"/>
      <c r="AW45" s="150"/>
      <c r="AX45" s="150"/>
      <c r="AY45" s="150"/>
      <c r="AZ45" s="150"/>
      <c r="BA45" s="150"/>
      <c r="BB45" s="150"/>
      <c r="BC45" s="150"/>
      <c r="BD45" s="150"/>
      <c r="BE45" s="150"/>
      <c r="BF45" s="150"/>
      <c r="BG45" s="150"/>
      <c r="BH45" s="150"/>
      <c r="BI45" s="150"/>
      <c r="BJ45" s="150"/>
      <c r="BK45" s="150"/>
      <c r="BL45" s="150"/>
      <c r="BM45" s="150"/>
      <c r="BN45" s="150"/>
      <c r="BO45" s="150"/>
      <c r="BP45" s="150"/>
      <c r="BQ45" s="150"/>
      <c r="BR45" s="150"/>
      <c r="BS45" s="150"/>
      <c r="BT45" s="150"/>
      <c r="BU45" s="150"/>
      <c r="BV45" s="150"/>
      <c r="BW45" s="150"/>
      <c r="BX45" s="150"/>
      <c r="BY45" s="150"/>
      <c r="BZ45" s="150"/>
      <c r="CA45" s="150"/>
      <c r="CB45" s="150"/>
      <c r="CC45" s="150"/>
      <c r="CD45" s="150"/>
      <c r="CE45" s="150"/>
      <c r="CF45" s="150"/>
      <c r="CG45" s="150"/>
      <c r="CH45" s="150"/>
      <c r="CI45" s="150"/>
      <c r="CJ45" s="150"/>
      <c r="CK45" s="150"/>
      <c r="CL45" s="150"/>
      <c r="CM45" s="150"/>
      <c r="CN45" s="150"/>
      <c r="CO45" s="150"/>
      <c r="CP45" s="150"/>
      <c r="CQ45" s="150"/>
      <c r="CR45" s="150"/>
      <c r="CS45" s="150"/>
      <c r="CT45" s="150"/>
      <c r="CU45" s="150"/>
      <c r="CV45" s="150"/>
      <c r="CW45" s="150"/>
      <c r="CX45" s="150"/>
      <c r="CY45" s="150"/>
      <c r="CZ45" s="150"/>
      <c r="DA45" s="150"/>
      <c r="DB45" s="150"/>
      <c r="DC45" s="150"/>
      <c r="DD45" s="150"/>
      <c r="DE45" s="150"/>
      <c r="DF45" s="150"/>
      <c r="DG45" s="150"/>
      <c r="DH45" s="150"/>
    </row>
    <row r="46" spans="1:112">
      <c r="A46" s="149"/>
      <c r="B46" s="149"/>
      <c r="C46" s="149"/>
      <c r="D46" s="149"/>
      <c r="E46" s="149"/>
      <c r="F46" s="149"/>
      <c r="G46" s="149"/>
      <c r="H46" s="149"/>
      <c r="I46" s="149"/>
      <c r="J46" s="149"/>
      <c r="K46" s="149"/>
      <c r="L46" s="149"/>
      <c r="M46" s="149"/>
      <c r="N46" s="149"/>
      <c r="O46" s="149"/>
      <c r="P46" s="164"/>
      <c r="Q46" s="164"/>
      <c r="R46" s="164"/>
      <c r="S46" s="164"/>
      <c r="T46" s="164"/>
      <c r="U46" s="164"/>
      <c r="V46" s="151"/>
      <c r="W46" s="151"/>
      <c r="X46" s="151"/>
      <c r="Y46" s="151"/>
      <c r="Z46" s="151"/>
      <c r="AA46" s="151"/>
      <c r="AB46" s="164"/>
      <c r="AC46" s="149"/>
      <c r="AD46" s="149"/>
      <c r="AE46" s="149"/>
      <c r="AF46" s="149"/>
      <c r="AG46" s="149"/>
      <c r="AH46" s="149"/>
      <c r="AI46" s="149"/>
      <c r="AJ46" s="149"/>
      <c r="AK46" s="149"/>
      <c r="AL46" s="149"/>
      <c r="AM46" s="149"/>
      <c r="AN46" s="149"/>
      <c r="AO46" s="149"/>
      <c r="AP46" s="149"/>
      <c r="AQ46" s="149"/>
      <c r="AR46" s="149"/>
      <c r="AS46" s="149"/>
      <c r="AT46" s="149"/>
      <c r="AU46" s="149"/>
      <c r="AV46" s="150"/>
      <c r="AW46" s="150"/>
      <c r="AX46" s="150"/>
      <c r="AY46" s="150"/>
      <c r="AZ46" s="150"/>
      <c r="BA46" s="150"/>
      <c r="BB46" s="150"/>
      <c r="BC46" s="150"/>
      <c r="BD46" s="150"/>
      <c r="BE46" s="150"/>
      <c r="BF46" s="150"/>
      <c r="BG46" s="150"/>
      <c r="BH46" s="150"/>
      <c r="BI46" s="150"/>
      <c r="BJ46" s="150"/>
      <c r="BK46" s="150"/>
      <c r="BL46" s="150"/>
      <c r="BM46" s="150"/>
      <c r="BN46" s="150"/>
      <c r="BO46" s="150"/>
      <c r="BP46" s="150"/>
      <c r="BQ46" s="150"/>
      <c r="BR46" s="150"/>
      <c r="BS46" s="150"/>
      <c r="BT46" s="150"/>
      <c r="BU46" s="150"/>
      <c r="BV46" s="150"/>
      <c r="BW46" s="150"/>
      <c r="BX46" s="150"/>
      <c r="BY46" s="150"/>
      <c r="BZ46" s="150"/>
      <c r="CA46" s="150"/>
      <c r="CB46" s="150"/>
      <c r="CC46" s="150"/>
      <c r="CD46" s="150"/>
      <c r="CE46" s="150"/>
      <c r="CF46" s="150"/>
      <c r="CG46" s="150"/>
      <c r="CH46" s="150"/>
      <c r="CI46" s="150"/>
      <c r="CJ46" s="150"/>
      <c r="CK46" s="150"/>
      <c r="CL46" s="150"/>
      <c r="CM46" s="150"/>
      <c r="CN46" s="150"/>
      <c r="CO46" s="150"/>
      <c r="CP46" s="150"/>
      <c r="CQ46" s="150"/>
      <c r="CR46" s="150"/>
      <c r="CS46" s="150"/>
      <c r="CT46" s="150"/>
      <c r="CU46" s="150"/>
      <c r="CV46" s="150"/>
      <c r="CW46" s="150"/>
      <c r="CX46" s="150"/>
      <c r="CY46" s="150"/>
      <c r="CZ46" s="150"/>
      <c r="DA46" s="150"/>
      <c r="DB46" s="150"/>
      <c r="DC46" s="150"/>
      <c r="DD46" s="150"/>
      <c r="DE46" s="150"/>
      <c r="DF46" s="150"/>
      <c r="DG46" s="150"/>
      <c r="DH46" s="150"/>
    </row>
    <row r="47" spans="1:112">
      <c r="A47" s="149"/>
      <c r="B47" s="149"/>
      <c r="C47" s="149"/>
      <c r="D47" s="149"/>
      <c r="E47" s="149"/>
      <c r="F47" s="149"/>
      <c r="G47" s="149"/>
      <c r="H47" s="149"/>
      <c r="I47" s="149"/>
      <c r="J47" s="149"/>
      <c r="K47" s="149"/>
      <c r="L47" s="149"/>
      <c r="M47" s="149"/>
      <c r="N47" s="149"/>
      <c r="O47" s="149"/>
      <c r="P47" s="164"/>
      <c r="Q47" s="164"/>
      <c r="R47" s="164"/>
      <c r="S47" s="164"/>
      <c r="T47" s="164"/>
      <c r="U47" s="164"/>
      <c r="V47" s="164"/>
      <c r="W47" s="164"/>
      <c r="X47" s="164"/>
      <c r="Y47" s="164"/>
      <c r="Z47" s="164"/>
      <c r="AA47" s="164"/>
      <c r="AB47" s="164"/>
      <c r="AC47" s="149"/>
      <c r="AD47" s="149"/>
      <c r="AE47" s="149"/>
      <c r="AF47" s="149"/>
      <c r="AG47" s="149"/>
      <c r="AH47" s="149"/>
      <c r="AI47" s="149"/>
      <c r="AJ47" s="149"/>
      <c r="AK47" s="149"/>
      <c r="AL47" s="149"/>
      <c r="AM47" s="149"/>
      <c r="AN47" s="149"/>
      <c r="AO47" s="149"/>
      <c r="AP47" s="149"/>
      <c r="AQ47" s="149"/>
      <c r="AR47" s="149"/>
      <c r="AS47" s="149"/>
      <c r="AT47" s="149"/>
      <c r="AU47" s="149"/>
      <c r="AV47" s="150"/>
      <c r="AW47" s="150"/>
      <c r="AX47" s="150"/>
      <c r="AY47" s="150"/>
      <c r="AZ47" s="150"/>
      <c r="BA47" s="150"/>
      <c r="BB47" s="150"/>
      <c r="BC47" s="150"/>
      <c r="BD47" s="150"/>
      <c r="BE47" s="150"/>
      <c r="BF47" s="150"/>
      <c r="BG47" s="150"/>
      <c r="BH47" s="150"/>
      <c r="BI47" s="150"/>
      <c r="BJ47" s="150"/>
      <c r="BK47" s="150"/>
      <c r="BL47" s="150"/>
      <c r="BM47" s="150"/>
      <c r="BN47" s="150"/>
      <c r="BO47" s="150"/>
      <c r="BP47" s="150"/>
      <c r="BQ47" s="150"/>
      <c r="BR47" s="150"/>
      <c r="BS47" s="150"/>
      <c r="BT47" s="150"/>
      <c r="BU47" s="150"/>
      <c r="BV47" s="150"/>
      <c r="BW47" s="150"/>
      <c r="BX47" s="150"/>
      <c r="BY47" s="150"/>
      <c r="BZ47" s="150"/>
      <c r="CA47" s="150"/>
      <c r="CB47" s="150"/>
      <c r="CC47" s="150"/>
      <c r="CD47" s="150"/>
      <c r="CE47" s="150"/>
      <c r="CF47" s="150"/>
      <c r="CG47" s="150"/>
      <c r="CH47" s="150"/>
      <c r="CI47" s="150"/>
      <c r="CJ47" s="150"/>
      <c r="CK47" s="150"/>
      <c r="CL47" s="150"/>
      <c r="CM47" s="150"/>
      <c r="CN47" s="150"/>
      <c r="CO47" s="150"/>
      <c r="CP47" s="150"/>
      <c r="CQ47" s="150"/>
      <c r="CR47" s="150"/>
      <c r="CS47" s="150"/>
      <c r="CT47" s="150"/>
      <c r="CU47" s="150"/>
      <c r="CV47" s="150"/>
      <c r="CW47" s="150"/>
      <c r="CX47" s="150"/>
      <c r="CY47" s="150"/>
      <c r="CZ47" s="150"/>
      <c r="DA47" s="150"/>
      <c r="DB47" s="150"/>
      <c r="DC47" s="150"/>
      <c r="DD47" s="150"/>
      <c r="DE47" s="150"/>
      <c r="DF47" s="150"/>
      <c r="DG47" s="150"/>
      <c r="DH47" s="150"/>
    </row>
    <row r="48" spans="1:112">
      <c r="A48" s="149"/>
      <c r="B48" s="149"/>
      <c r="C48" s="149"/>
      <c r="D48" s="149"/>
      <c r="E48" s="149"/>
      <c r="F48" s="149"/>
      <c r="G48" s="149"/>
      <c r="H48" s="149"/>
      <c r="I48" s="149"/>
      <c r="J48" s="149"/>
      <c r="K48" s="149"/>
      <c r="L48" s="149"/>
      <c r="M48" s="149"/>
      <c r="N48" s="149"/>
      <c r="O48" s="149"/>
      <c r="P48" s="164"/>
      <c r="Q48" s="164"/>
      <c r="R48" s="164"/>
      <c r="S48" s="164"/>
      <c r="T48" s="164"/>
      <c r="U48" s="164"/>
      <c r="V48" s="151"/>
      <c r="W48" s="151"/>
      <c r="X48" s="151"/>
      <c r="Y48" s="151"/>
      <c r="Z48" s="151"/>
      <c r="AA48" s="151"/>
      <c r="AB48" s="164"/>
      <c r="AC48" s="149"/>
      <c r="AD48" s="149"/>
      <c r="AE48" s="149"/>
      <c r="AF48" s="149"/>
      <c r="AG48" s="149"/>
      <c r="AH48" s="149"/>
      <c r="AI48" s="149"/>
      <c r="AJ48" s="149"/>
      <c r="AK48" s="149"/>
      <c r="AL48" s="149"/>
      <c r="AM48" s="149"/>
      <c r="AN48" s="149"/>
      <c r="AO48" s="149"/>
      <c r="AP48" s="149"/>
      <c r="AQ48" s="149"/>
      <c r="AR48" s="149"/>
      <c r="AS48" s="149"/>
      <c r="AT48" s="149"/>
      <c r="AU48" s="149"/>
      <c r="AV48" s="150"/>
      <c r="AW48" s="150"/>
      <c r="AX48" s="150"/>
      <c r="AY48" s="150"/>
      <c r="AZ48" s="150"/>
      <c r="BA48" s="150"/>
      <c r="BB48" s="150"/>
      <c r="BC48" s="150"/>
      <c r="BD48" s="150"/>
      <c r="BE48" s="150"/>
      <c r="BF48" s="150"/>
      <c r="BG48" s="150"/>
      <c r="BH48" s="150"/>
      <c r="BI48" s="150"/>
      <c r="BJ48" s="150"/>
      <c r="BK48" s="150"/>
      <c r="BL48" s="150"/>
      <c r="BM48" s="150"/>
      <c r="BN48" s="150"/>
      <c r="BO48" s="150"/>
      <c r="BP48" s="150"/>
      <c r="BQ48" s="150"/>
      <c r="BR48" s="150"/>
      <c r="BS48" s="150"/>
      <c r="BT48" s="150"/>
      <c r="BU48" s="150"/>
      <c r="BV48" s="150"/>
      <c r="BW48" s="150"/>
      <c r="BX48" s="150"/>
      <c r="BY48" s="150"/>
      <c r="BZ48" s="150"/>
      <c r="CA48" s="150"/>
      <c r="CB48" s="150"/>
      <c r="CC48" s="150"/>
      <c r="CD48" s="150"/>
      <c r="CE48" s="150"/>
      <c r="CF48" s="150"/>
      <c r="CG48" s="150"/>
      <c r="CH48" s="150"/>
      <c r="CI48" s="150"/>
      <c r="CJ48" s="150"/>
      <c r="CK48" s="150"/>
      <c r="CL48" s="150"/>
      <c r="CM48" s="150"/>
      <c r="CN48" s="150"/>
      <c r="CO48" s="150"/>
      <c r="CP48" s="150"/>
      <c r="CQ48" s="150"/>
      <c r="CR48" s="150"/>
      <c r="CS48" s="150"/>
      <c r="CT48" s="150"/>
      <c r="CU48" s="150"/>
      <c r="CV48" s="150"/>
      <c r="CW48" s="150"/>
      <c r="CX48" s="150"/>
      <c r="CY48" s="150"/>
      <c r="CZ48" s="150"/>
      <c r="DA48" s="150"/>
      <c r="DB48" s="150"/>
      <c r="DC48" s="150"/>
      <c r="DD48" s="150"/>
      <c r="DE48" s="150"/>
      <c r="DF48" s="150"/>
      <c r="DG48" s="150"/>
      <c r="DH48" s="150"/>
    </row>
    <row r="49" spans="1:112">
      <c r="A49" s="149"/>
      <c r="B49" s="443">
        <f>IF(AND(D20&lt;&gt;0,D20&lt;&gt;""),D20,B51)</f>
        <v>13.544777777777778</v>
      </c>
      <c r="C49" s="444"/>
      <c r="D49" s="149"/>
      <c r="E49" s="149"/>
      <c r="F49" s="149"/>
      <c r="G49" s="149"/>
      <c r="H49" s="149"/>
      <c r="I49" s="149"/>
      <c r="J49" s="149"/>
      <c r="K49" s="149"/>
      <c r="L49" s="149"/>
      <c r="M49" s="149"/>
      <c r="N49" s="149"/>
      <c r="O49" s="149"/>
      <c r="P49" s="164"/>
      <c r="Q49" s="164"/>
      <c r="R49" s="164"/>
      <c r="S49" s="164"/>
      <c r="T49" s="164"/>
      <c r="U49" s="164"/>
      <c r="V49" s="151"/>
      <c r="W49" s="151"/>
      <c r="X49" s="151"/>
      <c r="Y49" s="151"/>
      <c r="Z49" s="151"/>
      <c r="AA49" s="151"/>
      <c r="AB49" s="164"/>
      <c r="AC49" s="149"/>
      <c r="AD49" s="149"/>
      <c r="AE49" s="149"/>
      <c r="AF49" s="149"/>
      <c r="AG49" s="149"/>
      <c r="AH49" s="149"/>
      <c r="AI49" s="149"/>
      <c r="AJ49" s="149"/>
      <c r="AK49" s="149"/>
      <c r="AL49" s="149"/>
      <c r="AM49" s="149"/>
      <c r="AN49" s="149"/>
      <c r="AO49" s="149"/>
      <c r="AP49" s="149"/>
      <c r="AQ49" s="149"/>
      <c r="AR49" s="149"/>
      <c r="AS49" s="149"/>
      <c r="AT49" s="149"/>
      <c r="AU49" s="149"/>
      <c r="AV49" s="150"/>
      <c r="AW49" s="150"/>
      <c r="AX49" s="150"/>
      <c r="AY49" s="150"/>
      <c r="AZ49" s="150"/>
      <c r="BA49" s="150"/>
      <c r="BB49" s="150"/>
      <c r="BC49" s="150"/>
      <c r="BD49" s="150"/>
      <c r="BE49" s="150"/>
      <c r="BF49" s="150"/>
      <c r="BG49" s="150"/>
      <c r="BH49" s="150"/>
      <c r="BI49" s="150"/>
      <c r="BJ49" s="150"/>
      <c r="BK49" s="150"/>
      <c r="BL49" s="150"/>
      <c r="BM49" s="150"/>
      <c r="BN49" s="150"/>
      <c r="BO49" s="150"/>
      <c r="BP49" s="150"/>
      <c r="BQ49" s="150"/>
      <c r="BR49" s="150"/>
      <c r="BS49" s="150"/>
      <c r="BT49" s="150"/>
      <c r="BU49" s="150"/>
      <c r="BV49" s="150"/>
      <c r="BW49" s="150"/>
      <c r="BX49" s="150"/>
      <c r="BY49" s="150"/>
      <c r="BZ49" s="150"/>
      <c r="CA49" s="150"/>
      <c r="CB49" s="150"/>
      <c r="CC49" s="150"/>
      <c r="CD49" s="150"/>
      <c r="CE49" s="150"/>
      <c r="CF49" s="150"/>
      <c r="CG49" s="150"/>
      <c r="CH49" s="150"/>
      <c r="CI49" s="150"/>
      <c r="CJ49" s="150"/>
      <c r="CK49" s="150"/>
      <c r="CL49" s="150"/>
      <c r="CM49" s="150"/>
      <c r="CN49" s="150"/>
      <c r="CO49" s="150"/>
      <c r="CP49" s="150"/>
      <c r="CQ49" s="150"/>
      <c r="CR49" s="150"/>
      <c r="CS49" s="150"/>
      <c r="CT49" s="150"/>
      <c r="CU49" s="150"/>
      <c r="CV49" s="150"/>
      <c r="CW49" s="150"/>
      <c r="CX49" s="150"/>
      <c r="CY49" s="150"/>
      <c r="CZ49" s="150"/>
      <c r="DA49" s="150"/>
      <c r="DB49" s="150"/>
      <c r="DC49" s="150"/>
      <c r="DD49" s="150"/>
      <c r="DE49" s="150"/>
      <c r="DF49" s="150"/>
      <c r="DG49" s="150"/>
      <c r="DH49" s="150"/>
    </row>
    <row r="50" spans="1:112">
      <c r="A50" s="149"/>
      <c r="B50" s="149" t="s">
        <v>24</v>
      </c>
      <c r="C50" s="149"/>
      <c r="D50" s="149"/>
      <c r="E50" s="149"/>
      <c r="F50" s="149"/>
      <c r="G50" s="149"/>
      <c r="H50" s="149"/>
      <c r="I50" s="149"/>
      <c r="J50" s="149"/>
      <c r="K50" s="149"/>
      <c r="L50" s="149"/>
      <c r="M50" s="149"/>
      <c r="N50" s="149"/>
      <c r="O50" s="149"/>
      <c r="P50" s="164"/>
      <c r="Q50" s="164"/>
      <c r="R50" s="164"/>
      <c r="S50" s="164"/>
      <c r="T50" s="164"/>
      <c r="U50" s="164"/>
      <c r="V50" s="151"/>
      <c r="W50" s="151"/>
      <c r="X50" s="151"/>
      <c r="Y50" s="151"/>
      <c r="Z50" s="151"/>
      <c r="AA50" s="151"/>
      <c r="AB50" s="164"/>
      <c r="AC50" s="149"/>
      <c r="AD50" s="149"/>
      <c r="AE50" s="149"/>
      <c r="AF50" s="149"/>
      <c r="AG50" s="149"/>
      <c r="AH50" s="149"/>
      <c r="AI50" s="149"/>
      <c r="AJ50" s="149"/>
      <c r="AK50" s="149"/>
      <c r="AL50" s="149"/>
      <c r="AM50" s="149"/>
      <c r="AN50" s="149"/>
      <c r="AO50" s="149"/>
      <c r="AP50" s="149"/>
      <c r="AQ50" s="149"/>
      <c r="AR50" s="149"/>
      <c r="AS50" s="149"/>
      <c r="AT50" s="149"/>
      <c r="AU50" s="149"/>
      <c r="AV50" s="150"/>
      <c r="AW50" s="150"/>
      <c r="AX50" s="150"/>
      <c r="AY50" s="150"/>
      <c r="AZ50" s="150"/>
      <c r="BA50" s="150"/>
      <c r="BB50" s="150"/>
      <c r="BC50" s="150"/>
      <c r="BD50" s="150"/>
      <c r="BE50" s="150"/>
      <c r="BF50" s="150"/>
      <c r="BG50" s="150"/>
      <c r="BH50" s="150"/>
      <c r="BI50" s="150"/>
      <c r="BJ50" s="150"/>
      <c r="BK50" s="150"/>
      <c r="BL50" s="150"/>
      <c r="BM50" s="150"/>
      <c r="BN50" s="150"/>
      <c r="BO50" s="150"/>
      <c r="BP50" s="150"/>
      <c r="BQ50" s="150"/>
      <c r="BR50" s="150"/>
      <c r="BS50" s="150"/>
      <c r="BT50" s="150"/>
      <c r="BU50" s="150"/>
      <c r="BV50" s="150"/>
      <c r="BW50" s="150"/>
      <c r="BX50" s="150"/>
      <c r="BY50" s="150"/>
      <c r="BZ50" s="150"/>
      <c r="CA50" s="150"/>
      <c r="CB50" s="150"/>
      <c r="CC50" s="150"/>
      <c r="CD50" s="150"/>
      <c r="CE50" s="150"/>
      <c r="CF50" s="150"/>
      <c r="CG50" s="150"/>
      <c r="CH50" s="150"/>
      <c r="CI50" s="150"/>
      <c r="CJ50" s="150"/>
      <c r="CK50" s="150"/>
      <c r="CL50" s="150"/>
      <c r="CM50" s="150"/>
      <c r="CN50" s="150"/>
      <c r="CO50" s="150"/>
      <c r="CP50" s="150"/>
      <c r="CQ50" s="150"/>
      <c r="CR50" s="150"/>
      <c r="CS50" s="150"/>
      <c r="CT50" s="150"/>
      <c r="CU50" s="150"/>
      <c r="CV50" s="150"/>
      <c r="CW50" s="150"/>
      <c r="CX50" s="150"/>
      <c r="CY50" s="150"/>
      <c r="CZ50" s="150"/>
      <c r="DA50" s="150"/>
      <c r="DB50" s="150"/>
      <c r="DC50" s="150"/>
      <c r="DD50" s="150"/>
      <c r="DE50" s="150"/>
      <c r="DF50" s="150"/>
      <c r="DG50" s="150"/>
      <c r="DH50" s="150"/>
    </row>
    <row r="51" spans="1:112">
      <c r="A51" s="149"/>
      <c r="B51" s="149">
        <f>IF(B52=TRUE,0,B53)</f>
        <v>15.516608559894575</v>
      </c>
      <c r="C51" s="149"/>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49"/>
      <c r="AB51" s="149"/>
      <c r="AC51" s="149"/>
      <c r="AD51" s="149"/>
      <c r="AE51" s="149"/>
      <c r="AF51" s="149"/>
      <c r="AG51" s="149"/>
      <c r="AH51" s="149"/>
      <c r="AI51" s="149"/>
      <c r="AJ51" s="149"/>
      <c r="AK51" s="149"/>
      <c r="AL51" s="149"/>
      <c r="AM51" s="149"/>
      <c r="AN51" s="149"/>
      <c r="AO51" s="149"/>
      <c r="AP51" s="149"/>
      <c r="AQ51" s="149"/>
      <c r="AR51" s="149"/>
      <c r="AS51" s="149"/>
      <c r="AT51" s="149"/>
      <c r="AU51" s="149"/>
      <c r="AV51" s="150"/>
      <c r="AW51" s="150"/>
      <c r="AX51" s="150"/>
      <c r="AY51" s="150"/>
      <c r="AZ51" s="150"/>
      <c r="BA51" s="150"/>
      <c r="BB51" s="150"/>
      <c r="BC51" s="150"/>
      <c r="BD51" s="150"/>
      <c r="BE51" s="150"/>
      <c r="BF51" s="150"/>
      <c r="BG51" s="150"/>
      <c r="BH51" s="150"/>
      <c r="BI51" s="150"/>
      <c r="BJ51" s="150"/>
      <c r="BK51" s="150"/>
      <c r="BL51" s="150"/>
      <c r="BM51" s="150"/>
      <c r="BN51" s="150"/>
      <c r="BO51" s="150"/>
      <c r="BP51" s="150"/>
      <c r="BQ51" s="150"/>
      <c r="BR51" s="150"/>
      <c r="BS51" s="150"/>
      <c r="BT51" s="150"/>
      <c r="BU51" s="150"/>
      <c r="BV51" s="150"/>
      <c r="BW51" s="150"/>
      <c r="BX51" s="150"/>
      <c r="BY51" s="150"/>
      <c r="BZ51" s="150"/>
      <c r="CA51" s="150"/>
      <c r="CB51" s="150"/>
      <c r="CC51" s="150"/>
      <c r="CD51" s="150"/>
      <c r="CE51" s="150"/>
      <c r="CF51" s="150"/>
      <c r="CG51" s="150"/>
      <c r="CH51" s="150"/>
      <c r="CI51" s="150"/>
      <c r="CJ51" s="150"/>
      <c r="CK51" s="150"/>
      <c r="CL51" s="150"/>
      <c r="CM51" s="150"/>
      <c r="CN51" s="150"/>
      <c r="CO51" s="150"/>
      <c r="CP51" s="150"/>
      <c r="CQ51" s="150"/>
      <c r="CR51" s="150"/>
      <c r="CS51" s="150"/>
      <c r="CT51" s="150"/>
      <c r="CU51" s="150"/>
      <c r="CV51" s="150"/>
      <c r="CW51" s="150"/>
      <c r="CX51" s="150"/>
      <c r="CY51" s="150"/>
      <c r="CZ51" s="150"/>
      <c r="DA51" s="150"/>
      <c r="DB51" s="150"/>
      <c r="DC51" s="150"/>
      <c r="DD51" s="150"/>
      <c r="DE51" s="150"/>
      <c r="DF51" s="150"/>
      <c r="DG51" s="150"/>
      <c r="DH51" s="150"/>
    </row>
    <row r="52" spans="1:112">
      <c r="A52" s="149"/>
      <c r="B52" s="444" t="b">
        <f>ISERROR(B53)</f>
        <v>0</v>
      </c>
      <c r="C52" s="444"/>
      <c r="D52" s="149">
        <f>IF(H20&gt;0,H20,"")</f>
        <v>19.229999999999997</v>
      </c>
      <c r="E52" s="149"/>
      <c r="F52" s="149">
        <f>IF(I20&gt;0,I20,"")</f>
        <v>20.69</v>
      </c>
      <c r="G52" s="149"/>
      <c r="H52" s="149">
        <f>IF(J20&gt;0,J20,"")</f>
        <v>17.64</v>
      </c>
      <c r="I52" s="149"/>
      <c r="J52" s="149">
        <f>IF(K20&gt;0,K20,"")</f>
        <v>19.940000000000005</v>
      </c>
      <c r="K52" s="149"/>
      <c r="L52" s="149"/>
      <c r="M52" s="149"/>
      <c r="N52" s="149">
        <f>IF(M20&gt;0,M20,"")</f>
        <v>15.290000000000001</v>
      </c>
      <c r="O52" s="149"/>
      <c r="P52" s="149">
        <f>IF(N20&gt;0,N20,"")</f>
        <v>15.749999999999996</v>
      </c>
      <c r="Q52" s="149"/>
      <c r="R52" s="149">
        <f>IF(O20&gt;0,O20,"")</f>
        <v>12.730000000000002</v>
      </c>
      <c r="S52" s="149"/>
      <c r="T52" s="149">
        <f>IF(P20&gt;0,P20,"")</f>
        <v>2.862868479156591</v>
      </c>
      <c r="U52" s="149"/>
      <c r="V52" s="149" t="str">
        <f>IF(Q20&gt;0,Q20,"")</f>
        <v/>
      </c>
      <c r="W52" s="149"/>
      <c r="X52" s="149" t="str">
        <f>IF(R20&gt;0,R20,"")</f>
        <v/>
      </c>
      <c r="Y52" s="149"/>
      <c r="Z52" s="149" t="str">
        <f>IF(S20&gt;0,S20,"")</f>
        <v/>
      </c>
      <c r="AA52" s="149"/>
      <c r="AB52" s="149"/>
      <c r="AC52" s="149"/>
      <c r="AD52" s="149"/>
      <c r="AE52" s="149"/>
      <c r="AF52" s="149"/>
      <c r="AG52" s="149"/>
      <c r="AH52" s="149"/>
      <c r="AI52" s="149"/>
      <c r="AJ52" s="149"/>
      <c r="AK52" s="149"/>
      <c r="AL52" s="149"/>
      <c r="AM52" s="149"/>
      <c r="AN52" s="149"/>
      <c r="AO52" s="149"/>
      <c r="AP52" s="149"/>
      <c r="AQ52" s="149"/>
      <c r="AR52" s="149"/>
      <c r="AS52" s="149"/>
      <c r="AT52" s="149"/>
      <c r="AU52" s="149"/>
      <c r="AV52" s="150"/>
      <c r="AW52" s="150"/>
      <c r="AX52" s="150"/>
      <c r="AY52" s="150"/>
      <c r="AZ52" s="150"/>
      <c r="BA52" s="150"/>
      <c r="BB52" s="150"/>
      <c r="BC52" s="150"/>
      <c r="BD52" s="150"/>
      <c r="BE52" s="150"/>
      <c r="BF52" s="150"/>
      <c r="BG52" s="150"/>
      <c r="BH52" s="150"/>
      <c r="BI52" s="150"/>
      <c r="BJ52" s="150"/>
      <c r="BK52" s="150"/>
      <c r="BL52" s="150"/>
      <c r="BM52" s="150"/>
      <c r="BN52" s="150"/>
      <c r="BO52" s="150"/>
      <c r="BP52" s="150"/>
      <c r="BQ52" s="150"/>
      <c r="BR52" s="150"/>
      <c r="BS52" s="150"/>
      <c r="BT52" s="150"/>
      <c r="BU52" s="150"/>
      <c r="BV52" s="150"/>
      <c r="BW52" s="150"/>
      <c r="BX52" s="150"/>
      <c r="BY52" s="150"/>
      <c r="BZ52" s="150"/>
      <c r="CA52" s="150"/>
      <c r="CB52" s="150"/>
      <c r="CC52" s="150"/>
      <c r="CD52" s="150"/>
      <c r="CE52" s="150"/>
      <c r="CF52" s="150"/>
      <c r="CG52" s="150"/>
      <c r="CH52" s="150"/>
      <c r="CI52" s="150"/>
      <c r="CJ52" s="150"/>
      <c r="CK52" s="150"/>
      <c r="CL52" s="150"/>
      <c r="CM52" s="150"/>
      <c r="CN52" s="150"/>
      <c r="CO52" s="150"/>
      <c r="CP52" s="150"/>
      <c r="CQ52" s="150"/>
      <c r="CR52" s="150"/>
      <c r="CS52" s="150"/>
      <c r="CT52" s="150"/>
      <c r="CU52" s="150"/>
      <c r="CV52" s="150"/>
      <c r="CW52" s="150"/>
      <c r="CX52" s="150"/>
      <c r="CY52" s="150"/>
      <c r="CZ52" s="150"/>
      <c r="DA52" s="150"/>
      <c r="DB52" s="150"/>
      <c r="DC52" s="150"/>
      <c r="DD52" s="150"/>
      <c r="DE52" s="150"/>
      <c r="DF52" s="150"/>
      <c r="DG52" s="150"/>
      <c r="DH52" s="150"/>
    </row>
    <row r="53" spans="1:112">
      <c r="A53" s="149"/>
      <c r="B53" s="149">
        <f>AVERAGE(D52:Z52)</f>
        <v>15.516608559894575</v>
      </c>
      <c r="C53" s="149"/>
      <c r="D53" s="149"/>
      <c r="E53" s="149"/>
      <c r="F53" s="149"/>
      <c r="G53" s="149"/>
      <c r="H53" s="149"/>
      <c r="I53" s="149"/>
      <c r="J53" s="149"/>
      <c r="K53" s="149"/>
      <c r="L53" s="149"/>
      <c r="M53" s="149"/>
      <c r="N53" s="149"/>
      <c r="O53" s="149"/>
      <c r="P53" s="149"/>
      <c r="Q53" s="149"/>
      <c r="R53" s="149"/>
      <c r="S53" s="149"/>
      <c r="T53" s="149"/>
      <c r="U53" s="149"/>
      <c r="V53" s="149"/>
      <c r="W53" s="149"/>
      <c r="X53" s="149"/>
      <c r="Y53" s="149"/>
      <c r="Z53" s="149"/>
      <c r="AA53" s="149"/>
      <c r="AB53" s="149"/>
      <c r="AC53" s="149"/>
      <c r="AD53" s="149"/>
      <c r="AE53" s="149"/>
      <c r="AF53" s="149"/>
      <c r="AG53" s="149"/>
      <c r="AH53" s="149"/>
      <c r="AI53" s="149"/>
      <c r="AJ53" s="149"/>
      <c r="AK53" s="149"/>
      <c r="AL53" s="149"/>
      <c r="AM53" s="149"/>
      <c r="AN53" s="149"/>
      <c r="AO53" s="149"/>
      <c r="AP53" s="149"/>
      <c r="AQ53" s="149"/>
      <c r="AR53" s="149"/>
      <c r="AS53" s="149"/>
      <c r="AT53" s="149"/>
      <c r="AU53" s="149"/>
      <c r="AV53" s="150"/>
      <c r="AW53" s="150"/>
      <c r="AX53" s="150"/>
      <c r="AY53" s="150"/>
      <c r="AZ53" s="150"/>
      <c r="BA53" s="150"/>
      <c r="BB53" s="150"/>
      <c r="BC53" s="150"/>
      <c r="BD53" s="150"/>
      <c r="BE53" s="150"/>
      <c r="BF53" s="150"/>
      <c r="BG53" s="150"/>
      <c r="BH53" s="150"/>
      <c r="BI53" s="150"/>
      <c r="BJ53" s="150"/>
      <c r="BK53" s="150"/>
      <c r="BL53" s="150"/>
      <c r="BM53" s="150"/>
      <c r="BN53" s="150"/>
      <c r="BO53" s="150"/>
      <c r="BP53" s="150"/>
      <c r="BQ53" s="150"/>
      <c r="BR53" s="150"/>
      <c r="BS53" s="150"/>
      <c r="BT53" s="150"/>
      <c r="BU53" s="150"/>
      <c r="BV53" s="150"/>
      <c r="BW53" s="150"/>
      <c r="BX53" s="150"/>
      <c r="BY53" s="150"/>
      <c r="BZ53" s="150"/>
      <c r="CA53" s="150"/>
      <c r="CB53" s="150"/>
      <c r="CC53" s="150"/>
      <c r="CD53" s="150"/>
      <c r="CE53" s="150"/>
      <c r="CF53" s="150"/>
      <c r="CG53" s="150"/>
      <c r="CH53" s="150"/>
      <c r="CI53" s="150"/>
      <c r="CJ53" s="150"/>
      <c r="CK53" s="150"/>
      <c r="CL53" s="150"/>
      <c r="CM53" s="150"/>
      <c r="CN53" s="150"/>
      <c r="CO53" s="150"/>
      <c r="CP53" s="150"/>
      <c r="CQ53" s="150"/>
      <c r="CR53" s="150"/>
      <c r="CS53" s="150"/>
      <c r="CT53" s="150"/>
      <c r="CU53" s="150"/>
      <c r="CV53" s="150"/>
      <c r="CW53" s="150"/>
      <c r="CX53" s="150"/>
      <c r="CY53" s="150"/>
      <c r="CZ53" s="150"/>
      <c r="DA53" s="150"/>
      <c r="DB53" s="150"/>
      <c r="DC53" s="150"/>
      <c r="DD53" s="150"/>
      <c r="DE53" s="150"/>
      <c r="DF53" s="150"/>
      <c r="DG53" s="150"/>
      <c r="DH53" s="150"/>
    </row>
    <row r="54" spans="1:112">
      <c r="A54" s="149"/>
      <c r="B54" s="149"/>
      <c r="C54" s="149"/>
      <c r="D54" s="149"/>
      <c r="E54" s="149"/>
      <c r="F54" s="149"/>
      <c r="G54" s="149"/>
      <c r="H54" s="149"/>
      <c r="I54" s="149"/>
      <c r="J54" s="149"/>
      <c r="K54" s="149"/>
      <c r="L54" s="149"/>
      <c r="M54" s="149"/>
      <c r="N54" s="149"/>
      <c r="O54" s="149"/>
      <c r="P54" s="149"/>
      <c r="Q54" s="149"/>
      <c r="R54" s="149"/>
      <c r="S54" s="149"/>
      <c r="T54" s="149"/>
      <c r="U54" s="149"/>
      <c r="V54" s="149"/>
      <c r="W54" s="149"/>
      <c r="X54" s="149"/>
      <c r="Y54" s="149"/>
      <c r="Z54" s="149"/>
      <c r="AA54" s="149"/>
      <c r="AB54" s="149"/>
      <c r="AC54" s="149"/>
      <c r="AD54" s="149"/>
      <c r="AE54" s="149"/>
      <c r="AF54" s="149"/>
      <c r="AG54" s="149"/>
      <c r="AH54" s="149"/>
      <c r="AI54" s="149"/>
      <c r="AJ54" s="149"/>
      <c r="AK54" s="149"/>
      <c r="AL54" s="149"/>
      <c r="AM54" s="149"/>
      <c r="AN54" s="149"/>
      <c r="AO54" s="149"/>
      <c r="AP54" s="149"/>
      <c r="AQ54" s="149"/>
      <c r="AR54" s="149"/>
      <c r="AS54" s="149"/>
      <c r="AT54" s="149"/>
      <c r="AU54" s="149"/>
      <c r="AV54" s="150"/>
      <c r="AW54" s="150"/>
      <c r="AX54" s="150"/>
      <c r="AY54" s="150"/>
      <c r="AZ54" s="150"/>
      <c r="BA54" s="150"/>
      <c r="BB54" s="150"/>
      <c r="BC54" s="150"/>
      <c r="BD54" s="150"/>
      <c r="BE54" s="150"/>
      <c r="BF54" s="150"/>
      <c r="BG54" s="150"/>
      <c r="BH54" s="150"/>
      <c r="BI54" s="150"/>
      <c r="BJ54" s="150"/>
      <c r="BK54" s="150"/>
      <c r="BL54" s="150"/>
      <c r="BM54" s="150"/>
      <c r="BN54" s="150"/>
      <c r="BO54" s="150"/>
      <c r="BP54" s="150"/>
      <c r="BQ54" s="150"/>
      <c r="BR54" s="150"/>
      <c r="BS54" s="150"/>
      <c r="BT54" s="150"/>
      <c r="BU54" s="150"/>
      <c r="BV54" s="150"/>
      <c r="BW54" s="150"/>
      <c r="BX54" s="150"/>
      <c r="BY54" s="150"/>
      <c r="BZ54" s="150"/>
      <c r="CA54" s="150"/>
      <c r="CB54" s="150"/>
      <c r="CC54" s="150"/>
      <c r="CD54" s="150"/>
      <c r="CE54" s="150"/>
      <c r="CF54" s="150"/>
      <c r="CG54" s="150"/>
      <c r="CH54" s="150"/>
      <c r="CI54" s="150"/>
      <c r="CJ54" s="150"/>
      <c r="CK54" s="150"/>
      <c r="CL54" s="150"/>
      <c r="CM54" s="150"/>
      <c r="CN54" s="150"/>
      <c r="CO54" s="150"/>
      <c r="CP54" s="150"/>
      <c r="CQ54" s="150"/>
      <c r="CR54" s="150"/>
      <c r="CS54" s="150"/>
      <c r="CT54" s="150"/>
      <c r="CU54" s="150"/>
      <c r="CV54" s="150"/>
      <c r="CW54" s="150"/>
      <c r="CX54" s="150"/>
      <c r="CY54" s="150"/>
      <c r="CZ54" s="150"/>
      <c r="DA54" s="150"/>
      <c r="DB54" s="150"/>
      <c r="DC54" s="150"/>
      <c r="DD54" s="150"/>
      <c r="DE54" s="150"/>
      <c r="DF54" s="150"/>
      <c r="DG54" s="150"/>
      <c r="DH54" s="150"/>
    </row>
    <row r="55" spans="1:112">
      <c r="A55" s="149"/>
      <c r="B55" s="149" t="s">
        <v>11</v>
      </c>
      <c r="C55" s="149"/>
      <c r="D55" s="163">
        <f>T8</f>
        <v>0.2677393160907045</v>
      </c>
      <c r="E55" s="149"/>
      <c r="F55" s="149"/>
      <c r="G55" s="149"/>
      <c r="H55" s="149"/>
      <c r="I55" s="149"/>
      <c r="J55" s="149"/>
      <c r="K55" s="149"/>
      <c r="L55" s="149"/>
      <c r="M55" s="149"/>
      <c r="N55" s="149"/>
      <c r="O55" s="149"/>
      <c r="P55" s="149"/>
      <c r="Q55" s="149"/>
      <c r="R55" s="149"/>
      <c r="S55" s="149"/>
      <c r="T55" s="149"/>
      <c r="U55" s="149"/>
      <c r="V55" s="149"/>
      <c r="W55" s="149"/>
      <c r="X55" s="149"/>
      <c r="Y55" s="149"/>
      <c r="Z55" s="149"/>
      <c r="AA55" s="149"/>
      <c r="AB55" s="149"/>
      <c r="AC55" s="149"/>
      <c r="AD55" s="149"/>
      <c r="AE55" s="149"/>
      <c r="AF55" s="149"/>
      <c r="AG55" s="149"/>
      <c r="AH55" s="149"/>
      <c r="AI55" s="149"/>
      <c r="AJ55" s="149"/>
      <c r="AK55" s="149"/>
      <c r="AL55" s="149"/>
      <c r="AM55" s="149"/>
      <c r="AN55" s="149"/>
      <c r="AO55" s="149"/>
      <c r="AP55" s="149"/>
      <c r="AQ55" s="149"/>
      <c r="AR55" s="149"/>
      <c r="AS55" s="149"/>
      <c r="AT55" s="149"/>
      <c r="AU55" s="149"/>
      <c r="AV55" s="150"/>
      <c r="AW55" s="150"/>
      <c r="AX55" s="150"/>
      <c r="AY55" s="150"/>
      <c r="AZ55" s="150"/>
      <c r="BA55" s="150"/>
      <c r="BB55" s="150"/>
      <c r="BC55" s="150"/>
      <c r="BD55" s="150"/>
      <c r="BE55" s="150"/>
      <c r="BF55" s="150"/>
      <c r="BG55" s="150"/>
      <c r="BH55" s="150"/>
      <c r="BI55" s="150"/>
      <c r="BJ55" s="150"/>
      <c r="BK55" s="150"/>
      <c r="BL55" s="150"/>
      <c r="BM55" s="150"/>
      <c r="BN55" s="150"/>
      <c r="BO55" s="150"/>
      <c r="BP55" s="150"/>
      <c r="BQ55" s="150"/>
      <c r="BR55" s="150"/>
      <c r="BS55" s="150"/>
      <c r="BT55" s="150"/>
      <c r="BU55" s="150"/>
      <c r="BV55" s="150"/>
      <c r="BW55" s="150"/>
      <c r="BX55" s="150"/>
      <c r="BY55" s="150"/>
      <c r="BZ55" s="150"/>
      <c r="CA55" s="150"/>
      <c r="CB55" s="150"/>
      <c r="CC55" s="150"/>
      <c r="CD55" s="150"/>
      <c r="CE55" s="150"/>
      <c r="CF55" s="150"/>
      <c r="CG55" s="150"/>
      <c r="CH55" s="150"/>
      <c r="CI55" s="150"/>
      <c r="CJ55" s="150"/>
      <c r="CK55" s="150"/>
      <c r="CL55" s="150"/>
      <c r="CM55" s="150"/>
      <c r="CN55" s="150"/>
      <c r="CO55" s="150"/>
      <c r="CP55" s="150"/>
      <c r="CQ55" s="150"/>
      <c r="CR55" s="150"/>
      <c r="CS55" s="150"/>
      <c r="CT55" s="150"/>
      <c r="CU55" s="150"/>
      <c r="CV55" s="150"/>
      <c r="CW55" s="150"/>
      <c r="CX55" s="150"/>
      <c r="CY55" s="150"/>
      <c r="CZ55" s="150"/>
      <c r="DA55" s="150"/>
      <c r="DB55" s="150"/>
      <c r="DC55" s="150"/>
      <c r="DD55" s="150"/>
      <c r="DE55" s="150"/>
      <c r="DF55" s="150"/>
      <c r="DG55" s="150"/>
      <c r="DH55" s="150"/>
    </row>
    <row r="56" spans="1:112">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c r="AD56" s="149"/>
      <c r="AE56" s="149"/>
      <c r="AF56" s="149"/>
      <c r="AG56" s="149"/>
      <c r="AH56" s="149"/>
      <c r="AI56" s="149"/>
      <c r="AJ56" s="149"/>
      <c r="AK56" s="149"/>
      <c r="AL56" s="149"/>
      <c r="AM56" s="149"/>
      <c r="AN56" s="149"/>
      <c r="AO56" s="149"/>
      <c r="AP56" s="149"/>
      <c r="AQ56" s="149"/>
      <c r="AR56" s="149"/>
      <c r="AS56" s="149"/>
      <c r="AT56" s="149"/>
      <c r="AU56" s="149"/>
      <c r="AV56" s="150"/>
      <c r="AW56" s="150"/>
      <c r="AX56" s="150"/>
      <c r="AY56" s="150"/>
      <c r="AZ56" s="150"/>
      <c r="BA56" s="150"/>
      <c r="BB56" s="150"/>
      <c r="BC56" s="150"/>
      <c r="BD56" s="150"/>
      <c r="BE56" s="150"/>
      <c r="BF56" s="150"/>
      <c r="BG56" s="150"/>
      <c r="BH56" s="150"/>
      <c r="BI56" s="150"/>
      <c r="BJ56" s="150"/>
      <c r="BK56" s="150"/>
      <c r="BL56" s="150"/>
      <c r="BM56" s="150"/>
      <c r="BN56" s="150"/>
      <c r="BO56" s="150"/>
      <c r="BP56" s="150"/>
      <c r="BQ56" s="150"/>
      <c r="BR56" s="150"/>
      <c r="BS56" s="150"/>
      <c r="BT56" s="150"/>
      <c r="BU56" s="150"/>
      <c r="BV56" s="150"/>
      <c r="BW56" s="150"/>
      <c r="BX56" s="150"/>
      <c r="BY56" s="150"/>
      <c r="BZ56" s="150"/>
      <c r="CA56" s="150"/>
      <c r="CB56" s="150"/>
      <c r="CC56" s="150"/>
      <c r="CD56" s="150"/>
      <c r="CE56" s="150"/>
      <c r="CF56" s="150"/>
      <c r="CG56" s="150"/>
      <c r="CH56" s="150"/>
      <c r="CI56" s="150"/>
      <c r="CJ56" s="150"/>
      <c r="CK56" s="150"/>
      <c r="CL56" s="150"/>
      <c r="CM56" s="150"/>
      <c r="CN56" s="150"/>
      <c r="CO56" s="150"/>
      <c r="CP56" s="150"/>
      <c r="CQ56" s="150"/>
      <c r="CR56" s="150"/>
      <c r="CS56" s="150"/>
      <c r="CT56" s="150"/>
      <c r="CU56" s="150"/>
      <c r="CV56" s="150"/>
      <c r="CW56" s="150"/>
      <c r="CX56" s="150"/>
      <c r="CY56" s="150"/>
      <c r="CZ56" s="150"/>
      <c r="DA56" s="150"/>
      <c r="DB56" s="150"/>
      <c r="DC56" s="150"/>
      <c r="DD56" s="150"/>
      <c r="DE56" s="150"/>
      <c r="DF56" s="150"/>
      <c r="DG56" s="150"/>
      <c r="DH56" s="150"/>
    </row>
    <row r="57" spans="1:112">
      <c r="A57" s="149"/>
      <c r="B57" s="149"/>
      <c r="C57" s="149"/>
      <c r="D57" s="149"/>
      <c r="E57" s="149"/>
      <c r="F57" s="149"/>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c r="AD57" s="149"/>
      <c r="AE57" s="149"/>
      <c r="AF57" s="149"/>
      <c r="AG57" s="149"/>
      <c r="AH57" s="149"/>
      <c r="AI57" s="149"/>
      <c r="AJ57" s="149"/>
      <c r="AK57" s="149"/>
      <c r="AL57" s="149"/>
      <c r="AM57" s="149"/>
      <c r="AN57" s="149"/>
      <c r="AO57" s="149"/>
      <c r="AP57" s="149"/>
      <c r="AQ57" s="149"/>
      <c r="AR57" s="149"/>
      <c r="AS57" s="149"/>
      <c r="AT57" s="149"/>
      <c r="AU57" s="149"/>
      <c r="AV57" s="150"/>
      <c r="AW57" s="150"/>
      <c r="AX57" s="150"/>
      <c r="AY57" s="150"/>
      <c r="AZ57" s="150"/>
      <c r="BA57" s="150"/>
      <c r="BB57" s="150"/>
      <c r="BC57" s="150"/>
      <c r="BD57" s="150"/>
      <c r="BE57" s="150"/>
      <c r="BF57" s="150"/>
      <c r="BG57" s="150"/>
      <c r="BH57" s="150"/>
      <c r="BI57" s="150"/>
      <c r="BJ57" s="150"/>
      <c r="BK57" s="150"/>
      <c r="BL57" s="150"/>
      <c r="BM57" s="150"/>
      <c r="BN57" s="150"/>
      <c r="BO57" s="150"/>
      <c r="BP57" s="150"/>
      <c r="BQ57" s="150"/>
      <c r="BR57" s="150"/>
      <c r="BS57" s="150"/>
      <c r="BT57" s="150"/>
      <c r="BU57" s="150"/>
      <c r="BV57" s="150"/>
      <c r="BW57" s="150"/>
      <c r="BX57" s="150"/>
      <c r="BY57" s="150"/>
      <c r="BZ57" s="150"/>
      <c r="CA57" s="150"/>
      <c r="CB57" s="150"/>
      <c r="CC57" s="150"/>
      <c r="CD57" s="150"/>
      <c r="CE57" s="150"/>
      <c r="CF57" s="150"/>
      <c r="CG57" s="150"/>
      <c r="CH57" s="150"/>
      <c r="CI57" s="150"/>
      <c r="CJ57" s="150"/>
      <c r="CK57" s="150"/>
      <c r="CL57" s="150"/>
      <c r="CM57" s="150"/>
      <c r="CN57" s="150"/>
      <c r="CO57" s="150"/>
      <c r="CP57" s="150"/>
      <c r="CQ57" s="150"/>
      <c r="CR57" s="150"/>
      <c r="CS57" s="150"/>
      <c r="CT57" s="150"/>
      <c r="CU57" s="150"/>
      <c r="CV57" s="150"/>
      <c r="CW57" s="150"/>
      <c r="CX57" s="150"/>
      <c r="CY57" s="150"/>
      <c r="CZ57" s="150"/>
      <c r="DA57" s="150"/>
      <c r="DB57" s="150"/>
      <c r="DC57" s="150"/>
      <c r="DD57" s="150"/>
      <c r="DE57" s="150"/>
      <c r="DF57" s="150"/>
      <c r="DG57" s="150"/>
      <c r="DH57" s="150"/>
    </row>
    <row r="58" spans="1:112">
      <c r="A58" s="205"/>
      <c r="B58" s="205"/>
      <c r="C58" s="205"/>
      <c r="D58" s="205"/>
      <c r="E58" s="205"/>
      <c r="F58" s="205"/>
      <c r="G58" s="205"/>
      <c r="H58" s="205"/>
      <c r="I58" s="205"/>
      <c r="J58" s="205"/>
      <c r="K58" s="205"/>
      <c r="L58" s="205"/>
      <c r="M58" s="205"/>
      <c r="N58" s="205"/>
      <c r="O58" s="205"/>
      <c r="P58" s="205"/>
      <c r="Q58" s="205"/>
      <c r="R58" s="205"/>
      <c r="S58" s="205"/>
      <c r="T58" s="205"/>
      <c r="U58" s="205"/>
      <c r="V58" s="205"/>
      <c r="W58" s="205"/>
      <c r="X58" s="205"/>
      <c r="Y58" s="205"/>
      <c r="Z58" s="205"/>
      <c r="AA58" s="205"/>
      <c r="AB58" s="205"/>
      <c r="AC58" s="205"/>
      <c r="AD58" s="205"/>
      <c r="AE58" s="205"/>
      <c r="AF58" s="205"/>
      <c r="AG58" s="205"/>
      <c r="AH58" s="205"/>
      <c r="AI58" s="205"/>
      <c r="AJ58" s="205"/>
      <c r="AK58" s="205"/>
      <c r="AL58" s="205"/>
      <c r="AM58" s="205"/>
      <c r="AN58" s="205"/>
      <c r="AO58" s="205"/>
      <c r="AP58" s="205"/>
      <c r="AQ58" s="205"/>
      <c r="AR58" s="205"/>
      <c r="AS58" s="206"/>
      <c r="AT58" s="206"/>
      <c r="AU58" s="206"/>
    </row>
    <row r="59" spans="1:112">
      <c r="A59" s="205"/>
      <c r="B59" s="205"/>
      <c r="C59" s="205"/>
      <c r="D59" s="205"/>
      <c r="E59" s="205"/>
      <c r="F59" s="205" t="s">
        <v>9</v>
      </c>
      <c r="G59" s="205"/>
      <c r="H59" s="205"/>
      <c r="I59" s="205"/>
      <c r="J59" s="205"/>
      <c r="K59" s="205"/>
      <c r="L59" s="205"/>
      <c r="M59" s="205"/>
      <c r="N59" s="205"/>
      <c r="O59" s="205"/>
      <c r="P59" s="205"/>
      <c r="Q59" s="205"/>
      <c r="R59" s="205"/>
      <c r="S59" s="205"/>
      <c r="T59" s="205"/>
      <c r="U59" s="205"/>
      <c r="V59" s="205"/>
      <c r="W59" s="205"/>
      <c r="X59" s="205"/>
      <c r="Y59" s="205"/>
      <c r="Z59" s="205"/>
      <c r="AA59" s="205"/>
      <c r="AB59" s="205"/>
      <c r="AC59" s="205"/>
      <c r="AD59" s="205"/>
      <c r="AE59" s="205"/>
      <c r="AF59" s="205"/>
      <c r="AG59" s="205"/>
      <c r="AH59" s="205"/>
      <c r="AI59" s="205"/>
      <c r="AJ59" s="205"/>
      <c r="AK59" s="205"/>
      <c r="AL59" s="205"/>
      <c r="AM59" s="205"/>
      <c r="AN59" s="205"/>
      <c r="AO59" s="205"/>
      <c r="AP59" s="205"/>
      <c r="AQ59" s="205"/>
      <c r="AR59" s="205"/>
      <c r="AS59" s="206"/>
      <c r="AT59" s="206"/>
      <c r="AU59" s="206"/>
    </row>
    <row r="60" spans="1:112">
      <c r="A60" s="205"/>
      <c r="B60" s="205"/>
      <c r="C60" s="205"/>
      <c r="D60" s="205"/>
      <c r="E60" s="205"/>
      <c r="F60" s="205"/>
      <c r="G60" s="205"/>
      <c r="H60" s="205"/>
      <c r="I60" s="205"/>
      <c r="J60" s="205"/>
      <c r="K60" s="205"/>
      <c r="L60" s="205"/>
      <c r="M60" s="205"/>
      <c r="N60" s="205"/>
      <c r="O60" s="205"/>
      <c r="P60" s="205"/>
      <c r="Q60" s="205"/>
      <c r="R60" s="205"/>
      <c r="S60" s="205"/>
      <c r="T60" s="205"/>
      <c r="U60" s="205"/>
      <c r="V60" s="205"/>
      <c r="W60" s="205"/>
      <c r="X60" s="205"/>
      <c r="Y60" s="205"/>
      <c r="Z60" s="205"/>
      <c r="AA60" s="205"/>
      <c r="AB60" s="205"/>
      <c r="AC60" s="205"/>
      <c r="AD60" s="205"/>
      <c r="AE60" s="205"/>
      <c r="AF60" s="205"/>
      <c r="AG60" s="205"/>
      <c r="AH60" s="205"/>
      <c r="AI60" s="205"/>
      <c r="AJ60" s="205"/>
      <c r="AK60" s="205"/>
      <c r="AL60" s="205"/>
      <c r="AM60" s="205"/>
      <c r="AN60" s="205"/>
      <c r="AO60" s="205"/>
      <c r="AP60" s="205"/>
      <c r="AQ60" s="205"/>
      <c r="AR60" s="205"/>
      <c r="AS60" s="206"/>
      <c r="AT60" s="206"/>
      <c r="AU60" s="206"/>
    </row>
    <row r="61" spans="1:112">
      <c r="A61" s="205"/>
      <c r="B61" s="205"/>
      <c r="C61" s="205"/>
      <c r="D61" s="205"/>
      <c r="E61" s="205"/>
      <c r="F61" s="205"/>
      <c r="G61" s="205"/>
      <c r="H61" s="205"/>
      <c r="I61" s="205"/>
      <c r="J61" s="205"/>
      <c r="K61" s="205"/>
      <c r="L61" s="205"/>
      <c r="M61" s="205"/>
      <c r="N61" s="205"/>
      <c r="O61" s="205"/>
      <c r="P61" s="205"/>
      <c r="Q61" s="205"/>
      <c r="R61" s="205"/>
      <c r="S61" s="205"/>
      <c r="T61" s="205"/>
      <c r="U61" s="205"/>
      <c r="V61" s="205"/>
      <c r="W61" s="205"/>
      <c r="X61" s="205"/>
      <c r="Y61" s="205"/>
      <c r="Z61" s="205"/>
      <c r="AA61" s="205"/>
      <c r="AB61" s="205"/>
      <c r="AC61" s="205"/>
      <c r="AD61" s="205"/>
      <c r="AE61" s="205"/>
      <c r="AF61" s="205"/>
      <c r="AG61" s="205"/>
      <c r="AH61" s="205"/>
      <c r="AI61" s="205"/>
      <c r="AJ61" s="205"/>
      <c r="AK61" s="205"/>
      <c r="AL61" s="205"/>
      <c r="AM61" s="205"/>
      <c r="AN61" s="205"/>
      <c r="AO61" s="205"/>
      <c r="AP61" s="205"/>
      <c r="AQ61" s="205"/>
      <c r="AR61" s="205"/>
      <c r="AS61" s="206"/>
      <c r="AT61" s="206"/>
      <c r="AU61" s="206"/>
    </row>
    <row r="62" spans="1:112">
      <c r="A62" s="205"/>
      <c r="B62" s="205"/>
      <c r="C62" s="205"/>
      <c r="D62" s="205"/>
      <c r="E62" s="205"/>
      <c r="F62" s="205"/>
      <c r="G62" s="205"/>
      <c r="H62" s="205"/>
      <c r="I62" s="205"/>
      <c r="J62" s="205"/>
      <c r="K62" s="205"/>
      <c r="L62" s="205"/>
      <c r="M62" s="205"/>
      <c r="N62" s="205"/>
      <c r="O62" s="205"/>
      <c r="P62" s="205"/>
      <c r="Q62" s="205"/>
      <c r="R62" s="205"/>
      <c r="S62" s="205"/>
      <c r="T62" s="205"/>
      <c r="U62" s="205"/>
      <c r="V62" s="205"/>
      <c r="W62" s="205"/>
      <c r="X62" s="205"/>
      <c r="Y62" s="205"/>
      <c r="Z62" s="205"/>
      <c r="AA62" s="205"/>
      <c r="AB62" s="205"/>
      <c r="AC62" s="205"/>
      <c r="AD62" s="205"/>
      <c r="AE62" s="205"/>
      <c r="AF62" s="205"/>
      <c r="AG62" s="205"/>
      <c r="AH62" s="205"/>
      <c r="AI62" s="205"/>
      <c r="AJ62" s="205"/>
      <c r="AK62" s="205"/>
      <c r="AL62" s="205"/>
      <c r="AM62" s="205"/>
      <c r="AN62" s="205"/>
      <c r="AO62" s="205"/>
      <c r="AP62" s="205"/>
      <c r="AQ62" s="205"/>
      <c r="AR62" s="205"/>
      <c r="AS62" s="206"/>
      <c r="AT62" s="206"/>
      <c r="AU62" s="206"/>
    </row>
    <row r="63" spans="1:112">
      <c r="A63" s="205"/>
      <c r="B63" s="205"/>
      <c r="C63" s="205"/>
      <c r="D63" s="205"/>
      <c r="E63" s="205"/>
      <c r="F63" s="205"/>
      <c r="G63" s="205"/>
      <c r="H63" s="205"/>
      <c r="I63" s="205"/>
      <c r="J63" s="205"/>
      <c r="K63" s="205"/>
      <c r="L63" s="205"/>
      <c r="M63" s="205"/>
      <c r="N63" s="205"/>
      <c r="O63" s="205"/>
      <c r="P63" s="205"/>
      <c r="Q63" s="205"/>
      <c r="R63" s="205"/>
      <c r="S63" s="205"/>
      <c r="T63" s="205"/>
      <c r="U63" s="205"/>
      <c r="V63" s="205"/>
      <c r="W63" s="205"/>
      <c r="X63" s="205"/>
      <c r="Y63" s="205"/>
      <c r="Z63" s="205"/>
      <c r="AA63" s="205"/>
      <c r="AB63" s="205"/>
      <c r="AC63" s="205"/>
      <c r="AD63" s="205"/>
      <c r="AE63" s="205"/>
      <c r="AF63" s="205"/>
      <c r="AG63" s="205"/>
      <c r="AH63" s="205"/>
      <c r="AI63" s="205"/>
      <c r="AJ63" s="205"/>
      <c r="AK63" s="205"/>
      <c r="AL63" s="205"/>
      <c r="AM63" s="205"/>
      <c r="AN63" s="205"/>
      <c r="AO63" s="205"/>
      <c r="AP63" s="205"/>
      <c r="AQ63" s="205"/>
      <c r="AR63" s="205"/>
      <c r="AS63" s="206"/>
      <c r="AT63" s="206"/>
      <c r="AU63" s="206"/>
    </row>
    <row r="64" spans="1:112">
      <c r="A64" s="205"/>
      <c r="B64" s="205"/>
      <c r="C64" s="205"/>
      <c r="D64" s="205"/>
      <c r="E64" s="205"/>
      <c r="F64" s="205"/>
      <c r="G64" s="205"/>
      <c r="H64" s="205"/>
      <c r="I64" s="205"/>
      <c r="J64" s="205"/>
      <c r="K64" s="205"/>
      <c r="L64" s="205"/>
      <c r="M64" s="205"/>
      <c r="N64" s="205"/>
      <c r="O64" s="205"/>
      <c r="P64" s="205"/>
      <c r="Q64" s="205"/>
      <c r="R64" s="205"/>
      <c r="S64" s="205"/>
      <c r="T64" s="205"/>
      <c r="U64" s="205"/>
      <c r="V64" s="205"/>
      <c r="W64" s="205"/>
      <c r="X64" s="205"/>
      <c r="Y64" s="205"/>
      <c r="Z64" s="205"/>
      <c r="AA64" s="205"/>
      <c r="AB64" s="205"/>
      <c r="AC64" s="205"/>
      <c r="AD64" s="205"/>
      <c r="AE64" s="205"/>
      <c r="AF64" s="205"/>
      <c r="AG64" s="205"/>
      <c r="AH64" s="205"/>
      <c r="AI64" s="205"/>
      <c r="AJ64" s="205"/>
      <c r="AK64" s="205"/>
      <c r="AL64" s="205"/>
      <c r="AM64" s="205"/>
      <c r="AN64" s="205"/>
      <c r="AO64" s="205"/>
      <c r="AP64" s="205"/>
      <c r="AQ64" s="205"/>
      <c r="AR64" s="205"/>
      <c r="AS64" s="206"/>
      <c r="AT64" s="206"/>
      <c r="AU64" s="206"/>
    </row>
    <row r="65" spans="1:47">
      <c r="A65" s="205"/>
      <c r="B65" s="205"/>
      <c r="C65" s="205"/>
      <c r="D65" s="205"/>
      <c r="E65" s="205"/>
      <c r="F65" s="205"/>
      <c r="G65" s="205"/>
      <c r="H65" s="205"/>
      <c r="I65" s="205"/>
      <c r="J65" s="205"/>
      <c r="K65" s="205"/>
      <c r="L65" s="205"/>
      <c r="M65" s="205"/>
      <c r="N65" s="205"/>
      <c r="O65" s="205"/>
      <c r="P65" s="205"/>
      <c r="Q65" s="205"/>
      <c r="R65" s="205"/>
      <c r="S65" s="205"/>
      <c r="T65" s="205"/>
      <c r="U65" s="205"/>
      <c r="V65" s="205"/>
      <c r="W65" s="205"/>
      <c r="X65" s="205"/>
      <c r="Y65" s="205"/>
      <c r="Z65" s="205"/>
      <c r="AA65" s="205"/>
      <c r="AB65" s="205"/>
      <c r="AC65" s="205"/>
      <c r="AD65" s="205"/>
      <c r="AE65" s="205"/>
      <c r="AF65" s="205"/>
      <c r="AG65" s="205"/>
      <c r="AH65" s="205"/>
      <c r="AI65" s="205"/>
      <c r="AJ65" s="205"/>
      <c r="AK65" s="205"/>
      <c r="AL65" s="205"/>
      <c r="AM65" s="205"/>
      <c r="AN65" s="205"/>
      <c r="AO65" s="205"/>
      <c r="AP65" s="205"/>
      <c r="AQ65" s="205"/>
      <c r="AR65" s="205"/>
      <c r="AS65" s="206"/>
      <c r="AT65" s="206"/>
      <c r="AU65" s="206"/>
    </row>
    <row r="66" spans="1:47">
      <c r="A66" s="205"/>
      <c r="B66" s="205"/>
      <c r="C66" s="205"/>
      <c r="D66" s="205"/>
      <c r="E66" s="205"/>
      <c r="F66" s="205"/>
      <c r="G66" s="205"/>
      <c r="H66" s="205"/>
      <c r="I66" s="205"/>
      <c r="J66" s="205"/>
      <c r="K66" s="205"/>
      <c r="L66" s="205"/>
      <c r="M66" s="205"/>
      <c r="N66" s="205"/>
      <c r="O66" s="205"/>
      <c r="P66" s="205"/>
      <c r="Q66" s="205"/>
      <c r="R66" s="205"/>
      <c r="S66" s="205"/>
      <c r="T66" s="205"/>
      <c r="U66" s="205"/>
      <c r="V66" s="205"/>
      <c r="W66" s="205"/>
      <c r="X66" s="205"/>
      <c r="Y66" s="205"/>
      <c r="Z66" s="205"/>
      <c r="AA66" s="205"/>
      <c r="AB66" s="205"/>
      <c r="AC66" s="205"/>
      <c r="AD66" s="205"/>
      <c r="AE66" s="205"/>
      <c r="AF66" s="205"/>
      <c r="AG66" s="205"/>
      <c r="AH66" s="205"/>
      <c r="AI66" s="205"/>
      <c r="AJ66" s="205"/>
      <c r="AK66" s="205"/>
      <c r="AL66" s="205"/>
      <c r="AM66" s="205"/>
      <c r="AN66" s="205"/>
      <c r="AO66" s="205"/>
      <c r="AP66" s="205"/>
      <c r="AQ66" s="205"/>
      <c r="AR66" s="205"/>
      <c r="AS66" s="206"/>
      <c r="AT66" s="206"/>
      <c r="AU66" s="206"/>
    </row>
    <row r="67" spans="1:47">
      <c r="A67" s="205"/>
      <c r="B67" s="205"/>
      <c r="C67" s="205"/>
      <c r="D67" s="205"/>
      <c r="E67" s="205"/>
      <c r="F67" s="205"/>
      <c r="G67" s="205"/>
      <c r="H67" s="205"/>
      <c r="I67" s="205"/>
      <c r="J67" s="205"/>
      <c r="K67" s="205"/>
      <c r="L67" s="205"/>
      <c r="M67" s="205"/>
      <c r="N67" s="205"/>
      <c r="O67" s="205"/>
      <c r="P67" s="205"/>
      <c r="Q67" s="205"/>
      <c r="R67" s="205"/>
      <c r="S67" s="205"/>
      <c r="T67" s="205"/>
      <c r="U67" s="205"/>
      <c r="V67" s="205"/>
      <c r="W67" s="205"/>
      <c r="X67" s="205"/>
      <c r="Y67" s="205"/>
      <c r="Z67" s="205"/>
      <c r="AA67" s="205"/>
      <c r="AB67" s="205"/>
      <c r="AC67" s="205"/>
      <c r="AD67" s="205"/>
      <c r="AE67" s="205"/>
      <c r="AF67" s="205"/>
      <c r="AG67" s="205"/>
      <c r="AH67" s="205"/>
      <c r="AI67" s="205"/>
      <c r="AJ67" s="205"/>
      <c r="AK67" s="205"/>
      <c r="AL67" s="205"/>
      <c r="AM67" s="205"/>
      <c r="AN67" s="205"/>
      <c r="AO67" s="205"/>
      <c r="AP67" s="205"/>
      <c r="AQ67" s="205"/>
      <c r="AR67" s="205"/>
      <c r="AS67" s="206"/>
      <c r="AT67" s="206"/>
      <c r="AU67" s="206"/>
    </row>
    <row r="68" spans="1:47">
      <c r="A68" s="205"/>
      <c r="B68" s="205"/>
      <c r="C68" s="205"/>
      <c r="D68" s="205"/>
      <c r="E68" s="205"/>
      <c r="F68" s="205"/>
      <c r="G68" s="205"/>
      <c r="H68" s="205"/>
      <c r="I68" s="205"/>
      <c r="J68" s="205"/>
      <c r="K68" s="205"/>
      <c r="L68" s="205"/>
      <c r="M68" s="205"/>
      <c r="N68" s="205"/>
      <c r="O68" s="205"/>
      <c r="P68" s="205"/>
      <c r="Q68" s="205"/>
      <c r="R68" s="205"/>
      <c r="S68" s="205"/>
      <c r="T68" s="205"/>
      <c r="U68" s="205"/>
      <c r="V68" s="205"/>
      <c r="W68" s="205"/>
      <c r="X68" s="205"/>
      <c r="Y68" s="205"/>
      <c r="Z68" s="205"/>
      <c r="AA68" s="205"/>
      <c r="AB68" s="205"/>
      <c r="AC68" s="205"/>
      <c r="AD68" s="205"/>
      <c r="AE68" s="205"/>
      <c r="AF68" s="205"/>
      <c r="AG68" s="205"/>
      <c r="AH68" s="205"/>
      <c r="AI68" s="205"/>
      <c r="AJ68" s="205"/>
      <c r="AK68" s="205"/>
      <c r="AL68" s="205"/>
      <c r="AM68" s="205"/>
      <c r="AN68" s="205"/>
      <c r="AO68" s="205"/>
      <c r="AP68" s="205"/>
      <c r="AQ68" s="205"/>
      <c r="AR68" s="205"/>
      <c r="AS68" s="206"/>
      <c r="AT68" s="206"/>
      <c r="AU68" s="206"/>
    </row>
    <row r="69" spans="1:47">
      <c r="A69" s="205"/>
      <c r="B69" s="205"/>
      <c r="C69" s="205"/>
      <c r="D69" s="205"/>
      <c r="E69" s="205"/>
      <c r="F69" s="205"/>
      <c r="G69" s="205"/>
      <c r="H69" s="205"/>
      <c r="I69" s="205"/>
      <c r="J69" s="205"/>
      <c r="K69" s="205"/>
      <c r="L69" s="205"/>
      <c r="M69" s="205"/>
      <c r="N69" s="205"/>
      <c r="O69" s="205"/>
      <c r="P69" s="205"/>
      <c r="Q69" s="205"/>
      <c r="R69" s="205"/>
      <c r="S69" s="205"/>
      <c r="T69" s="205"/>
      <c r="U69" s="205"/>
      <c r="V69" s="205"/>
      <c r="W69" s="205"/>
      <c r="X69" s="205"/>
      <c r="Y69" s="205"/>
      <c r="Z69" s="205"/>
      <c r="AA69" s="205"/>
      <c r="AB69" s="205"/>
      <c r="AC69" s="205"/>
      <c r="AD69" s="205"/>
      <c r="AE69" s="205"/>
      <c r="AF69" s="205"/>
      <c r="AG69" s="205"/>
      <c r="AH69" s="205"/>
      <c r="AI69" s="205"/>
      <c r="AJ69" s="205"/>
      <c r="AK69" s="205"/>
      <c r="AL69" s="205"/>
      <c r="AM69" s="205"/>
      <c r="AN69" s="205"/>
      <c r="AO69" s="205"/>
      <c r="AP69" s="205"/>
      <c r="AQ69" s="205"/>
      <c r="AR69" s="205"/>
      <c r="AS69" s="206"/>
      <c r="AT69" s="206"/>
      <c r="AU69" s="206"/>
    </row>
    <row r="70" spans="1:47">
      <c r="A70" s="205"/>
      <c r="B70" s="205"/>
      <c r="C70" s="205"/>
      <c r="D70" s="205"/>
      <c r="E70" s="205"/>
      <c r="F70" s="205"/>
      <c r="G70" s="205"/>
      <c r="H70" s="205"/>
      <c r="I70" s="205"/>
      <c r="J70" s="205"/>
      <c r="K70" s="205"/>
      <c r="L70" s="205"/>
      <c r="M70" s="205"/>
      <c r="N70" s="205"/>
      <c r="O70" s="205"/>
      <c r="P70" s="205"/>
      <c r="Q70" s="205"/>
      <c r="R70" s="205"/>
      <c r="S70" s="205"/>
      <c r="T70" s="205"/>
      <c r="U70" s="205"/>
      <c r="V70" s="205"/>
      <c r="W70" s="205"/>
      <c r="X70" s="205"/>
      <c r="Y70" s="205"/>
      <c r="Z70" s="205"/>
      <c r="AA70" s="205"/>
      <c r="AB70" s="205"/>
      <c r="AC70" s="205"/>
      <c r="AD70" s="205"/>
      <c r="AE70" s="205"/>
      <c r="AF70" s="205"/>
      <c r="AG70" s="205"/>
      <c r="AH70" s="205"/>
      <c r="AI70" s="205"/>
      <c r="AJ70" s="205"/>
      <c r="AK70" s="205"/>
      <c r="AL70" s="205"/>
      <c r="AM70" s="205"/>
      <c r="AN70" s="205"/>
      <c r="AO70" s="205"/>
      <c r="AP70" s="205"/>
      <c r="AQ70" s="205"/>
      <c r="AR70" s="205"/>
      <c r="AS70" s="206"/>
      <c r="AT70" s="206"/>
      <c r="AU70" s="206"/>
    </row>
    <row r="71" spans="1:47">
      <c r="A71" s="205"/>
      <c r="B71" s="205"/>
      <c r="C71" s="205"/>
      <c r="D71" s="205"/>
      <c r="E71" s="205"/>
      <c r="F71" s="205"/>
      <c r="G71" s="205"/>
      <c r="H71" s="205"/>
      <c r="I71" s="205"/>
      <c r="J71" s="205"/>
      <c r="K71" s="205"/>
      <c r="L71" s="205"/>
      <c r="M71" s="205"/>
      <c r="N71" s="205"/>
      <c r="O71" s="205"/>
      <c r="Q71" s="205"/>
      <c r="R71" s="205"/>
      <c r="S71" s="205"/>
      <c r="T71" s="205"/>
      <c r="U71" s="205"/>
      <c r="V71" s="205"/>
      <c r="W71" s="205"/>
      <c r="X71" s="205"/>
      <c r="Y71" s="205"/>
      <c r="Z71" s="205"/>
      <c r="AA71" s="205"/>
      <c r="AB71" s="205"/>
      <c r="AC71" s="205"/>
      <c r="AD71" s="205"/>
      <c r="AE71" s="205"/>
      <c r="AF71" s="205"/>
      <c r="AG71" s="205"/>
      <c r="AH71" s="205"/>
      <c r="AI71" s="205"/>
      <c r="AJ71" s="205"/>
      <c r="AK71" s="205"/>
      <c r="AL71" s="205"/>
      <c r="AM71" s="205"/>
      <c r="AN71" s="205"/>
      <c r="AO71" s="205"/>
      <c r="AP71" s="205"/>
      <c r="AQ71" s="205"/>
      <c r="AR71" s="205"/>
      <c r="AS71" s="206"/>
      <c r="AT71" s="206"/>
      <c r="AU71" s="206"/>
    </row>
    <row r="72" spans="1:47">
      <c r="A72" s="205"/>
      <c r="B72" s="205"/>
      <c r="C72" s="205"/>
      <c r="D72" s="205"/>
      <c r="E72" s="205"/>
      <c r="F72" s="205"/>
      <c r="G72" s="205"/>
      <c r="H72" s="205"/>
      <c r="I72" s="205"/>
      <c r="J72" s="205"/>
      <c r="K72" s="205"/>
      <c r="L72" s="205"/>
      <c r="M72" s="205"/>
      <c r="N72" s="205"/>
      <c r="O72" s="205"/>
      <c r="P72" s="205"/>
      <c r="Q72" s="205"/>
      <c r="R72" s="205"/>
      <c r="S72" s="205"/>
      <c r="T72" s="205"/>
      <c r="U72" s="205"/>
      <c r="V72" s="205"/>
      <c r="W72" s="205"/>
      <c r="X72" s="205"/>
      <c r="Y72" s="205"/>
      <c r="Z72" s="205"/>
      <c r="AA72" s="205"/>
      <c r="AB72" s="205"/>
      <c r="AC72" s="205"/>
      <c r="AD72" s="205"/>
      <c r="AE72" s="205"/>
      <c r="AF72" s="205"/>
      <c r="AG72" s="205"/>
      <c r="AH72" s="205"/>
      <c r="AI72" s="205"/>
      <c r="AJ72" s="205"/>
      <c r="AK72" s="205"/>
      <c r="AL72" s="205"/>
      <c r="AM72" s="205"/>
      <c r="AN72" s="205"/>
      <c r="AO72" s="205"/>
      <c r="AP72" s="205"/>
      <c r="AQ72" s="205"/>
      <c r="AR72" s="205"/>
      <c r="AS72" s="206"/>
      <c r="AT72" s="206"/>
      <c r="AU72" s="206"/>
    </row>
    <row r="73" spans="1:47">
      <c r="A73" s="205"/>
      <c r="B73" s="205"/>
      <c r="C73" s="205"/>
      <c r="D73" s="205"/>
      <c r="E73" s="205"/>
      <c r="F73" s="205"/>
      <c r="G73" s="205"/>
      <c r="H73" s="205"/>
      <c r="I73" s="205"/>
      <c r="J73" s="205"/>
      <c r="K73" s="205"/>
      <c r="L73" s="205"/>
      <c r="M73" s="205"/>
      <c r="N73" s="205"/>
      <c r="O73" s="205"/>
      <c r="P73" s="205"/>
      <c r="Q73" s="205"/>
      <c r="R73" s="205"/>
      <c r="S73" s="205"/>
      <c r="T73" s="205"/>
      <c r="U73" s="205"/>
      <c r="V73" s="205"/>
      <c r="W73" s="205"/>
      <c r="X73" s="205"/>
      <c r="Y73" s="205"/>
      <c r="Z73" s="205"/>
      <c r="AA73" s="205"/>
      <c r="AB73" s="205"/>
      <c r="AC73" s="205"/>
      <c r="AD73" s="205"/>
      <c r="AE73" s="205"/>
      <c r="AF73" s="205"/>
      <c r="AG73" s="205"/>
      <c r="AH73" s="205"/>
      <c r="AI73" s="205"/>
      <c r="AJ73" s="205"/>
      <c r="AK73" s="205"/>
      <c r="AL73" s="205"/>
      <c r="AM73" s="205"/>
      <c r="AN73" s="205"/>
      <c r="AO73" s="205"/>
      <c r="AP73" s="205"/>
      <c r="AQ73" s="205"/>
      <c r="AR73" s="205"/>
      <c r="AS73" s="206"/>
      <c r="AT73" s="206"/>
      <c r="AU73" s="206"/>
    </row>
    <row r="74" spans="1:47">
      <c r="A74" s="206"/>
      <c r="B74" s="206"/>
      <c r="C74" s="206"/>
      <c r="D74" s="206"/>
      <c r="E74" s="206"/>
      <c r="F74" s="206"/>
      <c r="G74" s="206"/>
      <c r="H74" s="206"/>
      <c r="I74" s="206"/>
      <c r="J74" s="206"/>
      <c r="K74" s="206"/>
      <c r="L74" s="206"/>
      <c r="M74" s="206"/>
      <c r="N74" s="206"/>
      <c r="O74" s="206"/>
      <c r="P74" s="206"/>
      <c r="Q74" s="206"/>
      <c r="R74" s="206"/>
      <c r="S74" s="206"/>
      <c r="T74" s="206"/>
      <c r="U74" s="206"/>
      <c r="V74" s="206"/>
      <c r="W74" s="206"/>
      <c r="X74" s="206"/>
      <c r="Y74" s="206"/>
      <c r="Z74" s="206"/>
      <c r="AA74" s="206"/>
      <c r="AB74" s="206"/>
      <c r="AC74" s="206"/>
      <c r="AD74" s="206"/>
      <c r="AE74" s="206"/>
      <c r="AF74" s="206"/>
      <c r="AG74" s="206"/>
      <c r="AH74" s="206"/>
      <c r="AI74" s="206"/>
      <c r="AJ74" s="206"/>
      <c r="AK74" s="206"/>
      <c r="AL74" s="206"/>
      <c r="AM74" s="206"/>
      <c r="AN74" s="206"/>
      <c r="AO74" s="206"/>
      <c r="AP74" s="206"/>
      <c r="AQ74" s="206"/>
      <c r="AR74" s="206"/>
      <c r="AS74" s="206"/>
      <c r="AT74" s="206"/>
      <c r="AU74" s="206"/>
    </row>
    <row r="75" spans="1:47">
      <c r="A75" s="206"/>
      <c r="B75" s="206"/>
      <c r="C75" s="206"/>
      <c r="D75" s="206"/>
      <c r="E75" s="206"/>
      <c r="F75" s="206"/>
      <c r="G75" s="206"/>
      <c r="H75" s="206"/>
      <c r="I75" s="206"/>
      <c r="J75" s="206"/>
      <c r="K75" s="206"/>
      <c r="L75" s="206"/>
      <c r="M75" s="206"/>
      <c r="N75" s="206"/>
      <c r="O75" s="206"/>
      <c r="P75" s="206"/>
      <c r="Q75" s="206"/>
      <c r="R75" s="206"/>
      <c r="S75" s="206"/>
      <c r="T75" s="206"/>
      <c r="U75" s="206"/>
      <c r="V75" s="206"/>
      <c r="W75" s="206"/>
      <c r="X75" s="206"/>
      <c r="Y75" s="206"/>
      <c r="Z75" s="206"/>
      <c r="AA75" s="206"/>
      <c r="AB75" s="206"/>
      <c r="AC75" s="206"/>
      <c r="AD75" s="206"/>
      <c r="AE75" s="206"/>
      <c r="AF75" s="206"/>
      <c r="AG75" s="206"/>
      <c r="AH75" s="206"/>
      <c r="AI75" s="206"/>
      <c r="AJ75" s="206"/>
      <c r="AK75" s="206"/>
      <c r="AL75" s="206"/>
      <c r="AM75" s="206"/>
      <c r="AN75" s="206"/>
      <c r="AO75" s="206"/>
      <c r="AP75" s="206"/>
      <c r="AQ75" s="206"/>
      <c r="AR75" s="206"/>
      <c r="AS75" s="206"/>
      <c r="AT75" s="206"/>
      <c r="AU75" s="206"/>
    </row>
    <row r="76" spans="1:47">
      <c r="A76" s="206"/>
      <c r="B76" s="206"/>
      <c r="C76" s="206"/>
      <c r="D76" s="206"/>
      <c r="E76" s="206"/>
      <c r="F76" s="206"/>
      <c r="G76" s="206"/>
      <c r="H76" s="206"/>
      <c r="I76" s="206"/>
      <c r="J76" s="206"/>
      <c r="K76" s="206"/>
      <c r="L76" s="206"/>
      <c r="M76" s="206"/>
      <c r="N76" s="206"/>
      <c r="O76" s="206"/>
      <c r="P76" s="206"/>
      <c r="Q76" s="206"/>
      <c r="R76" s="206"/>
      <c r="S76" s="206"/>
      <c r="T76" s="206"/>
      <c r="U76" s="206"/>
      <c r="V76" s="206"/>
      <c r="W76" s="206"/>
      <c r="X76" s="206"/>
      <c r="Y76" s="206"/>
      <c r="Z76" s="206"/>
      <c r="AA76" s="206"/>
      <c r="AB76" s="206"/>
      <c r="AC76" s="206"/>
      <c r="AD76" s="206"/>
      <c r="AE76" s="206"/>
      <c r="AF76" s="206"/>
      <c r="AG76" s="206"/>
      <c r="AH76" s="206"/>
      <c r="AI76" s="206"/>
      <c r="AJ76" s="206"/>
      <c r="AK76" s="206"/>
      <c r="AL76" s="206"/>
      <c r="AM76" s="206"/>
      <c r="AN76" s="206"/>
      <c r="AO76" s="206"/>
      <c r="AP76" s="206"/>
      <c r="AQ76" s="206"/>
      <c r="AR76" s="206"/>
      <c r="AS76" s="206"/>
      <c r="AT76" s="206"/>
      <c r="AU76" s="206"/>
    </row>
    <row r="77" spans="1:47">
      <c r="A77" s="206"/>
      <c r="B77" s="206"/>
      <c r="C77" s="206"/>
      <c r="D77" s="206"/>
      <c r="E77" s="206"/>
      <c r="F77" s="206"/>
      <c r="G77" s="206"/>
      <c r="H77" s="206"/>
      <c r="I77" s="206"/>
      <c r="J77" s="206"/>
      <c r="K77" s="206"/>
      <c r="L77" s="206"/>
      <c r="M77" s="206"/>
      <c r="N77" s="206"/>
      <c r="O77" s="206"/>
      <c r="P77" s="206"/>
      <c r="Q77" s="206"/>
      <c r="R77" s="206"/>
      <c r="S77" s="206"/>
      <c r="T77" s="206"/>
      <c r="U77" s="206"/>
      <c r="V77" s="206"/>
      <c r="W77" s="206"/>
      <c r="X77" s="206"/>
      <c r="Y77" s="206"/>
      <c r="Z77" s="206"/>
      <c r="AA77" s="206"/>
      <c r="AB77" s="206"/>
      <c r="AC77" s="206"/>
      <c r="AD77" s="206"/>
      <c r="AE77" s="206"/>
      <c r="AF77" s="206"/>
      <c r="AG77" s="206"/>
      <c r="AH77" s="206"/>
      <c r="AI77" s="206"/>
      <c r="AJ77" s="206"/>
      <c r="AK77" s="206"/>
      <c r="AL77" s="206"/>
      <c r="AM77" s="206"/>
      <c r="AN77" s="206"/>
      <c r="AO77" s="206"/>
      <c r="AP77" s="206"/>
      <c r="AQ77" s="206"/>
      <c r="AR77" s="206"/>
      <c r="AS77" s="206"/>
      <c r="AT77" s="206"/>
      <c r="AU77" s="206"/>
    </row>
    <row r="78" spans="1:47">
      <c r="A78" s="206"/>
      <c r="B78" s="206"/>
      <c r="C78" s="206"/>
      <c r="D78" s="206"/>
      <c r="E78" s="206"/>
      <c r="F78" s="206"/>
      <c r="G78" s="206"/>
      <c r="H78" s="206"/>
      <c r="I78" s="206"/>
      <c r="J78" s="206"/>
      <c r="K78" s="206"/>
      <c r="L78" s="206"/>
      <c r="M78" s="206"/>
      <c r="N78" s="206"/>
      <c r="O78" s="206"/>
      <c r="P78" s="206"/>
      <c r="Q78" s="206"/>
      <c r="R78" s="206"/>
      <c r="S78" s="206"/>
      <c r="T78" s="206"/>
      <c r="U78" s="206"/>
      <c r="V78" s="206"/>
      <c r="W78" s="206"/>
      <c r="X78" s="206"/>
      <c r="Y78" s="206"/>
      <c r="Z78" s="206"/>
      <c r="AA78" s="206"/>
      <c r="AB78" s="206"/>
      <c r="AC78" s="206"/>
      <c r="AD78" s="206"/>
      <c r="AE78" s="206"/>
      <c r="AF78" s="206"/>
      <c r="AG78" s="206"/>
      <c r="AH78" s="206"/>
      <c r="AI78" s="206"/>
      <c r="AJ78" s="206"/>
      <c r="AK78" s="206"/>
      <c r="AL78" s="206"/>
      <c r="AM78" s="206"/>
      <c r="AN78" s="206"/>
      <c r="AO78" s="206"/>
      <c r="AP78" s="206"/>
      <c r="AQ78" s="206"/>
      <c r="AR78" s="206"/>
      <c r="AS78" s="206"/>
      <c r="AT78" s="206"/>
      <c r="AU78" s="206"/>
    </row>
    <row r="79" spans="1:47">
      <c r="A79" s="206"/>
      <c r="B79" s="206"/>
      <c r="C79" s="206"/>
      <c r="D79" s="206"/>
      <c r="E79" s="206"/>
      <c r="F79" s="206"/>
      <c r="G79" s="206"/>
      <c r="H79" s="206"/>
      <c r="I79" s="206"/>
      <c r="J79" s="206"/>
      <c r="K79" s="206"/>
      <c r="L79" s="206"/>
      <c r="M79" s="206"/>
      <c r="N79" s="206"/>
      <c r="O79" s="206"/>
      <c r="P79" s="206"/>
      <c r="Q79" s="206"/>
      <c r="R79" s="206"/>
      <c r="S79" s="206"/>
      <c r="T79" s="206"/>
      <c r="U79" s="206"/>
      <c r="V79" s="206"/>
      <c r="W79" s="206"/>
      <c r="X79" s="206"/>
      <c r="Y79" s="206"/>
      <c r="Z79" s="206"/>
      <c r="AA79" s="206"/>
      <c r="AB79" s="206"/>
      <c r="AC79" s="206"/>
      <c r="AD79" s="206"/>
      <c r="AE79" s="206"/>
      <c r="AF79" s="206"/>
      <c r="AG79" s="206"/>
      <c r="AH79" s="206"/>
      <c r="AI79" s="206"/>
      <c r="AJ79" s="206"/>
      <c r="AK79" s="206"/>
      <c r="AL79" s="206"/>
      <c r="AM79" s="206"/>
      <c r="AN79" s="206"/>
      <c r="AO79" s="206"/>
      <c r="AP79" s="206"/>
      <c r="AQ79" s="206"/>
      <c r="AR79" s="206"/>
      <c r="AS79" s="206"/>
      <c r="AT79" s="206"/>
      <c r="AU79" s="206"/>
    </row>
    <row r="80" spans="1:47">
      <c r="A80" s="206"/>
      <c r="B80" s="206"/>
      <c r="C80" s="206"/>
      <c r="D80" s="206"/>
      <c r="E80" s="206"/>
      <c r="F80" s="206"/>
      <c r="G80" s="206"/>
      <c r="H80" s="206"/>
      <c r="I80" s="206"/>
      <c r="J80" s="206"/>
      <c r="K80" s="206"/>
      <c r="L80" s="206"/>
      <c r="M80" s="206"/>
      <c r="N80" s="206"/>
      <c r="O80" s="206"/>
      <c r="P80" s="206"/>
      <c r="Q80" s="206"/>
      <c r="R80" s="206"/>
      <c r="S80" s="206"/>
      <c r="T80" s="206"/>
      <c r="U80" s="206"/>
      <c r="V80" s="206"/>
      <c r="W80" s="206"/>
      <c r="X80" s="206"/>
      <c r="Y80" s="206"/>
      <c r="Z80" s="206"/>
      <c r="AA80" s="206"/>
      <c r="AB80" s="206"/>
      <c r="AC80" s="206"/>
      <c r="AD80" s="206"/>
      <c r="AE80" s="206"/>
      <c r="AF80" s="206"/>
      <c r="AG80" s="206"/>
      <c r="AH80" s="206"/>
      <c r="AI80" s="206"/>
      <c r="AJ80" s="206"/>
      <c r="AK80" s="206"/>
      <c r="AL80" s="206"/>
      <c r="AM80" s="206"/>
      <c r="AN80" s="206"/>
      <c r="AO80" s="206"/>
      <c r="AP80" s="206"/>
      <c r="AQ80" s="206"/>
      <c r="AR80" s="206"/>
      <c r="AS80" s="206"/>
      <c r="AT80" s="206"/>
      <c r="AU80" s="206"/>
    </row>
    <row r="81" spans="1:47">
      <c r="A81" s="206"/>
      <c r="B81" s="206"/>
      <c r="C81" s="206"/>
      <c r="D81" s="206"/>
      <c r="E81" s="206"/>
      <c r="F81" s="206"/>
      <c r="G81" s="206"/>
      <c r="H81" s="206"/>
      <c r="I81" s="206"/>
      <c r="J81" s="206"/>
      <c r="K81" s="206"/>
      <c r="L81" s="206"/>
      <c r="M81" s="206"/>
      <c r="N81" s="206"/>
      <c r="O81" s="206"/>
      <c r="P81" s="206"/>
      <c r="Q81" s="206"/>
      <c r="R81" s="206"/>
      <c r="S81" s="206"/>
      <c r="T81" s="206"/>
      <c r="U81" s="206"/>
      <c r="V81" s="206"/>
      <c r="W81" s="206"/>
      <c r="X81" s="206"/>
      <c r="Y81" s="206"/>
      <c r="Z81" s="206"/>
      <c r="AA81" s="206"/>
      <c r="AB81" s="206"/>
      <c r="AC81" s="206"/>
      <c r="AD81" s="206"/>
      <c r="AE81" s="206"/>
      <c r="AF81" s="206"/>
      <c r="AG81" s="206"/>
      <c r="AH81" s="206"/>
      <c r="AI81" s="206"/>
      <c r="AJ81" s="206"/>
      <c r="AK81" s="206"/>
      <c r="AL81" s="206"/>
      <c r="AM81" s="206"/>
      <c r="AN81" s="206"/>
      <c r="AO81" s="206"/>
      <c r="AP81" s="206"/>
      <c r="AQ81" s="206"/>
      <c r="AR81" s="206"/>
      <c r="AS81" s="206"/>
      <c r="AT81" s="206"/>
      <c r="AU81" s="206"/>
    </row>
    <row r="82" spans="1:47">
      <c r="A82" s="206"/>
      <c r="B82" s="206"/>
      <c r="C82" s="206"/>
      <c r="D82" s="206"/>
      <c r="E82" s="206"/>
      <c r="F82" s="206"/>
      <c r="G82" s="206"/>
      <c r="H82" s="206"/>
      <c r="I82" s="206"/>
      <c r="J82" s="206"/>
      <c r="K82" s="206"/>
      <c r="L82" s="206"/>
      <c r="M82" s="206"/>
      <c r="N82" s="206"/>
      <c r="O82" s="206"/>
      <c r="P82" s="206"/>
      <c r="Q82" s="206"/>
      <c r="R82" s="206"/>
      <c r="S82" s="206"/>
      <c r="T82" s="206"/>
      <c r="U82" s="206"/>
      <c r="V82" s="206"/>
      <c r="W82" s="206"/>
      <c r="X82" s="206"/>
      <c r="Y82" s="206"/>
      <c r="Z82" s="206"/>
      <c r="AA82" s="206"/>
      <c r="AB82" s="206"/>
      <c r="AC82" s="206"/>
      <c r="AD82" s="206"/>
      <c r="AE82" s="206"/>
      <c r="AF82" s="206"/>
      <c r="AG82" s="206"/>
      <c r="AH82" s="206"/>
      <c r="AI82" s="206"/>
      <c r="AJ82" s="206"/>
      <c r="AK82" s="206"/>
      <c r="AL82" s="206"/>
      <c r="AM82" s="206"/>
      <c r="AN82" s="206"/>
      <c r="AO82" s="206"/>
      <c r="AP82" s="206"/>
      <c r="AQ82" s="206"/>
      <c r="AR82" s="206"/>
      <c r="AS82" s="206"/>
      <c r="AT82" s="206"/>
      <c r="AU82" s="206"/>
    </row>
    <row r="83" spans="1:47">
      <c r="A83" s="206"/>
      <c r="B83" s="206"/>
      <c r="C83" s="206"/>
      <c r="D83" s="206"/>
      <c r="E83" s="206"/>
      <c r="F83" s="206"/>
      <c r="G83" s="206"/>
      <c r="H83" s="206"/>
      <c r="I83" s="206"/>
      <c r="J83" s="206"/>
      <c r="K83" s="206"/>
      <c r="L83" s="206"/>
      <c r="M83" s="206"/>
      <c r="N83" s="206"/>
      <c r="O83" s="206"/>
      <c r="P83" s="206"/>
      <c r="Q83" s="206"/>
      <c r="R83" s="206"/>
      <c r="S83" s="206"/>
      <c r="T83" s="206"/>
      <c r="U83" s="206"/>
      <c r="V83" s="206"/>
      <c r="W83" s="206"/>
      <c r="X83" s="206"/>
      <c r="Y83" s="206"/>
      <c r="Z83" s="206"/>
      <c r="AA83" s="206"/>
      <c r="AB83" s="206"/>
      <c r="AC83" s="206"/>
      <c r="AD83" s="206"/>
      <c r="AE83" s="206"/>
      <c r="AF83" s="206"/>
      <c r="AG83" s="206"/>
      <c r="AH83" s="206"/>
      <c r="AI83" s="206"/>
      <c r="AJ83" s="206"/>
      <c r="AK83" s="206"/>
      <c r="AL83" s="206"/>
      <c r="AM83" s="206"/>
      <c r="AN83" s="206"/>
      <c r="AO83" s="206"/>
      <c r="AP83" s="206"/>
      <c r="AQ83" s="206"/>
      <c r="AR83" s="206"/>
      <c r="AS83" s="206"/>
      <c r="AT83" s="206"/>
      <c r="AU83" s="206"/>
    </row>
    <row r="84" spans="1:47">
      <c r="A84" s="206"/>
      <c r="B84" s="206"/>
      <c r="C84" s="206"/>
      <c r="D84" s="206"/>
      <c r="E84" s="206"/>
      <c r="F84" s="206"/>
      <c r="G84" s="206"/>
      <c r="H84" s="206"/>
      <c r="I84" s="206"/>
      <c r="J84" s="206"/>
      <c r="K84" s="206"/>
      <c r="L84" s="206"/>
      <c r="M84" s="206"/>
      <c r="N84" s="206"/>
      <c r="O84" s="206"/>
      <c r="P84" s="206"/>
      <c r="Q84" s="206"/>
      <c r="R84" s="206"/>
      <c r="S84" s="206"/>
      <c r="T84" s="206"/>
      <c r="U84" s="206"/>
      <c r="V84" s="206"/>
      <c r="W84" s="206"/>
      <c r="X84" s="206"/>
      <c r="Y84" s="206"/>
      <c r="Z84" s="206"/>
      <c r="AA84" s="206"/>
      <c r="AB84" s="206"/>
      <c r="AC84" s="206"/>
      <c r="AD84" s="206"/>
      <c r="AE84" s="206"/>
      <c r="AF84" s="206"/>
      <c r="AG84" s="206"/>
      <c r="AH84" s="206"/>
      <c r="AI84" s="206"/>
      <c r="AJ84" s="206"/>
      <c r="AK84" s="206"/>
      <c r="AL84" s="206"/>
      <c r="AM84" s="206"/>
      <c r="AN84" s="206"/>
      <c r="AO84" s="206"/>
      <c r="AP84" s="206"/>
      <c r="AQ84" s="206"/>
      <c r="AR84" s="206"/>
      <c r="AS84" s="206"/>
      <c r="AT84" s="206"/>
      <c r="AU84" s="206"/>
    </row>
    <row r="85" spans="1:47">
      <c r="A85" s="206"/>
      <c r="B85" s="206"/>
      <c r="C85" s="206"/>
      <c r="D85" s="206"/>
      <c r="E85" s="206"/>
      <c r="F85" s="206"/>
      <c r="G85" s="206"/>
      <c r="H85" s="206"/>
      <c r="I85" s="206"/>
      <c r="J85" s="206"/>
      <c r="K85" s="206"/>
      <c r="L85" s="206"/>
      <c r="M85" s="206"/>
      <c r="N85" s="206"/>
      <c r="O85" s="206"/>
      <c r="P85" s="206"/>
      <c r="Q85" s="206"/>
      <c r="R85" s="206"/>
      <c r="S85" s="206"/>
      <c r="T85" s="206"/>
      <c r="U85" s="206"/>
      <c r="V85" s="206"/>
      <c r="W85" s="206"/>
      <c r="X85" s="206"/>
      <c r="Y85" s="206"/>
      <c r="Z85" s="206"/>
      <c r="AA85" s="206"/>
      <c r="AB85" s="206"/>
      <c r="AC85" s="206"/>
      <c r="AD85" s="206"/>
      <c r="AE85" s="206"/>
      <c r="AF85" s="206"/>
      <c r="AG85" s="206"/>
      <c r="AH85" s="206"/>
      <c r="AI85" s="206"/>
      <c r="AJ85" s="206"/>
      <c r="AK85" s="206"/>
      <c r="AL85" s="206"/>
      <c r="AM85" s="206"/>
      <c r="AN85" s="206"/>
      <c r="AO85" s="206"/>
      <c r="AP85" s="206"/>
      <c r="AQ85" s="206"/>
      <c r="AR85" s="206"/>
      <c r="AS85" s="206"/>
      <c r="AT85" s="206"/>
      <c r="AU85" s="206"/>
    </row>
    <row r="86" spans="1:47">
      <c r="A86" s="206"/>
      <c r="B86" s="206"/>
      <c r="C86" s="206"/>
      <c r="D86" s="206"/>
      <c r="E86" s="206"/>
      <c r="F86" s="206"/>
      <c r="G86" s="206"/>
      <c r="H86" s="206"/>
      <c r="I86" s="206"/>
      <c r="J86" s="206"/>
      <c r="K86" s="206"/>
      <c r="L86" s="206"/>
      <c r="M86" s="206"/>
      <c r="N86" s="206"/>
      <c r="O86" s="206"/>
      <c r="P86" s="206"/>
      <c r="Q86" s="206"/>
      <c r="R86" s="206"/>
      <c r="S86" s="206"/>
      <c r="T86" s="206"/>
      <c r="U86" s="206"/>
      <c r="V86" s="206"/>
      <c r="W86" s="206"/>
      <c r="X86" s="206"/>
      <c r="Y86" s="206"/>
      <c r="Z86" s="206"/>
      <c r="AA86" s="206"/>
      <c r="AB86" s="206"/>
      <c r="AC86" s="206"/>
      <c r="AD86" s="206"/>
      <c r="AE86" s="206"/>
      <c r="AF86" s="206"/>
      <c r="AG86" s="206"/>
      <c r="AH86" s="206"/>
      <c r="AI86" s="206"/>
      <c r="AJ86" s="206"/>
      <c r="AK86" s="206"/>
      <c r="AL86" s="206"/>
      <c r="AM86" s="206"/>
      <c r="AN86" s="206"/>
      <c r="AO86" s="206"/>
      <c r="AP86" s="206"/>
      <c r="AQ86" s="206"/>
      <c r="AR86" s="206"/>
      <c r="AS86" s="206"/>
      <c r="AT86" s="206"/>
      <c r="AU86" s="206"/>
    </row>
    <row r="87" spans="1:47">
      <c r="A87" s="206"/>
      <c r="B87" s="206"/>
      <c r="C87" s="206"/>
      <c r="D87" s="206"/>
      <c r="E87" s="206"/>
      <c r="F87" s="206"/>
      <c r="G87" s="206"/>
      <c r="H87" s="206"/>
      <c r="I87" s="206"/>
      <c r="J87" s="206"/>
      <c r="K87" s="206"/>
      <c r="L87" s="206"/>
      <c r="M87" s="206"/>
      <c r="N87" s="206"/>
      <c r="O87" s="206"/>
      <c r="P87" s="206"/>
      <c r="Q87" s="206"/>
      <c r="R87" s="206"/>
      <c r="S87" s="206"/>
      <c r="T87" s="206"/>
      <c r="U87" s="206"/>
      <c r="V87" s="206"/>
      <c r="W87" s="206"/>
      <c r="X87" s="206"/>
      <c r="Y87" s="206"/>
      <c r="Z87" s="206"/>
      <c r="AA87" s="206"/>
      <c r="AB87" s="206"/>
      <c r="AC87" s="206"/>
      <c r="AD87" s="206"/>
      <c r="AE87" s="206"/>
      <c r="AF87" s="206"/>
      <c r="AG87" s="206"/>
      <c r="AH87" s="206"/>
      <c r="AI87" s="206"/>
      <c r="AJ87" s="206"/>
      <c r="AK87" s="206"/>
      <c r="AL87" s="206"/>
      <c r="AM87" s="206"/>
      <c r="AN87" s="206"/>
      <c r="AO87" s="206"/>
      <c r="AP87" s="206"/>
      <c r="AQ87" s="206"/>
      <c r="AR87" s="206"/>
      <c r="AS87" s="206"/>
      <c r="AT87" s="206"/>
      <c r="AU87" s="206"/>
    </row>
    <row r="88" spans="1:47">
      <c r="A88" s="206"/>
      <c r="B88" s="206"/>
      <c r="C88" s="206"/>
      <c r="D88" s="206"/>
      <c r="E88" s="206"/>
      <c r="F88" s="206"/>
      <c r="G88" s="206"/>
      <c r="H88" s="206"/>
      <c r="I88" s="206"/>
      <c r="J88" s="206"/>
      <c r="K88" s="206"/>
      <c r="L88" s="206"/>
      <c r="M88" s="206"/>
      <c r="N88" s="206"/>
      <c r="O88" s="206"/>
      <c r="P88" s="206"/>
      <c r="Q88" s="206"/>
      <c r="R88" s="206"/>
      <c r="S88" s="206"/>
      <c r="T88" s="206"/>
      <c r="U88" s="206"/>
      <c r="V88" s="206"/>
      <c r="W88" s="206"/>
      <c r="X88" s="206"/>
      <c r="Y88" s="206"/>
      <c r="Z88" s="206"/>
      <c r="AA88" s="206"/>
      <c r="AB88" s="206"/>
      <c r="AC88" s="206"/>
      <c r="AD88" s="206"/>
      <c r="AE88" s="206"/>
      <c r="AF88" s="206"/>
      <c r="AG88" s="206"/>
      <c r="AH88" s="206"/>
      <c r="AI88" s="206"/>
      <c r="AJ88" s="206"/>
      <c r="AK88" s="206"/>
      <c r="AL88" s="206"/>
      <c r="AM88" s="206"/>
      <c r="AN88" s="206"/>
      <c r="AO88" s="206"/>
      <c r="AP88" s="206"/>
      <c r="AQ88" s="206"/>
      <c r="AR88" s="206"/>
      <c r="AS88" s="206"/>
      <c r="AT88" s="206"/>
      <c r="AU88" s="206"/>
    </row>
    <row r="89" spans="1:47">
      <c r="A89" s="206"/>
      <c r="B89" s="206"/>
      <c r="C89" s="206"/>
      <c r="D89" s="206"/>
      <c r="E89" s="206"/>
      <c r="F89" s="206"/>
      <c r="G89" s="206"/>
      <c r="H89" s="206"/>
      <c r="I89" s="206"/>
      <c r="J89" s="206"/>
      <c r="K89" s="206"/>
      <c r="L89" s="206"/>
      <c r="M89" s="206"/>
      <c r="N89" s="206"/>
      <c r="O89" s="206"/>
      <c r="P89" s="206"/>
      <c r="Q89" s="206"/>
      <c r="R89" s="206"/>
      <c r="S89" s="206"/>
      <c r="T89" s="206"/>
      <c r="U89" s="206"/>
      <c r="V89" s="206"/>
      <c r="W89" s="206"/>
      <c r="X89" s="206"/>
      <c r="Y89" s="206"/>
      <c r="Z89" s="206"/>
      <c r="AA89" s="206"/>
      <c r="AB89" s="206"/>
      <c r="AC89" s="206"/>
      <c r="AD89" s="206"/>
      <c r="AE89" s="206"/>
      <c r="AF89" s="206"/>
      <c r="AG89" s="206"/>
      <c r="AH89" s="206"/>
      <c r="AI89" s="206"/>
      <c r="AJ89" s="206"/>
      <c r="AK89" s="206"/>
      <c r="AL89" s="206"/>
      <c r="AM89" s="206"/>
      <c r="AN89" s="206"/>
      <c r="AO89" s="206"/>
      <c r="AP89" s="206"/>
      <c r="AQ89" s="206"/>
      <c r="AR89" s="206"/>
      <c r="AS89" s="206"/>
      <c r="AT89" s="206"/>
      <c r="AU89" s="206"/>
    </row>
    <row r="90" spans="1:47">
      <c r="A90" s="206"/>
      <c r="B90" s="206"/>
      <c r="C90" s="206"/>
      <c r="D90" s="206"/>
      <c r="E90" s="206"/>
      <c r="F90" s="206"/>
      <c r="G90" s="206"/>
      <c r="H90" s="206"/>
      <c r="I90" s="206"/>
      <c r="J90" s="206"/>
      <c r="K90" s="206"/>
      <c r="L90" s="206"/>
      <c r="M90" s="206"/>
      <c r="N90" s="206"/>
      <c r="O90" s="206"/>
      <c r="P90" s="206"/>
      <c r="Q90" s="206"/>
      <c r="R90" s="206"/>
      <c r="S90" s="206"/>
      <c r="T90" s="206"/>
      <c r="U90" s="206"/>
      <c r="V90" s="206"/>
      <c r="W90" s="206"/>
      <c r="X90" s="206"/>
      <c r="Y90" s="206"/>
      <c r="Z90" s="206"/>
      <c r="AA90" s="206"/>
      <c r="AB90" s="206"/>
      <c r="AC90" s="206"/>
      <c r="AD90" s="206"/>
      <c r="AE90" s="206"/>
      <c r="AF90" s="206"/>
      <c r="AG90" s="206"/>
      <c r="AH90" s="206"/>
      <c r="AI90" s="206"/>
      <c r="AJ90" s="206"/>
      <c r="AK90" s="206"/>
      <c r="AL90" s="206"/>
      <c r="AM90" s="206"/>
      <c r="AN90" s="206"/>
      <c r="AO90" s="206"/>
      <c r="AP90" s="206"/>
      <c r="AQ90" s="206"/>
      <c r="AR90" s="206"/>
      <c r="AS90" s="206"/>
      <c r="AT90" s="206"/>
      <c r="AU90" s="206"/>
    </row>
    <row r="91" spans="1:47">
      <c r="A91" s="206"/>
      <c r="B91" s="206"/>
      <c r="C91" s="206"/>
      <c r="D91" s="206"/>
      <c r="E91" s="206"/>
      <c r="F91" s="206"/>
      <c r="G91" s="206"/>
      <c r="H91" s="206"/>
      <c r="I91" s="206"/>
      <c r="J91" s="206"/>
      <c r="K91" s="206"/>
      <c r="L91" s="206"/>
      <c r="M91" s="206"/>
      <c r="N91" s="206"/>
      <c r="O91" s="206"/>
      <c r="P91" s="206"/>
      <c r="Q91" s="206"/>
      <c r="R91" s="206"/>
      <c r="S91" s="206"/>
      <c r="T91" s="206"/>
      <c r="U91" s="206"/>
      <c r="V91" s="206"/>
      <c r="W91" s="206"/>
      <c r="X91" s="206"/>
      <c r="Y91" s="206"/>
      <c r="Z91" s="206"/>
      <c r="AA91" s="206"/>
      <c r="AB91" s="206"/>
      <c r="AC91" s="206"/>
      <c r="AD91" s="206"/>
      <c r="AE91" s="206"/>
      <c r="AF91" s="206"/>
      <c r="AG91" s="206"/>
      <c r="AH91" s="206"/>
      <c r="AI91" s="206"/>
      <c r="AJ91" s="206"/>
      <c r="AK91" s="206"/>
      <c r="AL91" s="206"/>
      <c r="AM91" s="206"/>
      <c r="AN91" s="206"/>
      <c r="AO91" s="206"/>
      <c r="AP91" s="206"/>
      <c r="AQ91" s="206"/>
      <c r="AR91" s="206"/>
      <c r="AS91" s="206"/>
      <c r="AT91" s="206"/>
      <c r="AU91" s="206"/>
    </row>
    <row r="92" spans="1:47">
      <c r="A92" s="206"/>
      <c r="B92" s="206"/>
      <c r="C92" s="206"/>
      <c r="D92" s="206"/>
      <c r="E92" s="206"/>
      <c r="F92" s="206"/>
      <c r="G92" s="206"/>
      <c r="H92" s="206"/>
      <c r="I92" s="206"/>
      <c r="J92" s="206"/>
      <c r="K92" s="206"/>
      <c r="L92" s="206"/>
      <c r="M92" s="206"/>
      <c r="N92" s="206"/>
      <c r="O92" s="206"/>
      <c r="P92" s="206"/>
      <c r="Q92" s="206"/>
      <c r="R92" s="206"/>
      <c r="S92" s="206"/>
      <c r="T92" s="206"/>
      <c r="U92" s="206"/>
      <c r="V92" s="206"/>
      <c r="W92" s="206"/>
      <c r="X92" s="206"/>
      <c r="Y92" s="206"/>
      <c r="Z92" s="206"/>
      <c r="AA92" s="206"/>
      <c r="AB92" s="206"/>
      <c r="AC92" s="206"/>
      <c r="AD92" s="206"/>
      <c r="AE92" s="206"/>
      <c r="AF92" s="206"/>
      <c r="AG92" s="206"/>
      <c r="AH92" s="206"/>
      <c r="AI92" s="206"/>
      <c r="AJ92" s="206"/>
      <c r="AK92" s="206"/>
      <c r="AL92" s="206"/>
      <c r="AM92" s="206"/>
      <c r="AN92" s="206"/>
      <c r="AO92" s="206"/>
      <c r="AP92" s="206"/>
      <c r="AQ92" s="206"/>
      <c r="AR92" s="206"/>
      <c r="AS92" s="206"/>
      <c r="AT92" s="206"/>
      <c r="AU92" s="206"/>
    </row>
    <row r="93" spans="1:47">
      <c r="A93" s="206"/>
      <c r="B93" s="206"/>
      <c r="C93" s="206"/>
      <c r="D93" s="206"/>
      <c r="E93" s="206"/>
      <c r="F93" s="206"/>
      <c r="G93" s="206"/>
      <c r="H93" s="206"/>
      <c r="I93" s="206"/>
      <c r="J93" s="206"/>
      <c r="K93" s="206"/>
      <c r="L93" s="206"/>
      <c r="M93" s="206"/>
      <c r="N93" s="206"/>
      <c r="O93" s="206"/>
      <c r="P93" s="206"/>
      <c r="Q93" s="206"/>
      <c r="R93" s="206"/>
      <c r="S93" s="206"/>
      <c r="T93" s="206"/>
      <c r="U93" s="206"/>
      <c r="V93" s="206"/>
      <c r="W93" s="206"/>
      <c r="X93" s="206"/>
      <c r="Y93" s="206"/>
      <c r="Z93" s="206"/>
      <c r="AA93" s="206"/>
      <c r="AB93" s="206"/>
      <c r="AC93" s="206"/>
      <c r="AD93" s="206"/>
      <c r="AE93" s="206"/>
      <c r="AF93" s="206"/>
      <c r="AG93" s="206"/>
      <c r="AH93" s="206"/>
      <c r="AI93" s="206"/>
      <c r="AJ93" s="206"/>
      <c r="AK93" s="206"/>
      <c r="AL93" s="206"/>
      <c r="AM93" s="206"/>
      <c r="AN93" s="206"/>
      <c r="AO93" s="206"/>
      <c r="AP93" s="206"/>
      <c r="AQ93" s="206"/>
      <c r="AR93" s="206"/>
      <c r="AS93" s="206"/>
      <c r="AT93" s="206"/>
      <c r="AU93" s="206"/>
    </row>
    <row r="94" spans="1:47">
      <c r="A94" s="206"/>
      <c r="B94" s="206"/>
      <c r="C94" s="206"/>
      <c r="D94" s="206"/>
      <c r="E94" s="206"/>
      <c r="F94" s="206"/>
      <c r="G94" s="206"/>
      <c r="H94" s="206"/>
      <c r="I94" s="206"/>
      <c r="J94" s="206"/>
      <c r="K94" s="206"/>
      <c r="L94" s="206"/>
      <c r="M94" s="206"/>
      <c r="N94" s="206"/>
      <c r="O94" s="206"/>
      <c r="P94" s="206"/>
      <c r="Q94" s="206"/>
      <c r="R94" s="206"/>
      <c r="S94" s="206"/>
      <c r="T94" s="206"/>
      <c r="U94" s="206"/>
      <c r="V94" s="206"/>
      <c r="W94" s="206"/>
      <c r="X94" s="206"/>
      <c r="Y94" s="206"/>
      <c r="Z94" s="206"/>
      <c r="AA94" s="206"/>
      <c r="AB94" s="206"/>
      <c r="AC94" s="206"/>
      <c r="AD94" s="206"/>
      <c r="AE94" s="206"/>
      <c r="AF94" s="206"/>
      <c r="AG94" s="206"/>
      <c r="AH94" s="206"/>
      <c r="AI94" s="206"/>
      <c r="AJ94" s="206"/>
      <c r="AK94" s="206"/>
      <c r="AL94" s="206"/>
      <c r="AM94" s="206"/>
      <c r="AN94" s="206"/>
      <c r="AO94" s="206"/>
      <c r="AP94" s="206"/>
      <c r="AQ94" s="206"/>
      <c r="AR94" s="206"/>
      <c r="AS94" s="206"/>
      <c r="AT94" s="206"/>
      <c r="AU94" s="206"/>
    </row>
    <row r="95" spans="1:47">
      <c r="A95" s="206"/>
      <c r="B95" s="206"/>
      <c r="C95" s="206"/>
      <c r="D95" s="206"/>
      <c r="E95" s="206"/>
      <c r="F95" s="206"/>
      <c r="G95" s="206"/>
      <c r="H95" s="206"/>
      <c r="I95" s="206"/>
      <c r="J95" s="206"/>
      <c r="K95" s="206"/>
      <c r="L95" s="206"/>
      <c r="M95" s="206"/>
      <c r="N95" s="206"/>
      <c r="O95" s="206"/>
      <c r="P95" s="206"/>
      <c r="Q95" s="206"/>
      <c r="R95" s="206"/>
      <c r="S95" s="206"/>
      <c r="T95" s="206"/>
      <c r="U95" s="206"/>
      <c r="V95" s="206"/>
      <c r="W95" s="206"/>
      <c r="X95" s="206"/>
      <c r="Y95" s="206"/>
      <c r="Z95" s="206"/>
      <c r="AA95" s="206"/>
      <c r="AB95" s="206"/>
      <c r="AC95" s="206"/>
      <c r="AD95" s="206"/>
      <c r="AE95" s="206"/>
      <c r="AF95" s="206"/>
      <c r="AG95" s="206"/>
      <c r="AH95" s="206"/>
      <c r="AI95" s="206"/>
      <c r="AJ95" s="206"/>
      <c r="AK95" s="206"/>
      <c r="AL95" s="206"/>
      <c r="AM95" s="206"/>
      <c r="AN95" s="206"/>
      <c r="AO95" s="206"/>
      <c r="AP95" s="206"/>
      <c r="AQ95" s="206"/>
      <c r="AR95" s="206"/>
      <c r="AS95" s="206"/>
      <c r="AT95" s="206"/>
      <c r="AU95" s="206"/>
    </row>
    <row r="96" spans="1:47">
      <c r="A96" s="206"/>
      <c r="B96" s="206"/>
      <c r="C96" s="206"/>
      <c r="D96" s="206"/>
      <c r="E96" s="206"/>
      <c r="F96" s="206"/>
      <c r="G96" s="206"/>
      <c r="H96" s="206"/>
      <c r="I96" s="206"/>
      <c r="J96" s="206"/>
      <c r="K96" s="206"/>
      <c r="L96" s="206"/>
      <c r="M96" s="206"/>
      <c r="N96" s="206"/>
      <c r="O96" s="206"/>
      <c r="P96" s="206"/>
      <c r="Q96" s="206"/>
      <c r="R96" s="206"/>
      <c r="S96" s="206"/>
      <c r="T96" s="206"/>
      <c r="U96" s="206"/>
      <c r="V96" s="206"/>
      <c r="W96" s="206"/>
      <c r="X96" s="206"/>
      <c r="Y96" s="206"/>
      <c r="Z96" s="206"/>
      <c r="AA96" s="206"/>
      <c r="AB96" s="206"/>
      <c r="AC96" s="206"/>
      <c r="AD96" s="206"/>
      <c r="AE96" s="206"/>
      <c r="AF96" s="206"/>
      <c r="AG96" s="206"/>
      <c r="AH96" s="206"/>
      <c r="AI96" s="206"/>
      <c r="AJ96" s="206"/>
      <c r="AK96" s="206"/>
      <c r="AL96" s="206"/>
      <c r="AM96" s="206"/>
      <c r="AN96" s="206"/>
      <c r="AO96" s="206"/>
      <c r="AP96" s="206"/>
      <c r="AQ96" s="206"/>
      <c r="AR96" s="206"/>
      <c r="AS96" s="206"/>
      <c r="AT96" s="206"/>
      <c r="AU96" s="206"/>
    </row>
    <row r="97" spans="1:47">
      <c r="A97" s="206"/>
      <c r="B97" s="206"/>
      <c r="C97" s="206"/>
      <c r="D97" s="206"/>
      <c r="E97" s="206"/>
      <c r="F97" s="206"/>
      <c r="G97" s="206"/>
      <c r="H97" s="206"/>
      <c r="I97" s="206"/>
      <c r="J97" s="206"/>
      <c r="K97" s="206"/>
      <c r="L97" s="206"/>
      <c r="M97" s="206"/>
      <c r="N97" s="206"/>
      <c r="O97" s="206"/>
      <c r="P97" s="206"/>
      <c r="Q97" s="206"/>
      <c r="R97" s="206"/>
      <c r="S97" s="206"/>
      <c r="T97" s="206"/>
      <c r="U97" s="206"/>
      <c r="V97" s="206"/>
      <c r="W97" s="206"/>
      <c r="X97" s="206"/>
      <c r="Y97" s="206"/>
      <c r="Z97" s="206"/>
      <c r="AA97" s="206"/>
      <c r="AB97" s="206"/>
      <c r="AC97" s="206"/>
      <c r="AD97" s="206"/>
      <c r="AE97" s="206"/>
      <c r="AF97" s="206"/>
      <c r="AG97" s="206"/>
      <c r="AH97" s="206"/>
      <c r="AI97" s="206"/>
      <c r="AJ97" s="206"/>
      <c r="AK97" s="206"/>
      <c r="AL97" s="206"/>
      <c r="AM97" s="206"/>
      <c r="AN97" s="206"/>
      <c r="AO97" s="206"/>
      <c r="AP97" s="206"/>
      <c r="AQ97" s="206"/>
      <c r="AR97" s="206"/>
      <c r="AS97" s="206"/>
      <c r="AT97" s="206"/>
      <c r="AU97" s="206"/>
    </row>
    <row r="98" spans="1:47">
      <c r="A98" s="206"/>
      <c r="B98" s="206"/>
      <c r="C98" s="206"/>
      <c r="D98" s="206"/>
      <c r="E98" s="206"/>
      <c r="F98" s="206"/>
      <c r="G98" s="206"/>
      <c r="H98" s="206"/>
      <c r="I98" s="206"/>
      <c r="J98" s="206"/>
      <c r="K98" s="206"/>
      <c r="L98" s="206"/>
      <c r="M98" s="206"/>
      <c r="N98" s="206"/>
      <c r="O98" s="206"/>
      <c r="P98" s="206"/>
      <c r="Q98" s="206"/>
      <c r="R98" s="206"/>
      <c r="S98" s="206"/>
      <c r="T98" s="206"/>
      <c r="U98" s="206"/>
      <c r="V98" s="206"/>
      <c r="W98" s="206"/>
      <c r="X98" s="206"/>
      <c r="Y98" s="206"/>
      <c r="Z98" s="206"/>
      <c r="AA98" s="206"/>
      <c r="AB98" s="206"/>
      <c r="AC98" s="206"/>
      <c r="AD98" s="206"/>
      <c r="AE98" s="206"/>
      <c r="AF98" s="206"/>
      <c r="AG98" s="206"/>
      <c r="AH98" s="206"/>
      <c r="AI98" s="206"/>
      <c r="AJ98" s="206"/>
      <c r="AK98" s="206"/>
      <c r="AL98" s="206"/>
      <c r="AM98" s="206"/>
      <c r="AN98" s="206"/>
      <c r="AO98" s="206"/>
      <c r="AP98" s="206"/>
      <c r="AQ98" s="206"/>
      <c r="AR98" s="206"/>
      <c r="AS98" s="206"/>
      <c r="AT98" s="206"/>
      <c r="AU98" s="206"/>
    </row>
    <row r="99" spans="1:47">
      <c r="A99" s="206"/>
      <c r="B99" s="206"/>
      <c r="C99" s="206"/>
      <c r="D99" s="206"/>
      <c r="E99" s="206"/>
      <c r="F99" s="206"/>
      <c r="G99" s="206"/>
      <c r="H99" s="206"/>
      <c r="I99" s="206"/>
      <c r="J99" s="206"/>
      <c r="K99" s="206"/>
      <c r="L99" s="206"/>
      <c r="M99" s="206"/>
      <c r="N99" s="206"/>
      <c r="O99" s="206"/>
      <c r="P99" s="206"/>
      <c r="Q99" s="206"/>
      <c r="R99" s="206"/>
      <c r="S99" s="206"/>
      <c r="T99" s="206"/>
      <c r="U99" s="206"/>
      <c r="V99" s="206"/>
      <c r="W99" s="206"/>
      <c r="X99" s="206"/>
      <c r="Y99" s="206"/>
      <c r="Z99" s="206"/>
      <c r="AA99" s="206"/>
      <c r="AB99" s="206"/>
      <c r="AC99" s="206"/>
      <c r="AD99" s="206"/>
      <c r="AE99" s="206"/>
      <c r="AF99" s="206"/>
      <c r="AG99" s="206"/>
      <c r="AH99" s="206"/>
      <c r="AI99" s="206"/>
      <c r="AJ99" s="206"/>
      <c r="AK99" s="206"/>
      <c r="AL99" s="206"/>
      <c r="AM99" s="206"/>
      <c r="AN99" s="206"/>
      <c r="AO99" s="206"/>
      <c r="AP99" s="206"/>
      <c r="AQ99" s="206"/>
      <c r="AR99" s="206"/>
      <c r="AS99" s="206"/>
      <c r="AT99" s="206"/>
      <c r="AU99" s="206"/>
    </row>
    <row r="100" spans="1:47">
      <c r="A100" s="206"/>
      <c r="B100" s="206"/>
      <c r="C100" s="206"/>
      <c r="D100" s="206"/>
      <c r="E100" s="206"/>
      <c r="F100" s="206"/>
      <c r="G100" s="206"/>
      <c r="H100" s="206"/>
      <c r="I100" s="206"/>
      <c r="J100" s="206"/>
      <c r="K100" s="206"/>
      <c r="L100" s="206"/>
      <c r="M100" s="206"/>
      <c r="N100" s="206"/>
      <c r="O100" s="206"/>
      <c r="P100" s="206"/>
      <c r="Q100" s="206"/>
      <c r="R100" s="206"/>
      <c r="S100" s="206"/>
      <c r="T100" s="206"/>
      <c r="U100" s="206"/>
      <c r="V100" s="206"/>
      <c r="W100" s="206"/>
      <c r="X100" s="206"/>
      <c r="Y100" s="206"/>
      <c r="Z100" s="206"/>
      <c r="AA100" s="206"/>
      <c r="AB100" s="206"/>
      <c r="AC100" s="206"/>
      <c r="AD100" s="206"/>
      <c r="AE100" s="206"/>
      <c r="AF100" s="206"/>
      <c r="AG100" s="206"/>
      <c r="AH100" s="206"/>
      <c r="AI100" s="206"/>
      <c r="AJ100" s="206"/>
      <c r="AK100" s="206"/>
      <c r="AL100" s="206"/>
      <c r="AM100" s="206"/>
      <c r="AN100" s="206"/>
      <c r="AO100" s="206"/>
      <c r="AP100" s="206"/>
      <c r="AQ100" s="206"/>
      <c r="AR100" s="206"/>
      <c r="AS100" s="206"/>
      <c r="AT100" s="206"/>
      <c r="AU100" s="206"/>
    </row>
    <row r="101" spans="1:47">
      <c r="A101" s="206"/>
      <c r="B101" s="206"/>
      <c r="C101" s="206"/>
      <c r="D101" s="206"/>
      <c r="E101" s="206"/>
      <c r="F101" s="206"/>
      <c r="G101" s="206"/>
      <c r="H101" s="206"/>
      <c r="I101" s="206"/>
      <c r="J101" s="206"/>
      <c r="K101" s="206"/>
      <c r="L101" s="206"/>
      <c r="M101" s="206"/>
      <c r="N101" s="206"/>
      <c r="O101" s="206"/>
      <c r="P101" s="206"/>
      <c r="Q101" s="206"/>
      <c r="R101" s="206"/>
      <c r="S101" s="206"/>
      <c r="T101" s="206"/>
      <c r="U101" s="206"/>
      <c r="V101" s="206"/>
      <c r="W101" s="206"/>
      <c r="X101" s="206"/>
      <c r="Y101" s="206"/>
      <c r="Z101" s="206"/>
      <c r="AA101" s="206"/>
      <c r="AB101" s="206"/>
      <c r="AC101" s="206"/>
      <c r="AD101" s="206"/>
      <c r="AE101" s="206"/>
      <c r="AF101" s="206"/>
      <c r="AG101" s="206"/>
      <c r="AH101" s="206"/>
      <c r="AI101" s="206"/>
      <c r="AJ101" s="206"/>
      <c r="AK101" s="206"/>
      <c r="AL101" s="206"/>
      <c r="AM101" s="206"/>
      <c r="AN101" s="206"/>
      <c r="AO101" s="206"/>
      <c r="AP101" s="206"/>
      <c r="AQ101" s="206"/>
      <c r="AR101" s="206"/>
      <c r="AS101" s="206"/>
      <c r="AT101" s="206"/>
      <c r="AU101" s="206"/>
    </row>
    <row r="102" spans="1:47">
      <c r="A102" s="206"/>
      <c r="B102" s="206"/>
      <c r="C102" s="206"/>
      <c r="D102" s="206"/>
      <c r="E102" s="206"/>
      <c r="F102" s="206"/>
      <c r="G102" s="206"/>
      <c r="H102" s="206"/>
      <c r="I102" s="206"/>
      <c r="J102" s="206"/>
      <c r="K102" s="206"/>
      <c r="L102" s="206"/>
      <c r="M102" s="206"/>
      <c r="N102" s="206"/>
      <c r="O102" s="206"/>
      <c r="P102" s="206"/>
      <c r="Q102" s="206"/>
      <c r="R102" s="206"/>
      <c r="S102" s="206"/>
      <c r="T102" s="206"/>
      <c r="U102" s="206"/>
      <c r="V102" s="206"/>
      <c r="W102" s="206"/>
      <c r="X102" s="206"/>
      <c r="Y102" s="206"/>
      <c r="Z102" s="206"/>
      <c r="AA102" s="206"/>
      <c r="AB102" s="206"/>
      <c r="AC102" s="206"/>
      <c r="AD102" s="206"/>
      <c r="AE102" s="206"/>
      <c r="AF102" s="206"/>
      <c r="AG102" s="206"/>
      <c r="AH102" s="206"/>
      <c r="AI102" s="206"/>
      <c r="AJ102" s="206"/>
      <c r="AK102" s="206"/>
      <c r="AL102" s="206"/>
      <c r="AM102" s="206"/>
      <c r="AN102" s="206"/>
      <c r="AO102" s="206"/>
      <c r="AP102" s="206"/>
      <c r="AQ102" s="206"/>
      <c r="AR102" s="206"/>
      <c r="AS102" s="206"/>
      <c r="AT102" s="206"/>
      <c r="AU102" s="206"/>
    </row>
    <row r="103" spans="1:47">
      <c r="A103" s="206"/>
      <c r="B103" s="206"/>
      <c r="C103" s="206"/>
      <c r="D103" s="206"/>
      <c r="E103" s="206"/>
      <c r="F103" s="206"/>
      <c r="G103" s="206"/>
      <c r="H103" s="206"/>
      <c r="I103" s="206"/>
      <c r="J103" s="206"/>
      <c r="K103" s="206"/>
      <c r="L103" s="206"/>
      <c r="M103" s="206"/>
      <c r="N103" s="206"/>
      <c r="O103" s="206"/>
      <c r="P103" s="206"/>
      <c r="Q103" s="206"/>
      <c r="R103" s="206"/>
      <c r="S103" s="206"/>
      <c r="T103" s="206"/>
      <c r="U103" s="206"/>
      <c r="V103" s="206"/>
      <c r="W103" s="206"/>
      <c r="X103" s="206"/>
      <c r="Y103" s="206"/>
      <c r="Z103" s="206"/>
      <c r="AA103" s="206"/>
      <c r="AB103" s="206"/>
      <c r="AC103" s="206"/>
      <c r="AD103" s="206"/>
      <c r="AE103" s="206"/>
      <c r="AF103" s="206"/>
      <c r="AG103" s="206"/>
      <c r="AH103" s="206"/>
      <c r="AI103" s="206"/>
      <c r="AJ103" s="206"/>
      <c r="AK103" s="206"/>
      <c r="AL103" s="206"/>
      <c r="AM103" s="206"/>
      <c r="AN103" s="206"/>
      <c r="AO103" s="206"/>
      <c r="AP103" s="206"/>
      <c r="AQ103" s="206"/>
      <c r="AR103" s="206"/>
      <c r="AS103" s="206"/>
      <c r="AT103" s="206"/>
      <c r="AU103" s="206"/>
    </row>
    <row r="104" spans="1:47">
      <c r="A104" s="206"/>
      <c r="B104" s="206"/>
      <c r="C104" s="206"/>
      <c r="D104" s="206"/>
      <c r="E104" s="206"/>
      <c r="F104" s="206"/>
      <c r="G104" s="206"/>
      <c r="H104" s="206"/>
      <c r="I104" s="206"/>
      <c r="J104" s="206"/>
      <c r="K104" s="206"/>
      <c r="L104" s="206"/>
      <c r="M104" s="206"/>
      <c r="N104" s="206"/>
      <c r="O104" s="206"/>
      <c r="P104" s="206"/>
      <c r="Q104" s="206"/>
      <c r="R104" s="206"/>
      <c r="S104" s="206"/>
      <c r="T104" s="206"/>
      <c r="U104" s="206"/>
      <c r="V104" s="206"/>
      <c r="W104" s="206"/>
      <c r="X104" s="206"/>
      <c r="Y104" s="206"/>
      <c r="Z104" s="206"/>
      <c r="AA104" s="206"/>
      <c r="AB104" s="206"/>
      <c r="AC104" s="206"/>
      <c r="AD104" s="206"/>
      <c r="AE104" s="206"/>
      <c r="AF104" s="206"/>
      <c r="AG104" s="206"/>
      <c r="AH104" s="206"/>
      <c r="AI104" s="206"/>
      <c r="AJ104" s="206"/>
      <c r="AK104" s="206"/>
      <c r="AL104" s="206"/>
      <c r="AM104" s="206"/>
      <c r="AN104" s="206"/>
      <c r="AO104" s="206"/>
      <c r="AP104" s="206"/>
      <c r="AQ104" s="206"/>
      <c r="AR104" s="206"/>
      <c r="AS104" s="206"/>
      <c r="AT104" s="206"/>
      <c r="AU104" s="206"/>
    </row>
    <row r="105" spans="1:47">
      <c r="A105" s="206"/>
      <c r="B105" s="206"/>
      <c r="C105" s="206"/>
      <c r="D105" s="206"/>
      <c r="E105" s="206"/>
      <c r="F105" s="206"/>
      <c r="G105" s="206"/>
      <c r="H105" s="206"/>
      <c r="I105" s="206"/>
      <c r="J105" s="206"/>
      <c r="K105" s="206"/>
      <c r="L105" s="206"/>
      <c r="M105" s="206"/>
      <c r="N105" s="206"/>
      <c r="O105" s="206"/>
      <c r="P105" s="206"/>
      <c r="Q105" s="206"/>
      <c r="R105" s="206"/>
      <c r="S105" s="206"/>
      <c r="T105" s="206"/>
      <c r="U105" s="206"/>
      <c r="V105" s="206"/>
      <c r="W105" s="206"/>
      <c r="X105" s="206"/>
      <c r="Y105" s="206"/>
      <c r="Z105" s="206"/>
      <c r="AA105" s="206"/>
      <c r="AB105" s="206"/>
      <c r="AC105" s="206"/>
      <c r="AD105" s="206"/>
      <c r="AE105" s="206"/>
      <c r="AF105" s="206"/>
      <c r="AG105" s="206"/>
      <c r="AH105" s="206"/>
      <c r="AI105" s="206"/>
      <c r="AJ105" s="206"/>
      <c r="AK105" s="206"/>
      <c r="AL105" s="206"/>
      <c r="AM105" s="206"/>
      <c r="AN105" s="206"/>
      <c r="AO105" s="206"/>
      <c r="AP105" s="206"/>
      <c r="AQ105" s="206"/>
      <c r="AR105" s="206"/>
      <c r="AS105" s="206"/>
      <c r="AT105" s="206"/>
      <c r="AU105" s="206"/>
    </row>
    <row r="106" spans="1:47">
      <c r="A106" s="206"/>
      <c r="B106" s="206"/>
      <c r="C106" s="206"/>
      <c r="D106" s="206"/>
      <c r="E106" s="206"/>
      <c r="F106" s="206"/>
      <c r="G106" s="206"/>
      <c r="H106" s="206"/>
      <c r="I106" s="206"/>
      <c r="J106" s="206"/>
      <c r="K106" s="206"/>
      <c r="L106" s="206"/>
      <c r="M106" s="206"/>
      <c r="N106" s="206"/>
      <c r="O106" s="206"/>
      <c r="P106" s="206"/>
      <c r="Q106" s="206"/>
      <c r="R106" s="206"/>
      <c r="S106" s="206"/>
      <c r="T106" s="206"/>
      <c r="U106" s="206"/>
      <c r="V106" s="206"/>
      <c r="W106" s="206"/>
      <c r="X106" s="206"/>
      <c r="Y106" s="206"/>
      <c r="Z106" s="206"/>
      <c r="AA106" s="206"/>
      <c r="AB106" s="206"/>
      <c r="AC106" s="206"/>
      <c r="AD106" s="206"/>
      <c r="AE106" s="206"/>
      <c r="AF106" s="206"/>
      <c r="AG106" s="206"/>
      <c r="AH106" s="206"/>
      <c r="AI106" s="206"/>
      <c r="AJ106" s="206"/>
      <c r="AK106" s="206"/>
      <c r="AL106" s="206"/>
      <c r="AM106" s="206"/>
      <c r="AN106" s="206"/>
      <c r="AO106" s="206"/>
      <c r="AP106" s="206"/>
      <c r="AQ106" s="206"/>
      <c r="AR106" s="206"/>
      <c r="AS106" s="206"/>
      <c r="AT106" s="206"/>
      <c r="AU106" s="206"/>
    </row>
    <row r="107" spans="1:47">
      <c r="A107" s="206"/>
      <c r="B107" s="206"/>
      <c r="C107" s="206"/>
      <c r="D107" s="206"/>
      <c r="E107" s="206"/>
      <c r="F107" s="206"/>
      <c r="G107" s="206"/>
      <c r="H107" s="206"/>
      <c r="I107" s="206"/>
      <c r="J107" s="206"/>
      <c r="K107" s="206"/>
      <c r="L107" s="206"/>
      <c r="M107" s="206"/>
      <c r="N107" s="206"/>
      <c r="O107" s="206"/>
      <c r="P107" s="206"/>
      <c r="Q107" s="206"/>
      <c r="R107" s="206"/>
      <c r="S107" s="206"/>
      <c r="T107" s="206"/>
      <c r="U107" s="206"/>
      <c r="V107" s="206"/>
      <c r="W107" s="206"/>
      <c r="X107" s="206"/>
      <c r="Y107" s="206"/>
      <c r="Z107" s="206"/>
      <c r="AA107" s="206"/>
      <c r="AB107" s="206"/>
      <c r="AC107" s="206"/>
      <c r="AD107" s="206"/>
      <c r="AE107" s="206"/>
      <c r="AF107" s="206"/>
      <c r="AG107" s="206"/>
      <c r="AH107" s="206"/>
      <c r="AI107" s="206"/>
      <c r="AJ107" s="206"/>
      <c r="AK107" s="206"/>
      <c r="AL107" s="206"/>
      <c r="AM107" s="206"/>
      <c r="AN107" s="206"/>
      <c r="AO107" s="206"/>
      <c r="AP107" s="206"/>
      <c r="AQ107" s="206"/>
      <c r="AR107" s="206"/>
      <c r="AS107" s="206"/>
      <c r="AT107" s="206"/>
      <c r="AU107" s="206"/>
    </row>
    <row r="108" spans="1:47">
      <c r="A108" s="206"/>
      <c r="B108" s="206"/>
      <c r="C108" s="206"/>
      <c r="D108" s="206"/>
      <c r="E108" s="206"/>
      <c r="F108" s="206"/>
      <c r="G108" s="206"/>
      <c r="H108" s="206"/>
      <c r="I108" s="206"/>
      <c r="J108" s="206"/>
      <c r="K108" s="206"/>
      <c r="L108" s="206"/>
      <c r="M108" s="206"/>
      <c r="N108" s="206"/>
      <c r="O108" s="206"/>
      <c r="P108" s="206"/>
      <c r="Q108" s="206"/>
      <c r="R108" s="206"/>
      <c r="S108" s="206"/>
      <c r="T108" s="206"/>
      <c r="U108" s="206"/>
      <c r="V108" s="206"/>
      <c r="W108" s="206"/>
      <c r="X108" s="206"/>
      <c r="Y108" s="206"/>
      <c r="Z108" s="206"/>
      <c r="AA108" s="206"/>
      <c r="AB108" s="206"/>
      <c r="AC108" s="206"/>
      <c r="AD108" s="206"/>
      <c r="AE108" s="206"/>
      <c r="AF108" s="206"/>
      <c r="AG108" s="206"/>
      <c r="AH108" s="206"/>
      <c r="AI108" s="206"/>
      <c r="AJ108" s="206"/>
      <c r="AK108" s="206"/>
      <c r="AL108" s="206"/>
      <c r="AM108" s="206"/>
      <c r="AN108" s="206"/>
      <c r="AO108" s="206"/>
      <c r="AP108" s="206"/>
      <c r="AQ108" s="206"/>
      <c r="AR108" s="206"/>
      <c r="AS108" s="206"/>
      <c r="AT108" s="206"/>
      <c r="AU108" s="206"/>
    </row>
    <row r="109" spans="1:47">
      <c r="A109" s="206"/>
      <c r="B109" s="206"/>
      <c r="C109" s="206"/>
      <c r="D109" s="206"/>
      <c r="E109" s="206"/>
      <c r="F109" s="206"/>
      <c r="G109" s="206"/>
      <c r="H109" s="206"/>
      <c r="I109" s="206"/>
      <c r="J109" s="206"/>
      <c r="K109" s="206"/>
      <c r="L109" s="206"/>
      <c r="M109" s="206"/>
      <c r="N109" s="206"/>
      <c r="O109" s="206"/>
      <c r="P109" s="206"/>
      <c r="Q109" s="206"/>
      <c r="R109" s="206"/>
      <c r="S109" s="206"/>
      <c r="T109" s="206"/>
      <c r="U109" s="206"/>
      <c r="V109" s="206"/>
      <c r="W109" s="206"/>
      <c r="X109" s="206"/>
      <c r="Y109" s="206"/>
      <c r="Z109" s="206"/>
      <c r="AA109" s="206"/>
      <c r="AB109" s="206"/>
      <c r="AC109" s="206"/>
      <c r="AD109" s="206"/>
      <c r="AE109" s="206"/>
      <c r="AF109" s="206"/>
      <c r="AG109" s="206"/>
      <c r="AH109" s="206"/>
      <c r="AI109" s="206"/>
      <c r="AJ109" s="206"/>
      <c r="AK109" s="206"/>
      <c r="AL109" s="206"/>
      <c r="AM109" s="206"/>
      <c r="AN109" s="206"/>
      <c r="AO109" s="206"/>
      <c r="AP109" s="206"/>
      <c r="AQ109" s="206"/>
      <c r="AR109" s="206"/>
      <c r="AS109" s="206"/>
      <c r="AT109" s="206"/>
      <c r="AU109" s="206"/>
    </row>
    <row r="110" spans="1:47">
      <c r="A110" s="206"/>
      <c r="B110" s="206"/>
      <c r="C110" s="206"/>
      <c r="D110" s="206"/>
      <c r="E110" s="206"/>
      <c r="F110" s="206"/>
      <c r="G110" s="206"/>
      <c r="H110" s="206"/>
      <c r="I110" s="206"/>
      <c r="J110" s="206"/>
      <c r="K110" s="206"/>
      <c r="L110" s="206"/>
      <c r="M110" s="206"/>
      <c r="N110" s="206"/>
      <c r="O110" s="206"/>
      <c r="P110" s="206"/>
      <c r="Q110" s="206"/>
      <c r="R110" s="206"/>
      <c r="S110" s="206"/>
      <c r="T110" s="206"/>
      <c r="U110" s="206"/>
      <c r="V110" s="206"/>
      <c r="W110" s="206"/>
      <c r="X110" s="206"/>
      <c r="Y110" s="206"/>
      <c r="Z110" s="206"/>
      <c r="AA110" s="206"/>
      <c r="AB110" s="206"/>
      <c r="AC110" s="206"/>
      <c r="AD110" s="206"/>
      <c r="AE110" s="206"/>
      <c r="AF110" s="206"/>
      <c r="AG110" s="206"/>
      <c r="AH110" s="206"/>
      <c r="AI110" s="206"/>
      <c r="AJ110" s="206"/>
      <c r="AK110" s="206"/>
      <c r="AL110" s="206"/>
      <c r="AM110" s="206"/>
      <c r="AN110" s="206"/>
      <c r="AO110" s="206"/>
      <c r="AP110" s="206"/>
      <c r="AQ110" s="206"/>
      <c r="AR110" s="206"/>
      <c r="AS110" s="206"/>
      <c r="AT110" s="206"/>
      <c r="AU110" s="206"/>
    </row>
    <row r="111" spans="1:47">
      <c r="A111" s="206"/>
      <c r="B111" s="206"/>
      <c r="C111" s="206"/>
      <c r="D111" s="206"/>
      <c r="E111" s="206"/>
      <c r="F111" s="206"/>
      <c r="G111" s="206"/>
      <c r="H111" s="206"/>
      <c r="I111" s="206"/>
      <c r="J111" s="206"/>
      <c r="K111" s="206"/>
      <c r="L111" s="206"/>
      <c r="M111" s="206"/>
      <c r="N111" s="206"/>
      <c r="O111" s="206"/>
      <c r="P111" s="206"/>
      <c r="Q111" s="206"/>
      <c r="R111" s="206"/>
      <c r="S111" s="206"/>
      <c r="T111" s="206"/>
      <c r="U111" s="206"/>
      <c r="V111" s="206"/>
      <c r="W111" s="206"/>
      <c r="X111" s="206"/>
      <c r="Y111" s="206"/>
      <c r="Z111" s="206"/>
      <c r="AA111" s="206"/>
      <c r="AB111" s="206"/>
      <c r="AC111" s="206"/>
      <c r="AD111" s="206"/>
      <c r="AE111" s="206"/>
      <c r="AF111" s="206"/>
      <c r="AG111" s="206"/>
      <c r="AH111" s="206"/>
      <c r="AI111" s="206"/>
      <c r="AJ111" s="206"/>
      <c r="AK111" s="206"/>
      <c r="AL111" s="206"/>
      <c r="AM111" s="206"/>
      <c r="AN111" s="206"/>
      <c r="AO111" s="206"/>
      <c r="AP111" s="206"/>
      <c r="AQ111" s="206"/>
      <c r="AR111" s="206"/>
      <c r="AS111" s="206"/>
      <c r="AT111" s="206"/>
      <c r="AU111" s="206"/>
    </row>
    <row r="112" spans="1:47">
      <c r="A112" s="206"/>
      <c r="B112" s="206"/>
      <c r="C112" s="206"/>
      <c r="D112" s="206"/>
      <c r="E112" s="206"/>
      <c r="F112" s="206"/>
      <c r="G112" s="206"/>
      <c r="H112" s="206"/>
      <c r="I112" s="206"/>
      <c r="J112" s="206"/>
      <c r="K112" s="206"/>
      <c r="L112" s="206"/>
      <c r="M112" s="206"/>
      <c r="N112" s="206"/>
      <c r="O112" s="206"/>
      <c r="P112" s="206"/>
      <c r="Q112" s="206"/>
      <c r="R112" s="206"/>
      <c r="S112" s="206"/>
      <c r="T112" s="206"/>
      <c r="U112" s="206"/>
      <c r="V112" s="206"/>
      <c r="W112" s="206"/>
      <c r="X112" s="206"/>
      <c r="Y112" s="206"/>
      <c r="Z112" s="206"/>
      <c r="AA112" s="206"/>
      <c r="AB112" s="206"/>
      <c r="AC112" s="206"/>
      <c r="AD112" s="206"/>
      <c r="AE112" s="206"/>
      <c r="AF112" s="206"/>
      <c r="AG112" s="206"/>
      <c r="AH112" s="206"/>
      <c r="AI112" s="206"/>
      <c r="AJ112" s="206"/>
      <c r="AK112" s="206"/>
      <c r="AL112" s="206"/>
      <c r="AM112" s="206"/>
      <c r="AN112" s="206"/>
      <c r="AO112" s="206"/>
      <c r="AP112" s="206"/>
      <c r="AQ112" s="206"/>
      <c r="AR112" s="206"/>
      <c r="AS112" s="206"/>
      <c r="AT112" s="206"/>
      <c r="AU112" s="206"/>
    </row>
    <row r="113" spans="1:47">
      <c r="A113" s="206"/>
      <c r="B113" s="206"/>
      <c r="C113" s="206"/>
      <c r="D113" s="206"/>
      <c r="E113" s="206"/>
      <c r="F113" s="206"/>
      <c r="G113" s="206"/>
      <c r="H113" s="206"/>
      <c r="I113" s="206"/>
      <c r="J113" s="206"/>
      <c r="K113" s="206"/>
      <c r="L113" s="206"/>
      <c r="M113" s="206"/>
      <c r="N113" s="206"/>
      <c r="O113" s="206"/>
      <c r="P113" s="206"/>
      <c r="Q113" s="206"/>
      <c r="R113" s="206"/>
      <c r="S113" s="206"/>
      <c r="T113" s="206"/>
      <c r="U113" s="206"/>
      <c r="V113" s="206"/>
      <c r="W113" s="206"/>
      <c r="X113" s="206"/>
      <c r="Y113" s="206"/>
      <c r="Z113" s="206"/>
      <c r="AA113" s="206"/>
      <c r="AB113" s="206"/>
      <c r="AC113" s="206"/>
      <c r="AD113" s="206"/>
      <c r="AE113" s="206"/>
      <c r="AF113" s="206"/>
      <c r="AG113" s="206"/>
      <c r="AH113" s="206"/>
      <c r="AI113" s="206"/>
      <c r="AJ113" s="206"/>
      <c r="AK113" s="206"/>
      <c r="AL113" s="206"/>
      <c r="AM113" s="206"/>
      <c r="AN113" s="206"/>
      <c r="AO113" s="206"/>
      <c r="AP113" s="206"/>
      <c r="AQ113" s="206"/>
      <c r="AR113" s="206"/>
      <c r="AS113" s="206"/>
      <c r="AT113" s="206"/>
      <c r="AU113" s="206"/>
    </row>
    <row r="114" spans="1:47">
      <c r="A114" s="206"/>
      <c r="B114" s="206"/>
      <c r="C114" s="206"/>
      <c r="D114" s="206"/>
      <c r="E114" s="206"/>
      <c r="F114" s="206"/>
      <c r="G114" s="206"/>
      <c r="H114" s="206"/>
      <c r="I114" s="206"/>
      <c r="J114" s="206"/>
      <c r="K114" s="206"/>
      <c r="L114" s="206"/>
      <c r="M114" s="206"/>
      <c r="N114" s="206"/>
      <c r="O114" s="206"/>
      <c r="P114" s="206"/>
      <c r="Q114" s="206"/>
      <c r="R114" s="206"/>
      <c r="S114" s="206"/>
      <c r="T114" s="206"/>
      <c r="U114" s="206"/>
      <c r="V114" s="206"/>
      <c r="W114" s="206"/>
      <c r="X114" s="206"/>
      <c r="Y114" s="206"/>
      <c r="Z114" s="206"/>
      <c r="AA114" s="206"/>
      <c r="AB114" s="206"/>
      <c r="AC114" s="206"/>
      <c r="AD114" s="206"/>
      <c r="AE114" s="206"/>
      <c r="AF114" s="206"/>
      <c r="AG114" s="206"/>
      <c r="AH114" s="206"/>
      <c r="AI114" s="206"/>
      <c r="AJ114" s="206"/>
      <c r="AK114" s="206"/>
      <c r="AL114" s="206"/>
      <c r="AM114" s="206"/>
      <c r="AN114" s="206"/>
      <c r="AO114" s="206"/>
      <c r="AP114" s="206"/>
      <c r="AQ114" s="206"/>
      <c r="AR114" s="206"/>
      <c r="AS114" s="206"/>
      <c r="AT114" s="206"/>
      <c r="AU114" s="206"/>
    </row>
    <row r="115" spans="1:47">
      <c r="A115" s="206"/>
      <c r="B115" s="206"/>
      <c r="C115" s="206"/>
      <c r="D115" s="206"/>
      <c r="E115" s="206"/>
      <c r="F115" s="206"/>
      <c r="G115" s="206"/>
      <c r="H115" s="206"/>
      <c r="I115" s="206"/>
      <c r="J115" s="206"/>
      <c r="K115" s="206"/>
      <c r="L115" s="206"/>
      <c r="M115" s="206"/>
      <c r="N115" s="206"/>
      <c r="O115" s="206"/>
      <c r="P115" s="206"/>
      <c r="Q115" s="206"/>
      <c r="R115" s="206"/>
      <c r="S115" s="206"/>
      <c r="T115" s="206"/>
      <c r="U115" s="206"/>
      <c r="V115" s="206"/>
      <c r="W115" s="206"/>
      <c r="X115" s="206"/>
      <c r="Y115" s="206"/>
      <c r="Z115" s="206"/>
      <c r="AA115" s="206"/>
      <c r="AB115" s="206"/>
      <c r="AC115" s="206"/>
      <c r="AD115" s="206"/>
      <c r="AE115" s="206"/>
      <c r="AF115" s="206"/>
      <c r="AG115" s="206"/>
      <c r="AH115" s="206"/>
      <c r="AI115" s="206"/>
      <c r="AJ115" s="206"/>
      <c r="AK115" s="206"/>
      <c r="AL115" s="206"/>
      <c r="AM115" s="206"/>
      <c r="AN115" s="206"/>
      <c r="AO115" s="206"/>
      <c r="AP115" s="206"/>
      <c r="AQ115" s="206"/>
      <c r="AR115" s="206"/>
      <c r="AS115" s="206"/>
      <c r="AT115" s="206"/>
      <c r="AU115" s="206"/>
    </row>
    <row r="116" spans="1:47">
      <c r="A116" s="206"/>
      <c r="B116" s="206"/>
      <c r="C116" s="206"/>
      <c r="D116" s="206"/>
      <c r="E116" s="206"/>
      <c r="F116" s="206"/>
      <c r="G116" s="206"/>
      <c r="H116" s="206"/>
      <c r="I116" s="206"/>
      <c r="J116" s="206"/>
      <c r="K116" s="206"/>
      <c r="L116" s="206"/>
      <c r="M116" s="206"/>
      <c r="N116" s="206"/>
      <c r="O116" s="206"/>
      <c r="P116" s="206"/>
      <c r="Q116" s="206"/>
      <c r="R116" s="206"/>
      <c r="S116" s="206"/>
      <c r="T116" s="206"/>
      <c r="U116" s="206"/>
      <c r="V116" s="206"/>
      <c r="W116" s="206"/>
      <c r="X116" s="206"/>
      <c r="Y116" s="206"/>
      <c r="Z116" s="206"/>
      <c r="AA116" s="206"/>
      <c r="AB116" s="206"/>
      <c r="AC116" s="206"/>
      <c r="AD116" s="206"/>
      <c r="AE116" s="206"/>
      <c r="AF116" s="206"/>
      <c r="AG116" s="206"/>
      <c r="AH116" s="206"/>
      <c r="AI116" s="206"/>
      <c r="AJ116" s="206"/>
      <c r="AK116" s="206"/>
      <c r="AL116" s="206"/>
      <c r="AM116" s="206"/>
      <c r="AN116" s="206"/>
      <c r="AO116" s="206"/>
      <c r="AP116" s="206"/>
      <c r="AQ116" s="206"/>
      <c r="AR116" s="206"/>
      <c r="AS116" s="206"/>
      <c r="AT116" s="206"/>
      <c r="AU116" s="206"/>
    </row>
    <row r="117" spans="1:47">
      <c r="A117" s="206"/>
      <c r="B117" s="206"/>
      <c r="C117" s="206"/>
      <c r="D117" s="206"/>
      <c r="E117" s="206"/>
      <c r="F117" s="206"/>
      <c r="G117" s="206"/>
      <c r="H117" s="206"/>
      <c r="I117" s="206"/>
      <c r="J117" s="206"/>
      <c r="K117" s="206"/>
      <c r="L117" s="206"/>
      <c r="M117" s="206"/>
      <c r="N117" s="206"/>
      <c r="O117" s="206"/>
      <c r="P117" s="206"/>
      <c r="Q117" s="206"/>
      <c r="R117" s="206"/>
      <c r="S117" s="206"/>
      <c r="T117" s="206"/>
      <c r="U117" s="206"/>
      <c r="V117" s="206"/>
      <c r="W117" s="206"/>
      <c r="X117" s="206"/>
      <c r="Y117" s="206"/>
      <c r="Z117" s="206"/>
      <c r="AA117" s="206"/>
      <c r="AB117" s="206"/>
      <c r="AC117" s="206"/>
      <c r="AD117" s="206"/>
      <c r="AE117" s="206"/>
      <c r="AF117" s="206"/>
      <c r="AG117" s="206"/>
      <c r="AH117" s="206"/>
      <c r="AI117" s="206"/>
      <c r="AJ117" s="206"/>
      <c r="AK117" s="206"/>
      <c r="AL117" s="206"/>
      <c r="AM117" s="206"/>
      <c r="AN117" s="206"/>
      <c r="AO117" s="206"/>
      <c r="AP117" s="206"/>
      <c r="AQ117" s="206"/>
      <c r="AR117" s="206"/>
      <c r="AS117" s="206"/>
      <c r="AT117" s="206"/>
      <c r="AU117" s="206"/>
    </row>
    <row r="118" spans="1:47">
      <c r="A118" s="206"/>
      <c r="B118" s="206"/>
      <c r="C118" s="206"/>
      <c r="D118" s="206"/>
      <c r="E118" s="206"/>
      <c r="F118" s="206"/>
      <c r="G118" s="206"/>
      <c r="H118" s="206"/>
      <c r="I118" s="206"/>
      <c r="J118" s="206"/>
      <c r="K118" s="206"/>
      <c r="L118" s="206"/>
      <c r="M118" s="206"/>
      <c r="N118" s="206"/>
      <c r="O118" s="206"/>
      <c r="P118" s="206"/>
      <c r="Q118" s="206"/>
      <c r="R118" s="206"/>
      <c r="S118" s="206"/>
      <c r="T118" s="206"/>
      <c r="U118" s="206"/>
      <c r="V118" s="206"/>
      <c r="W118" s="206"/>
      <c r="X118" s="206"/>
      <c r="Y118" s="206"/>
      <c r="Z118" s="206"/>
      <c r="AA118" s="206"/>
      <c r="AB118" s="206"/>
      <c r="AC118" s="206"/>
      <c r="AD118" s="206"/>
      <c r="AE118" s="206"/>
      <c r="AF118" s="206"/>
      <c r="AG118" s="206"/>
      <c r="AH118" s="206"/>
      <c r="AI118" s="206"/>
      <c r="AJ118" s="206"/>
      <c r="AK118" s="206"/>
      <c r="AL118" s="206"/>
      <c r="AM118" s="206"/>
      <c r="AN118" s="206"/>
      <c r="AO118" s="206"/>
      <c r="AP118" s="206"/>
      <c r="AQ118" s="206"/>
      <c r="AR118" s="206"/>
      <c r="AS118" s="206"/>
      <c r="AT118" s="206"/>
      <c r="AU118" s="206"/>
    </row>
    <row r="119" spans="1:47">
      <c r="A119" s="206"/>
      <c r="B119" s="206"/>
      <c r="C119" s="206"/>
      <c r="D119" s="206"/>
      <c r="E119" s="206"/>
      <c r="F119" s="206"/>
      <c r="G119" s="206"/>
      <c r="H119" s="206"/>
      <c r="I119" s="206"/>
      <c r="J119" s="206"/>
      <c r="K119" s="206"/>
      <c r="L119" s="206"/>
      <c r="M119" s="206"/>
      <c r="N119" s="206"/>
      <c r="O119" s="206"/>
      <c r="P119" s="206"/>
      <c r="Q119" s="206"/>
      <c r="R119" s="206"/>
      <c r="S119" s="206"/>
      <c r="T119" s="206"/>
      <c r="U119" s="206"/>
      <c r="V119" s="206"/>
      <c r="W119" s="206"/>
      <c r="X119" s="206"/>
      <c r="Y119" s="206"/>
      <c r="Z119" s="206"/>
      <c r="AA119" s="206"/>
      <c r="AB119" s="206"/>
      <c r="AC119" s="206"/>
      <c r="AD119" s="206"/>
      <c r="AE119" s="206"/>
      <c r="AF119" s="206"/>
      <c r="AG119" s="206"/>
      <c r="AH119" s="206"/>
      <c r="AI119" s="206"/>
      <c r="AJ119" s="206"/>
      <c r="AK119" s="206"/>
      <c r="AL119" s="206"/>
      <c r="AM119" s="206"/>
      <c r="AN119" s="206"/>
      <c r="AO119" s="206"/>
      <c r="AP119" s="206"/>
      <c r="AQ119" s="206"/>
      <c r="AR119" s="206"/>
      <c r="AS119" s="206"/>
      <c r="AT119" s="206"/>
      <c r="AU119" s="206"/>
    </row>
    <row r="120" spans="1:47">
      <c r="A120" s="206"/>
      <c r="B120" s="206"/>
      <c r="C120" s="206"/>
      <c r="D120" s="206"/>
      <c r="E120" s="206"/>
      <c r="F120" s="206"/>
      <c r="G120" s="206"/>
      <c r="H120" s="206"/>
      <c r="I120" s="206"/>
      <c r="J120" s="206"/>
      <c r="K120" s="206"/>
      <c r="L120" s="206"/>
      <c r="M120" s="206"/>
      <c r="N120" s="206"/>
      <c r="O120" s="206"/>
      <c r="P120" s="206"/>
      <c r="Q120" s="206"/>
      <c r="R120" s="206"/>
      <c r="S120" s="206"/>
      <c r="T120" s="206"/>
      <c r="U120" s="206"/>
      <c r="V120" s="206"/>
      <c r="W120" s="206"/>
      <c r="X120" s="206"/>
      <c r="Y120" s="206"/>
      <c r="Z120" s="206"/>
      <c r="AA120" s="206"/>
      <c r="AB120" s="206"/>
      <c r="AC120" s="206"/>
      <c r="AD120" s="206"/>
      <c r="AE120" s="206"/>
      <c r="AF120" s="206"/>
      <c r="AG120" s="206"/>
      <c r="AH120" s="206"/>
      <c r="AI120" s="206"/>
      <c r="AJ120" s="206"/>
      <c r="AK120" s="206"/>
      <c r="AL120" s="206"/>
      <c r="AM120" s="206"/>
      <c r="AN120" s="206"/>
      <c r="AO120" s="206"/>
      <c r="AP120" s="206"/>
      <c r="AQ120" s="206"/>
      <c r="AR120" s="206"/>
      <c r="AS120" s="206"/>
      <c r="AT120" s="206"/>
      <c r="AU120" s="206"/>
    </row>
    <row r="121" spans="1:47">
      <c r="A121" s="206"/>
      <c r="B121" s="206"/>
      <c r="C121" s="206"/>
      <c r="D121" s="206"/>
      <c r="E121" s="206"/>
      <c r="F121" s="206"/>
      <c r="G121" s="206"/>
      <c r="H121" s="206"/>
      <c r="I121" s="206"/>
      <c r="J121" s="206"/>
      <c r="K121" s="206"/>
      <c r="L121" s="206"/>
      <c r="M121" s="206"/>
      <c r="N121" s="206"/>
      <c r="O121" s="206"/>
      <c r="P121" s="206"/>
      <c r="Q121" s="206"/>
      <c r="R121" s="206"/>
      <c r="S121" s="206"/>
      <c r="T121" s="206"/>
      <c r="U121" s="206"/>
      <c r="V121" s="206"/>
      <c r="W121" s="206"/>
      <c r="X121" s="206"/>
      <c r="Y121" s="206"/>
      <c r="Z121" s="206"/>
      <c r="AA121" s="206"/>
      <c r="AB121" s="206"/>
      <c r="AC121" s="206"/>
      <c r="AD121" s="206"/>
      <c r="AE121" s="206"/>
      <c r="AF121" s="206"/>
      <c r="AG121" s="206"/>
      <c r="AH121" s="206"/>
      <c r="AI121" s="206"/>
      <c r="AJ121" s="206"/>
      <c r="AK121" s="206"/>
      <c r="AL121" s="206"/>
      <c r="AM121" s="206"/>
      <c r="AN121" s="206"/>
      <c r="AO121" s="206"/>
      <c r="AP121" s="206"/>
      <c r="AQ121" s="206"/>
      <c r="AR121" s="206"/>
      <c r="AS121" s="206"/>
      <c r="AT121" s="206"/>
      <c r="AU121" s="206"/>
    </row>
    <row r="122" spans="1:47">
      <c r="A122" s="206"/>
      <c r="B122" s="206"/>
      <c r="C122" s="206"/>
      <c r="D122" s="206"/>
      <c r="E122" s="206"/>
      <c r="F122" s="206"/>
      <c r="G122" s="206"/>
      <c r="H122" s="206"/>
      <c r="I122" s="206"/>
      <c r="J122" s="206"/>
      <c r="K122" s="206"/>
      <c r="L122" s="206"/>
      <c r="M122" s="206"/>
      <c r="N122" s="206"/>
      <c r="O122" s="206"/>
      <c r="P122" s="206"/>
      <c r="Q122" s="206"/>
      <c r="R122" s="206"/>
      <c r="S122" s="206"/>
      <c r="T122" s="206"/>
      <c r="U122" s="206"/>
      <c r="V122" s="206"/>
      <c r="W122" s="206"/>
      <c r="X122" s="206"/>
      <c r="Y122" s="206"/>
      <c r="Z122" s="206"/>
      <c r="AA122" s="206"/>
      <c r="AB122" s="206"/>
      <c r="AC122" s="206"/>
      <c r="AD122" s="206"/>
      <c r="AE122" s="206"/>
      <c r="AF122" s="206"/>
      <c r="AG122" s="206"/>
      <c r="AH122" s="206"/>
      <c r="AI122" s="206"/>
      <c r="AJ122" s="206"/>
      <c r="AK122" s="206"/>
      <c r="AL122" s="206"/>
      <c r="AM122" s="206"/>
      <c r="AN122" s="206"/>
      <c r="AO122" s="206"/>
      <c r="AP122" s="206"/>
      <c r="AQ122" s="206"/>
      <c r="AR122" s="206"/>
      <c r="AS122" s="206"/>
      <c r="AT122" s="206"/>
      <c r="AU122" s="206"/>
    </row>
    <row r="123" spans="1:47">
      <c r="A123" s="206"/>
      <c r="B123" s="206"/>
      <c r="C123" s="206"/>
      <c r="D123" s="206"/>
      <c r="E123" s="206"/>
      <c r="F123" s="206"/>
      <c r="G123" s="206"/>
      <c r="H123" s="206"/>
      <c r="I123" s="206"/>
      <c r="J123" s="206"/>
      <c r="K123" s="206"/>
      <c r="L123" s="206"/>
      <c r="M123" s="206"/>
      <c r="N123" s="206"/>
      <c r="O123" s="206"/>
      <c r="P123" s="206"/>
      <c r="Q123" s="206"/>
      <c r="R123" s="206"/>
      <c r="S123" s="206"/>
      <c r="T123" s="206"/>
      <c r="U123" s="206"/>
      <c r="V123" s="206"/>
      <c r="W123" s="206"/>
      <c r="X123" s="206"/>
      <c r="Y123" s="206"/>
      <c r="Z123" s="206"/>
      <c r="AA123" s="206"/>
      <c r="AB123" s="206"/>
      <c r="AC123" s="206"/>
      <c r="AD123" s="206"/>
      <c r="AE123" s="206"/>
      <c r="AF123" s="206"/>
      <c r="AG123" s="206"/>
      <c r="AH123" s="206"/>
      <c r="AI123" s="206"/>
      <c r="AJ123" s="206"/>
      <c r="AK123" s="206"/>
      <c r="AL123" s="206"/>
      <c r="AM123" s="206"/>
      <c r="AN123" s="206"/>
      <c r="AO123" s="206"/>
      <c r="AP123" s="206"/>
      <c r="AQ123" s="206"/>
      <c r="AR123" s="206"/>
      <c r="AS123" s="206"/>
      <c r="AT123" s="206"/>
      <c r="AU123" s="206"/>
    </row>
    <row r="124" spans="1:47">
      <c r="A124" s="206"/>
      <c r="B124" s="206"/>
      <c r="C124" s="206"/>
      <c r="D124" s="206"/>
      <c r="E124" s="206"/>
      <c r="F124" s="206"/>
      <c r="G124" s="206"/>
      <c r="H124" s="206"/>
      <c r="I124" s="206"/>
      <c r="J124" s="206"/>
      <c r="K124" s="206"/>
      <c r="L124" s="206"/>
      <c r="M124" s="206"/>
      <c r="N124" s="206"/>
      <c r="O124" s="206"/>
      <c r="P124" s="206"/>
      <c r="Q124" s="206"/>
      <c r="R124" s="206"/>
      <c r="S124" s="206"/>
      <c r="T124" s="206"/>
      <c r="U124" s="206"/>
      <c r="V124" s="206"/>
      <c r="W124" s="206"/>
      <c r="X124" s="206"/>
      <c r="Y124" s="206"/>
      <c r="Z124" s="206"/>
      <c r="AA124" s="206"/>
      <c r="AB124" s="206"/>
      <c r="AC124" s="206"/>
      <c r="AD124" s="206"/>
      <c r="AE124" s="206"/>
      <c r="AF124" s="206"/>
      <c r="AG124" s="206"/>
      <c r="AH124" s="206"/>
      <c r="AI124" s="206"/>
      <c r="AJ124" s="206"/>
      <c r="AK124" s="206"/>
      <c r="AL124" s="206"/>
      <c r="AM124" s="206"/>
      <c r="AN124" s="206"/>
      <c r="AO124" s="206"/>
      <c r="AP124" s="206"/>
      <c r="AQ124" s="206"/>
      <c r="AR124" s="206"/>
      <c r="AS124" s="206"/>
      <c r="AT124" s="206"/>
      <c r="AU124" s="206"/>
    </row>
    <row r="125" spans="1:47">
      <c r="A125" s="206"/>
      <c r="B125" s="206"/>
      <c r="C125" s="206"/>
      <c r="D125" s="206"/>
      <c r="E125" s="206"/>
      <c r="F125" s="206"/>
      <c r="G125" s="206"/>
      <c r="H125" s="206"/>
      <c r="I125" s="206"/>
      <c r="J125" s="206"/>
      <c r="K125" s="206"/>
      <c r="L125" s="206"/>
      <c r="M125" s="206"/>
      <c r="N125" s="206"/>
      <c r="O125" s="206"/>
      <c r="P125" s="206"/>
      <c r="Q125" s="206"/>
      <c r="R125" s="206"/>
      <c r="S125" s="206"/>
      <c r="T125" s="206"/>
      <c r="U125" s="206"/>
      <c r="V125" s="206"/>
      <c r="W125" s="206"/>
      <c r="X125" s="206"/>
      <c r="Y125" s="206"/>
      <c r="Z125" s="206"/>
      <c r="AA125" s="206"/>
      <c r="AB125" s="206"/>
      <c r="AC125" s="206"/>
      <c r="AD125" s="206"/>
      <c r="AE125" s="206"/>
      <c r="AF125" s="206"/>
      <c r="AG125" s="206"/>
      <c r="AH125" s="206"/>
      <c r="AI125" s="206"/>
      <c r="AJ125" s="206"/>
      <c r="AK125" s="206"/>
      <c r="AL125" s="206"/>
      <c r="AM125" s="206"/>
      <c r="AN125" s="206"/>
      <c r="AO125" s="206"/>
      <c r="AP125" s="206"/>
      <c r="AQ125" s="206"/>
      <c r="AR125" s="206"/>
      <c r="AS125" s="206"/>
      <c r="AT125" s="206"/>
      <c r="AU125" s="206"/>
    </row>
    <row r="126" spans="1:47">
      <c r="A126" s="206"/>
      <c r="B126" s="206"/>
      <c r="C126" s="206"/>
      <c r="D126" s="206"/>
      <c r="E126" s="206"/>
      <c r="F126" s="206"/>
      <c r="G126" s="206"/>
      <c r="H126" s="206"/>
      <c r="I126" s="206"/>
      <c r="J126" s="206"/>
      <c r="K126" s="206"/>
      <c r="L126" s="206"/>
      <c r="M126" s="206"/>
      <c r="N126" s="206"/>
      <c r="O126" s="206"/>
      <c r="P126" s="206"/>
      <c r="Q126" s="206"/>
      <c r="R126" s="206"/>
      <c r="S126" s="206"/>
      <c r="T126" s="206"/>
      <c r="U126" s="206"/>
      <c r="V126" s="206"/>
      <c r="W126" s="206"/>
      <c r="X126" s="206"/>
      <c r="Y126" s="206"/>
      <c r="Z126" s="206"/>
      <c r="AA126" s="206"/>
      <c r="AB126" s="206"/>
      <c r="AC126" s="206"/>
      <c r="AD126" s="206"/>
      <c r="AE126" s="206"/>
      <c r="AF126" s="206"/>
      <c r="AG126" s="206"/>
      <c r="AH126" s="206"/>
      <c r="AI126" s="206"/>
      <c r="AJ126" s="206"/>
      <c r="AK126" s="206"/>
      <c r="AL126" s="206"/>
      <c r="AM126" s="206"/>
      <c r="AN126" s="206"/>
      <c r="AO126" s="206"/>
      <c r="AP126" s="206"/>
      <c r="AQ126" s="206"/>
      <c r="AR126" s="206"/>
      <c r="AS126" s="206"/>
      <c r="AT126" s="206"/>
      <c r="AU126" s="206"/>
    </row>
    <row r="127" spans="1:47">
      <c r="A127" s="206"/>
      <c r="B127" s="206"/>
      <c r="C127" s="206"/>
      <c r="D127" s="206"/>
      <c r="E127" s="206"/>
      <c r="F127" s="206"/>
      <c r="G127" s="206"/>
      <c r="H127" s="206"/>
      <c r="I127" s="206"/>
      <c r="J127" s="206"/>
      <c r="K127" s="206"/>
      <c r="L127" s="206"/>
      <c r="M127" s="206"/>
      <c r="N127" s="206"/>
      <c r="O127" s="206"/>
      <c r="P127" s="206"/>
      <c r="Q127" s="206"/>
      <c r="R127" s="206"/>
      <c r="S127" s="206"/>
      <c r="T127" s="206"/>
      <c r="U127" s="206"/>
      <c r="V127" s="206"/>
      <c r="W127" s="206"/>
      <c r="X127" s="206"/>
      <c r="Y127" s="206"/>
      <c r="Z127" s="206"/>
      <c r="AA127" s="206"/>
      <c r="AB127" s="206"/>
      <c r="AC127" s="206"/>
      <c r="AD127" s="206"/>
      <c r="AE127" s="206"/>
      <c r="AF127" s="206"/>
      <c r="AG127" s="206"/>
      <c r="AH127" s="206"/>
      <c r="AI127" s="206"/>
      <c r="AJ127" s="206"/>
      <c r="AK127" s="206"/>
      <c r="AL127" s="206"/>
      <c r="AM127" s="206"/>
      <c r="AN127" s="206"/>
      <c r="AO127" s="206"/>
      <c r="AP127" s="206"/>
      <c r="AQ127" s="206"/>
      <c r="AR127" s="206"/>
      <c r="AS127" s="206"/>
      <c r="AT127" s="206"/>
      <c r="AU127" s="206"/>
    </row>
    <row r="128" spans="1:47">
      <c r="A128" s="206"/>
      <c r="B128" s="206"/>
      <c r="C128" s="206"/>
      <c r="D128" s="206"/>
      <c r="E128" s="206"/>
      <c r="F128" s="206"/>
      <c r="G128" s="206"/>
      <c r="H128" s="206"/>
      <c r="I128" s="206"/>
      <c r="J128" s="206"/>
      <c r="K128" s="206"/>
      <c r="L128" s="206"/>
      <c r="M128" s="206"/>
      <c r="N128" s="206"/>
      <c r="O128" s="206"/>
      <c r="P128" s="206"/>
      <c r="Q128" s="206"/>
      <c r="R128" s="206"/>
      <c r="S128" s="206"/>
      <c r="T128" s="206"/>
      <c r="U128" s="206"/>
      <c r="V128" s="206"/>
      <c r="W128" s="206"/>
      <c r="X128" s="206"/>
      <c r="Y128" s="206"/>
      <c r="Z128" s="206"/>
      <c r="AA128" s="206"/>
      <c r="AB128" s="206"/>
      <c r="AC128" s="206"/>
      <c r="AD128" s="206"/>
      <c r="AE128" s="206"/>
      <c r="AF128" s="206"/>
      <c r="AG128" s="206"/>
      <c r="AH128" s="206"/>
      <c r="AI128" s="206"/>
      <c r="AJ128" s="206"/>
      <c r="AK128" s="206"/>
      <c r="AL128" s="206"/>
      <c r="AM128" s="206"/>
      <c r="AN128" s="206"/>
      <c r="AO128" s="206"/>
      <c r="AP128" s="206"/>
      <c r="AQ128" s="206"/>
      <c r="AR128" s="206"/>
      <c r="AS128" s="206"/>
      <c r="AT128" s="206"/>
      <c r="AU128" s="206"/>
    </row>
    <row r="129" spans="1:47">
      <c r="A129" s="206"/>
      <c r="B129" s="206"/>
      <c r="C129" s="206"/>
      <c r="D129" s="206"/>
      <c r="E129" s="206"/>
      <c r="F129" s="206"/>
      <c r="G129" s="206"/>
      <c r="H129" s="206"/>
      <c r="I129" s="206"/>
      <c r="J129" s="206"/>
      <c r="K129" s="206"/>
      <c r="L129" s="206"/>
      <c r="M129" s="206"/>
      <c r="N129" s="206"/>
      <c r="O129" s="206"/>
      <c r="P129" s="206"/>
      <c r="Q129" s="206"/>
      <c r="R129" s="206"/>
      <c r="S129" s="206"/>
      <c r="T129" s="206"/>
      <c r="U129" s="206"/>
      <c r="V129" s="206"/>
      <c r="W129" s="206"/>
      <c r="X129" s="206"/>
      <c r="Y129" s="206"/>
      <c r="Z129" s="206"/>
      <c r="AA129" s="206"/>
      <c r="AB129" s="206"/>
      <c r="AC129" s="206"/>
      <c r="AD129" s="206"/>
      <c r="AE129" s="206"/>
      <c r="AF129" s="206"/>
      <c r="AG129" s="206"/>
      <c r="AH129" s="206"/>
      <c r="AI129" s="206"/>
      <c r="AJ129" s="206"/>
      <c r="AK129" s="206"/>
      <c r="AL129" s="206"/>
      <c r="AM129" s="206"/>
      <c r="AN129" s="206"/>
      <c r="AO129" s="206"/>
      <c r="AP129" s="206"/>
      <c r="AQ129" s="206"/>
      <c r="AR129" s="206"/>
      <c r="AS129" s="206"/>
      <c r="AT129" s="206"/>
      <c r="AU129" s="206"/>
    </row>
    <row r="130" spans="1:47">
      <c r="A130" s="206"/>
      <c r="B130" s="206"/>
      <c r="C130" s="206"/>
      <c r="D130" s="206"/>
      <c r="E130" s="206"/>
      <c r="F130" s="206"/>
      <c r="G130" s="206"/>
      <c r="H130" s="206"/>
      <c r="I130" s="206"/>
      <c r="J130" s="206"/>
      <c r="K130" s="206"/>
      <c r="L130" s="206"/>
      <c r="M130" s="206"/>
      <c r="N130" s="206"/>
      <c r="O130" s="206"/>
      <c r="P130" s="206"/>
      <c r="Q130" s="206"/>
      <c r="R130" s="206"/>
      <c r="S130" s="206"/>
      <c r="T130" s="206"/>
      <c r="U130" s="206"/>
      <c r="V130" s="206"/>
      <c r="W130" s="206"/>
      <c r="X130" s="206"/>
      <c r="Y130" s="206"/>
      <c r="Z130" s="206"/>
      <c r="AA130" s="206"/>
      <c r="AB130" s="206"/>
      <c r="AC130" s="206"/>
      <c r="AD130" s="206"/>
      <c r="AE130" s="206"/>
      <c r="AF130" s="206"/>
      <c r="AG130" s="206"/>
      <c r="AH130" s="206"/>
      <c r="AI130" s="206"/>
      <c r="AJ130" s="206"/>
      <c r="AK130" s="206"/>
      <c r="AL130" s="206"/>
      <c r="AM130" s="206"/>
      <c r="AN130" s="206"/>
      <c r="AO130" s="206"/>
      <c r="AP130" s="206"/>
      <c r="AQ130" s="206"/>
      <c r="AR130" s="206"/>
      <c r="AS130" s="206"/>
      <c r="AT130" s="206"/>
      <c r="AU130" s="206"/>
    </row>
    <row r="131" spans="1:47">
      <c r="A131" s="206"/>
      <c r="B131" s="206"/>
      <c r="C131" s="206"/>
      <c r="D131" s="206"/>
      <c r="E131" s="206"/>
      <c r="F131" s="206"/>
      <c r="G131" s="206"/>
      <c r="H131" s="206"/>
      <c r="I131" s="206"/>
      <c r="J131" s="206"/>
      <c r="K131" s="206"/>
      <c r="L131" s="206"/>
      <c r="M131" s="206"/>
      <c r="N131" s="206"/>
      <c r="O131" s="206"/>
      <c r="P131" s="206"/>
      <c r="Q131" s="206"/>
      <c r="R131" s="206"/>
      <c r="S131" s="206"/>
      <c r="T131" s="206"/>
      <c r="U131" s="206"/>
      <c r="V131" s="206"/>
      <c r="W131" s="206"/>
      <c r="X131" s="206"/>
      <c r="Y131" s="206"/>
      <c r="Z131" s="206"/>
      <c r="AA131" s="206"/>
      <c r="AB131" s="206"/>
      <c r="AC131" s="206"/>
      <c r="AD131" s="206"/>
      <c r="AE131" s="206"/>
      <c r="AF131" s="206"/>
      <c r="AG131" s="206"/>
      <c r="AH131" s="206"/>
      <c r="AI131" s="206"/>
      <c r="AJ131" s="206"/>
      <c r="AK131" s="206"/>
      <c r="AL131" s="206"/>
      <c r="AM131" s="206"/>
      <c r="AN131" s="206"/>
      <c r="AO131" s="206"/>
      <c r="AP131" s="206"/>
      <c r="AQ131" s="206"/>
      <c r="AR131" s="206"/>
      <c r="AS131" s="206"/>
      <c r="AT131" s="206"/>
      <c r="AU131" s="206"/>
    </row>
    <row r="132" spans="1:47">
      <c r="A132" s="206"/>
      <c r="B132" s="206"/>
      <c r="C132" s="206"/>
      <c r="D132" s="206"/>
      <c r="E132" s="206"/>
      <c r="F132" s="206"/>
      <c r="G132" s="206"/>
      <c r="H132" s="206"/>
      <c r="I132" s="206"/>
      <c r="J132" s="206"/>
      <c r="K132" s="206"/>
      <c r="L132" s="206"/>
      <c r="M132" s="206"/>
      <c r="N132" s="206"/>
      <c r="O132" s="206"/>
      <c r="P132" s="206"/>
      <c r="Q132" s="206"/>
      <c r="R132" s="206"/>
      <c r="S132" s="206"/>
      <c r="T132" s="206"/>
      <c r="U132" s="206"/>
      <c r="V132" s="206"/>
      <c r="W132" s="206"/>
      <c r="X132" s="206"/>
      <c r="Y132" s="206"/>
      <c r="Z132" s="206"/>
      <c r="AA132" s="206"/>
      <c r="AB132" s="206"/>
      <c r="AC132" s="206"/>
      <c r="AD132" s="206"/>
      <c r="AE132" s="206"/>
      <c r="AF132" s="206"/>
      <c r="AG132" s="206"/>
      <c r="AH132" s="206"/>
      <c r="AI132" s="206"/>
      <c r="AJ132" s="206"/>
      <c r="AK132" s="206"/>
      <c r="AL132" s="206"/>
      <c r="AM132" s="206"/>
      <c r="AN132" s="206"/>
      <c r="AO132" s="206"/>
      <c r="AP132" s="206"/>
      <c r="AQ132" s="206"/>
      <c r="AR132" s="206"/>
      <c r="AS132" s="206"/>
      <c r="AT132" s="206"/>
      <c r="AU132" s="206"/>
    </row>
    <row r="133" spans="1:47">
      <c r="A133" s="206"/>
      <c r="B133" s="206"/>
      <c r="C133" s="206"/>
      <c r="D133" s="206"/>
      <c r="E133" s="206"/>
      <c r="F133" s="206"/>
      <c r="G133" s="206"/>
      <c r="H133" s="206"/>
      <c r="I133" s="206"/>
      <c r="J133" s="206"/>
      <c r="K133" s="206"/>
      <c r="L133" s="206"/>
      <c r="M133" s="206"/>
      <c r="N133" s="206"/>
      <c r="O133" s="206"/>
      <c r="P133" s="206"/>
      <c r="Q133" s="206"/>
      <c r="R133" s="206"/>
      <c r="S133" s="206"/>
      <c r="T133" s="206"/>
      <c r="U133" s="206"/>
      <c r="V133" s="206"/>
      <c r="W133" s="206"/>
      <c r="X133" s="206"/>
      <c r="Y133" s="206"/>
      <c r="Z133" s="206"/>
      <c r="AA133" s="206"/>
      <c r="AB133" s="206"/>
      <c r="AC133" s="206"/>
      <c r="AD133" s="206"/>
      <c r="AE133" s="206"/>
      <c r="AF133" s="206"/>
      <c r="AG133" s="206"/>
      <c r="AH133" s="206"/>
      <c r="AI133" s="206"/>
      <c r="AJ133" s="206"/>
      <c r="AK133" s="206"/>
      <c r="AL133" s="206"/>
      <c r="AM133" s="206"/>
      <c r="AN133" s="206"/>
      <c r="AO133" s="206"/>
      <c r="AP133" s="206"/>
      <c r="AQ133" s="206"/>
      <c r="AR133" s="206"/>
      <c r="AS133" s="206"/>
      <c r="AT133" s="206"/>
      <c r="AU133" s="206"/>
    </row>
    <row r="134" spans="1:47">
      <c r="A134" s="206"/>
      <c r="B134" s="206"/>
      <c r="C134" s="206"/>
      <c r="D134" s="206"/>
      <c r="E134" s="206"/>
      <c r="F134" s="206"/>
      <c r="G134" s="206"/>
      <c r="H134" s="206"/>
      <c r="I134" s="206"/>
      <c r="J134" s="206"/>
      <c r="K134" s="206"/>
      <c r="L134" s="206"/>
      <c r="M134" s="206"/>
      <c r="N134" s="206"/>
      <c r="O134" s="206"/>
      <c r="P134" s="206"/>
      <c r="Q134" s="206"/>
      <c r="R134" s="206"/>
      <c r="S134" s="206"/>
      <c r="T134" s="206"/>
      <c r="U134" s="206"/>
      <c r="V134" s="206"/>
      <c r="W134" s="206"/>
      <c r="X134" s="206"/>
      <c r="Y134" s="206"/>
      <c r="Z134" s="206"/>
      <c r="AA134" s="206"/>
      <c r="AB134" s="206"/>
      <c r="AC134" s="206"/>
      <c r="AD134" s="206"/>
      <c r="AE134" s="206"/>
      <c r="AF134" s="206"/>
      <c r="AG134" s="206"/>
      <c r="AH134" s="206"/>
      <c r="AI134" s="206"/>
      <c r="AJ134" s="206"/>
      <c r="AK134" s="206"/>
      <c r="AL134" s="206"/>
      <c r="AM134" s="206"/>
      <c r="AN134" s="206"/>
      <c r="AO134" s="206"/>
      <c r="AP134" s="206"/>
      <c r="AQ134" s="206"/>
      <c r="AR134" s="206"/>
      <c r="AS134" s="206"/>
      <c r="AT134" s="206"/>
      <c r="AU134" s="206"/>
    </row>
    <row r="135" spans="1:47">
      <c r="A135" s="206"/>
      <c r="B135" s="206"/>
      <c r="C135" s="206"/>
      <c r="D135" s="206"/>
      <c r="E135" s="206"/>
      <c r="F135" s="206"/>
      <c r="G135" s="206"/>
      <c r="H135" s="206"/>
      <c r="I135" s="206"/>
      <c r="J135" s="206"/>
      <c r="K135" s="206"/>
      <c r="L135" s="206"/>
      <c r="M135" s="206"/>
      <c r="N135" s="206"/>
      <c r="O135" s="206"/>
      <c r="P135" s="206"/>
      <c r="Q135" s="206"/>
      <c r="R135" s="206"/>
      <c r="S135" s="206"/>
      <c r="T135" s="206"/>
      <c r="U135" s="206"/>
      <c r="V135" s="206"/>
      <c r="W135" s="206"/>
      <c r="X135" s="206"/>
      <c r="Y135" s="206"/>
      <c r="Z135" s="206"/>
      <c r="AA135" s="206"/>
      <c r="AB135" s="206"/>
      <c r="AC135" s="206"/>
      <c r="AD135" s="206"/>
      <c r="AE135" s="206"/>
      <c r="AF135" s="206"/>
      <c r="AG135" s="206"/>
      <c r="AH135" s="206"/>
      <c r="AI135" s="206"/>
      <c r="AJ135" s="206"/>
      <c r="AK135" s="206"/>
      <c r="AL135" s="206"/>
      <c r="AM135" s="206"/>
      <c r="AN135" s="206"/>
      <c r="AO135" s="206"/>
      <c r="AP135" s="206"/>
      <c r="AQ135" s="206"/>
      <c r="AR135" s="206"/>
      <c r="AS135" s="206"/>
      <c r="AT135" s="206"/>
      <c r="AU135" s="206"/>
    </row>
    <row r="136" spans="1:47">
      <c r="A136" s="206"/>
      <c r="B136" s="206"/>
      <c r="C136" s="206"/>
      <c r="D136" s="206"/>
      <c r="E136" s="206"/>
      <c r="F136" s="206"/>
      <c r="G136" s="206"/>
      <c r="H136" s="206"/>
      <c r="I136" s="206"/>
      <c r="J136" s="206"/>
      <c r="K136" s="206"/>
      <c r="L136" s="206"/>
      <c r="M136" s="206"/>
      <c r="N136" s="206"/>
      <c r="O136" s="206"/>
      <c r="P136" s="206"/>
      <c r="Q136" s="206"/>
      <c r="R136" s="206"/>
      <c r="S136" s="206"/>
      <c r="T136" s="206"/>
      <c r="U136" s="206"/>
      <c r="V136" s="206"/>
      <c r="W136" s="206"/>
      <c r="X136" s="206"/>
      <c r="Y136" s="206"/>
      <c r="Z136" s="206"/>
      <c r="AA136" s="206"/>
      <c r="AB136" s="206"/>
      <c r="AC136" s="206"/>
      <c r="AD136" s="206"/>
      <c r="AE136" s="206"/>
      <c r="AF136" s="206"/>
      <c r="AG136" s="206"/>
      <c r="AH136" s="206"/>
      <c r="AI136" s="206"/>
      <c r="AJ136" s="206"/>
      <c r="AK136" s="206"/>
      <c r="AL136" s="206"/>
      <c r="AM136" s="206"/>
      <c r="AN136" s="206"/>
      <c r="AO136" s="206"/>
      <c r="AP136" s="206"/>
      <c r="AQ136" s="206"/>
      <c r="AR136" s="206"/>
      <c r="AS136" s="206"/>
      <c r="AT136" s="206"/>
      <c r="AU136" s="206"/>
    </row>
    <row r="137" spans="1:47">
      <c r="A137" s="206"/>
      <c r="B137" s="206"/>
      <c r="C137" s="206"/>
      <c r="D137" s="206"/>
      <c r="E137" s="206"/>
      <c r="F137" s="206"/>
      <c r="G137" s="206"/>
      <c r="H137" s="206"/>
      <c r="I137" s="206"/>
      <c r="J137" s="206"/>
      <c r="K137" s="206"/>
      <c r="L137" s="206"/>
      <c r="M137" s="206"/>
      <c r="N137" s="206"/>
      <c r="O137" s="206"/>
      <c r="P137" s="206"/>
      <c r="Q137" s="206"/>
      <c r="R137" s="206"/>
      <c r="S137" s="206"/>
      <c r="T137" s="206"/>
      <c r="U137" s="206"/>
      <c r="V137" s="206"/>
      <c r="W137" s="206"/>
      <c r="X137" s="206"/>
      <c r="Y137" s="206"/>
      <c r="Z137" s="206"/>
      <c r="AA137" s="206"/>
      <c r="AB137" s="206"/>
      <c r="AC137" s="206"/>
      <c r="AD137" s="206"/>
      <c r="AE137" s="206"/>
      <c r="AF137" s="206"/>
      <c r="AG137" s="206"/>
      <c r="AH137" s="206"/>
      <c r="AI137" s="206"/>
      <c r="AJ137" s="206"/>
      <c r="AK137" s="206"/>
      <c r="AL137" s="206"/>
      <c r="AM137" s="206"/>
      <c r="AN137" s="206"/>
      <c r="AO137" s="206"/>
      <c r="AP137" s="206"/>
      <c r="AQ137" s="206"/>
      <c r="AR137" s="206"/>
      <c r="AS137" s="206"/>
      <c r="AT137" s="206"/>
      <c r="AU137" s="206"/>
    </row>
    <row r="138" spans="1:47">
      <c r="A138" s="206"/>
      <c r="B138" s="206"/>
      <c r="C138" s="206"/>
      <c r="D138" s="206"/>
      <c r="E138" s="206"/>
      <c r="F138" s="206"/>
      <c r="G138" s="206"/>
      <c r="H138" s="206"/>
      <c r="I138" s="206"/>
      <c r="J138" s="206"/>
      <c r="K138" s="206"/>
      <c r="L138" s="206"/>
      <c r="M138" s="206"/>
      <c r="N138" s="206"/>
      <c r="O138" s="206"/>
      <c r="P138" s="206"/>
      <c r="Q138" s="206"/>
      <c r="R138" s="206"/>
      <c r="S138" s="206"/>
      <c r="T138" s="206"/>
      <c r="U138" s="206"/>
      <c r="V138" s="206"/>
      <c r="W138" s="206"/>
      <c r="X138" s="206"/>
      <c r="Y138" s="206"/>
      <c r="Z138" s="206"/>
      <c r="AA138" s="206"/>
      <c r="AB138" s="206"/>
      <c r="AC138" s="206"/>
      <c r="AD138" s="206"/>
      <c r="AE138" s="206"/>
      <c r="AF138" s="206"/>
      <c r="AG138" s="206"/>
      <c r="AH138" s="206"/>
      <c r="AI138" s="206"/>
      <c r="AJ138" s="206"/>
      <c r="AK138" s="206"/>
      <c r="AL138" s="206"/>
      <c r="AM138" s="206"/>
      <c r="AN138" s="206"/>
      <c r="AO138" s="206"/>
      <c r="AP138" s="206"/>
      <c r="AQ138" s="206"/>
      <c r="AR138" s="206"/>
      <c r="AS138" s="206"/>
      <c r="AT138" s="206"/>
      <c r="AU138" s="206"/>
    </row>
    <row r="139" spans="1:47">
      <c r="A139" s="206"/>
      <c r="B139" s="206"/>
      <c r="C139" s="206"/>
      <c r="D139" s="206"/>
      <c r="E139" s="206"/>
      <c r="F139" s="206"/>
      <c r="G139" s="206"/>
      <c r="H139" s="206"/>
      <c r="I139" s="206"/>
      <c r="J139" s="206"/>
      <c r="K139" s="206"/>
      <c r="L139" s="206"/>
      <c r="M139" s="206"/>
      <c r="N139" s="206"/>
      <c r="O139" s="206"/>
      <c r="P139" s="206"/>
      <c r="Q139" s="206"/>
      <c r="R139" s="206"/>
      <c r="S139" s="206"/>
      <c r="T139" s="206"/>
      <c r="U139" s="206"/>
      <c r="V139" s="206"/>
      <c r="W139" s="206"/>
      <c r="X139" s="206"/>
      <c r="Y139" s="206"/>
      <c r="Z139" s="206"/>
      <c r="AA139" s="206"/>
      <c r="AB139" s="206"/>
      <c r="AC139" s="206"/>
      <c r="AD139" s="206"/>
      <c r="AE139" s="206"/>
      <c r="AF139" s="206"/>
      <c r="AG139" s="206"/>
      <c r="AH139" s="206"/>
      <c r="AI139" s="206"/>
      <c r="AJ139" s="206"/>
      <c r="AK139" s="206"/>
      <c r="AL139" s="206"/>
      <c r="AM139" s="206"/>
      <c r="AN139" s="206"/>
      <c r="AO139" s="206"/>
      <c r="AP139" s="206"/>
      <c r="AQ139" s="206"/>
      <c r="AR139" s="206"/>
      <c r="AS139" s="206"/>
      <c r="AT139" s="206"/>
      <c r="AU139" s="206"/>
    </row>
    <row r="140" spans="1:47">
      <c r="A140" s="206"/>
      <c r="B140" s="206"/>
      <c r="C140" s="206"/>
      <c r="D140" s="206"/>
      <c r="E140" s="206"/>
      <c r="F140" s="206"/>
      <c r="G140" s="206"/>
      <c r="H140" s="206"/>
      <c r="I140" s="206"/>
      <c r="J140" s="206"/>
      <c r="K140" s="206"/>
      <c r="L140" s="206"/>
      <c r="M140" s="206"/>
      <c r="N140" s="206"/>
      <c r="O140" s="206"/>
      <c r="P140" s="206"/>
      <c r="Q140" s="206"/>
      <c r="R140" s="206"/>
      <c r="S140" s="206"/>
      <c r="T140" s="206"/>
      <c r="U140" s="206"/>
      <c r="V140" s="206"/>
      <c r="W140" s="206"/>
      <c r="X140" s="206"/>
      <c r="Y140" s="206"/>
      <c r="Z140" s="206"/>
      <c r="AA140" s="206"/>
      <c r="AB140" s="206"/>
      <c r="AC140" s="206"/>
      <c r="AD140" s="206"/>
      <c r="AE140" s="206"/>
      <c r="AF140" s="206"/>
      <c r="AG140" s="206"/>
      <c r="AH140" s="206"/>
      <c r="AI140" s="206"/>
      <c r="AJ140" s="206"/>
      <c r="AK140" s="206"/>
      <c r="AL140" s="206"/>
      <c r="AM140" s="206"/>
      <c r="AN140" s="206"/>
      <c r="AO140" s="206"/>
      <c r="AP140" s="206"/>
      <c r="AQ140" s="206"/>
      <c r="AR140" s="206"/>
      <c r="AS140" s="206"/>
      <c r="AT140" s="206"/>
      <c r="AU140" s="206"/>
    </row>
    <row r="141" spans="1:47">
      <c r="A141" s="206"/>
      <c r="B141" s="206"/>
      <c r="C141" s="206"/>
      <c r="D141" s="206"/>
      <c r="E141" s="206"/>
      <c r="F141" s="206"/>
      <c r="G141" s="206"/>
      <c r="H141" s="206"/>
      <c r="I141" s="206"/>
      <c r="J141" s="206"/>
      <c r="K141" s="206"/>
      <c r="L141" s="206"/>
      <c r="M141" s="206"/>
      <c r="N141" s="206"/>
      <c r="O141" s="206"/>
      <c r="P141" s="206"/>
      <c r="Q141" s="206"/>
      <c r="R141" s="206"/>
      <c r="S141" s="206"/>
      <c r="T141" s="206"/>
      <c r="U141" s="206"/>
      <c r="V141" s="206"/>
      <c r="W141" s="206"/>
      <c r="X141" s="206"/>
      <c r="Y141" s="206"/>
      <c r="Z141" s="206"/>
      <c r="AA141" s="206"/>
      <c r="AB141" s="206"/>
      <c r="AC141" s="206"/>
      <c r="AD141" s="206"/>
      <c r="AE141" s="206"/>
      <c r="AF141" s="206"/>
      <c r="AG141" s="206"/>
      <c r="AH141" s="206"/>
      <c r="AI141" s="206"/>
      <c r="AJ141" s="206"/>
      <c r="AK141" s="206"/>
      <c r="AL141" s="206"/>
      <c r="AM141" s="206"/>
      <c r="AN141" s="206"/>
      <c r="AO141" s="206"/>
      <c r="AP141" s="206"/>
      <c r="AQ141" s="206"/>
      <c r="AR141" s="206"/>
      <c r="AS141" s="206"/>
      <c r="AT141" s="206"/>
      <c r="AU141" s="206"/>
    </row>
    <row r="142" spans="1:47">
      <c r="A142" s="206"/>
      <c r="B142" s="206"/>
      <c r="C142" s="206"/>
      <c r="D142" s="206"/>
      <c r="E142" s="206"/>
      <c r="F142" s="206"/>
      <c r="G142" s="206"/>
      <c r="H142" s="206"/>
      <c r="I142" s="206"/>
      <c r="J142" s="206"/>
      <c r="K142" s="206"/>
      <c r="L142" s="206"/>
      <c r="M142" s="206"/>
      <c r="N142" s="206"/>
      <c r="O142" s="206"/>
      <c r="P142" s="206"/>
      <c r="Q142" s="206"/>
      <c r="R142" s="206"/>
      <c r="S142" s="206"/>
      <c r="T142" s="206"/>
      <c r="U142" s="206"/>
      <c r="V142" s="206"/>
      <c r="W142" s="206"/>
      <c r="X142" s="206"/>
      <c r="Y142" s="206"/>
      <c r="Z142" s="206"/>
      <c r="AA142" s="206"/>
      <c r="AB142" s="206"/>
      <c r="AC142" s="206"/>
      <c r="AD142" s="206"/>
      <c r="AE142" s="206"/>
      <c r="AF142" s="206"/>
      <c r="AG142" s="206"/>
      <c r="AH142" s="206"/>
      <c r="AI142" s="206"/>
      <c r="AJ142" s="206"/>
      <c r="AK142" s="206"/>
      <c r="AL142" s="206"/>
      <c r="AM142" s="206"/>
      <c r="AN142" s="206"/>
      <c r="AO142" s="206"/>
      <c r="AP142" s="206"/>
      <c r="AQ142" s="206"/>
      <c r="AR142" s="206"/>
      <c r="AS142" s="206"/>
      <c r="AT142" s="206"/>
      <c r="AU142" s="206"/>
    </row>
    <row r="143" spans="1:47">
      <c r="A143" s="206"/>
      <c r="B143" s="206"/>
      <c r="C143" s="206"/>
      <c r="D143" s="206"/>
      <c r="E143" s="206"/>
      <c r="F143" s="206"/>
      <c r="G143" s="206"/>
      <c r="H143" s="206"/>
      <c r="I143" s="206"/>
      <c r="J143" s="206"/>
      <c r="K143" s="206"/>
      <c r="L143" s="206"/>
      <c r="M143" s="206"/>
      <c r="N143" s="206"/>
      <c r="O143" s="206"/>
      <c r="P143" s="206"/>
      <c r="Q143" s="206"/>
      <c r="R143" s="206"/>
      <c r="S143" s="206"/>
      <c r="T143" s="206"/>
      <c r="U143" s="206"/>
      <c r="V143" s="206"/>
      <c r="W143" s="206"/>
      <c r="X143" s="206"/>
      <c r="Y143" s="206"/>
      <c r="Z143" s="206"/>
      <c r="AA143" s="206"/>
      <c r="AB143" s="206"/>
      <c r="AC143" s="206"/>
      <c r="AD143" s="206"/>
      <c r="AE143" s="206"/>
      <c r="AF143" s="206"/>
      <c r="AG143" s="206"/>
      <c r="AH143" s="206"/>
      <c r="AI143" s="206"/>
      <c r="AJ143" s="206"/>
      <c r="AK143" s="206"/>
      <c r="AL143" s="206"/>
      <c r="AM143" s="206"/>
      <c r="AN143" s="206"/>
      <c r="AO143" s="206"/>
      <c r="AP143" s="206"/>
      <c r="AQ143" s="206"/>
      <c r="AR143" s="206"/>
      <c r="AS143" s="206"/>
      <c r="AT143" s="206"/>
      <c r="AU143" s="206"/>
    </row>
    <row r="144" spans="1:47">
      <c r="A144" s="206"/>
      <c r="B144" s="206"/>
      <c r="C144" s="206"/>
      <c r="D144" s="206"/>
      <c r="E144" s="206"/>
      <c r="F144" s="206"/>
      <c r="G144" s="206"/>
      <c r="H144" s="206"/>
      <c r="I144" s="206"/>
      <c r="J144" s="206"/>
      <c r="K144" s="206"/>
      <c r="L144" s="206"/>
      <c r="M144" s="206"/>
      <c r="N144" s="206"/>
      <c r="O144" s="206"/>
      <c r="P144" s="206"/>
      <c r="Q144" s="206"/>
      <c r="R144" s="206"/>
      <c r="S144" s="206"/>
      <c r="T144" s="206"/>
      <c r="U144" s="206"/>
      <c r="V144" s="206"/>
      <c r="W144" s="206"/>
      <c r="X144" s="206"/>
      <c r="Y144" s="206"/>
      <c r="Z144" s="206"/>
      <c r="AA144" s="206"/>
      <c r="AB144" s="206"/>
      <c r="AC144" s="206"/>
      <c r="AD144" s="206"/>
      <c r="AE144" s="206"/>
      <c r="AF144" s="206"/>
      <c r="AG144" s="206"/>
      <c r="AH144" s="206"/>
      <c r="AI144" s="206"/>
      <c r="AJ144" s="206"/>
      <c r="AK144" s="206"/>
      <c r="AL144" s="206"/>
      <c r="AM144" s="206"/>
      <c r="AN144" s="206"/>
      <c r="AO144" s="206"/>
      <c r="AP144" s="206"/>
      <c r="AQ144" s="206"/>
      <c r="AR144" s="206"/>
      <c r="AS144" s="206"/>
      <c r="AT144" s="206"/>
      <c r="AU144" s="206"/>
    </row>
    <row r="145" spans="1:47">
      <c r="A145" s="206"/>
      <c r="B145" s="206"/>
      <c r="C145" s="206"/>
      <c r="D145" s="206"/>
      <c r="E145" s="206"/>
      <c r="F145" s="206"/>
      <c r="G145" s="206"/>
      <c r="H145" s="206"/>
      <c r="I145" s="206"/>
      <c r="J145" s="206"/>
      <c r="K145" s="206"/>
      <c r="L145" s="206"/>
      <c r="M145" s="206"/>
      <c r="N145" s="206"/>
      <c r="O145" s="206"/>
      <c r="P145" s="206"/>
      <c r="Q145" s="206"/>
      <c r="R145" s="206"/>
      <c r="S145" s="206"/>
      <c r="T145" s="206"/>
      <c r="U145" s="206"/>
      <c r="V145" s="206"/>
      <c r="W145" s="206"/>
      <c r="X145" s="206"/>
      <c r="Y145" s="206"/>
      <c r="Z145" s="206"/>
      <c r="AA145" s="206"/>
      <c r="AB145" s="206"/>
      <c r="AC145" s="206"/>
      <c r="AD145" s="206"/>
      <c r="AE145" s="206"/>
      <c r="AF145" s="206"/>
      <c r="AG145" s="206"/>
      <c r="AH145" s="206"/>
      <c r="AI145" s="206"/>
      <c r="AJ145" s="206"/>
      <c r="AK145" s="206"/>
      <c r="AL145" s="206"/>
      <c r="AM145" s="206"/>
      <c r="AN145" s="206"/>
      <c r="AO145" s="206"/>
      <c r="AP145" s="206"/>
      <c r="AQ145" s="206"/>
      <c r="AR145" s="206"/>
      <c r="AS145" s="206"/>
      <c r="AT145" s="206"/>
      <c r="AU145" s="206"/>
    </row>
    <row r="146" spans="1:47">
      <c r="A146" s="206"/>
      <c r="B146" s="206"/>
      <c r="C146" s="206"/>
      <c r="D146" s="206"/>
      <c r="E146" s="206"/>
      <c r="F146" s="206"/>
      <c r="G146" s="206"/>
      <c r="H146" s="206"/>
      <c r="I146" s="206"/>
      <c r="J146" s="206"/>
      <c r="K146" s="206"/>
      <c r="L146" s="206"/>
      <c r="M146" s="206"/>
      <c r="N146" s="206"/>
      <c r="O146" s="206"/>
      <c r="P146" s="206"/>
      <c r="Q146" s="206"/>
      <c r="R146" s="206"/>
      <c r="S146" s="206"/>
      <c r="T146" s="206"/>
      <c r="U146" s="206"/>
      <c r="V146" s="206"/>
      <c r="W146" s="206"/>
      <c r="X146" s="206"/>
      <c r="Y146" s="206"/>
      <c r="Z146" s="206"/>
      <c r="AA146" s="206"/>
      <c r="AB146" s="206"/>
      <c r="AC146" s="206"/>
      <c r="AD146" s="206"/>
      <c r="AE146" s="206"/>
      <c r="AF146" s="206"/>
      <c r="AG146" s="206"/>
      <c r="AH146" s="206"/>
      <c r="AI146" s="206"/>
      <c r="AJ146" s="206"/>
      <c r="AK146" s="206"/>
      <c r="AL146" s="206"/>
      <c r="AM146" s="206"/>
      <c r="AN146" s="206"/>
      <c r="AO146" s="206"/>
      <c r="AP146" s="206"/>
      <c r="AQ146" s="206"/>
      <c r="AR146" s="206"/>
      <c r="AS146" s="206"/>
      <c r="AT146" s="206"/>
      <c r="AU146" s="206"/>
    </row>
    <row r="147" spans="1:47">
      <c r="A147" s="206"/>
      <c r="B147" s="206"/>
      <c r="C147" s="206"/>
      <c r="D147" s="206"/>
      <c r="E147" s="206"/>
      <c r="F147" s="206"/>
      <c r="G147" s="206"/>
      <c r="H147" s="206"/>
      <c r="I147" s="206"/>
      <c r="J147" s="206"/>
      <c r="K147" s="206"/>
      <c r="L147" s="206"/>
      <c r="M147" s="206"/>
      <c r="N147" s="206"/>
      <c r="O147" s="206"/>
      <c r="P147" s="206"/>
      <c r="Q147" s="206"/>
      <c r="R147" s="206"/>
      <c r="S147" s="206"/>
      <c r="T147" s="206"/>
      <c r="U147" s="206"/>
      <c r="V147" s="206"/>
      <c r="W147" s="206"/>
      <c r="X147" s="206"/>
      <c r="Y147" s="206"/>
      <c r="Z147" s="206"/>
      <c r="AA147" s="206"/>
      <c r="AB147" s="206"/>
      <c r="AC147" s="206"/>
      <c r="AD147" s="206"/>
      <c r="AE147" s="206"/>
      <c r="AF147" s="206"/>
      <c r="AG147" s="206"/>
      <c r="AH147" s="206"/>
      <c r="AI147" s="206"/>
      <c r="AJ147" s="206"/>
      <c r="AK147" s="206"/>
      <c r="AL147" s="206"/>
      <c r="AM147" s="206"/>
      <c r="AN147" s="206"/>
      <c r="AO147" s="206"/>
      <c r="AP147" s="206"/>
      <c r="AQ147" s="206"/>
      <c r="AR147" s="206"/>
      <c r="AS147" s="206"/>
      <c r="AT147" s="206"/>
      <c r="AU147" s="206"/>
    </row>
    <row r="148" spans="1:47">
      <c r="A148" s="206"/>
      <c r="B148" s="206"/>
      <c r="C148" s="206"/>
      <c r="D148" s="206"/>
      <c r="E148" s="206"/>
      <c r="F148" s="206"/>
      <c r="G148" s="206"/>
      <c r="H148" s="206"/>
      <c r="I148" s="206"/>
      <c r="J148" s="206"/>
      <c r="K148" s="206"/>
      <c r="L148" s="206"/>
      <c r="M148" s="206"/>
      <c r="N148" s="206"/>
      <c r="O148" s="206"/>
      <c r="P148" s="206"/>
      <c r="Q148" s="206"/>
      <c r="R148" s="206"/>
      <c r="S148" s="206"/>
      <c r="T148" s="206"/>
      <c r="U148" s="206"/>
      <c r="V148" s="206"/>
      <c r="W148" s="206"/>
      <c r="X148" s="206"/>
      <c r="Y148" s="206"/>
      <c r="Z148" s="206"/>
      <c r="AA148" s="206"/>
      <c r="AB148" s="206"/>
      <c r="AC148" s="206"/>
      <c r="AD148" s="206"/>
      <c r="AE148" s="206"/>
      <c r="AF148" s="206"/>
      <c r="AG148" s="206"/>
      <c r="AH148" s="206"/>
      <c r="AI148" s="206"/>
      <c r="AJ148" s="206"/>
      <c r="AK148" s="206"/>
      <c r="AL148" s="206"/>
      <c r="AM148" s="206"/>
      <c r="AN148" s="206"/>
      <c r="AO148" s="206"/>
      <c r="AP148" s="206"/>
      <c r="AQ148" s="206"/>
      <c r="AR148" s="206"/>
      <c r="AS148" s="206"/>
      <c r="AT148" s="206"/>
      <c r="AU148" s="206"/>
    </row>
    <row r="149" spans="1:47">
      <c r="A149" s="206"/>
      <c r="B149" s="206"/>
      <c r="C149" s="206"/>
      <c r="D149" s="206"/>
      <c r="E149" s="206"/>
      <c r="F149" s="206"/>
      <c r="G149" s="206"/>
      <c r="H149" s="206"/>
      <c r="I149" s="206"/>
      <c r="J149" s="206"/>
      <c r="K149" s="206"/>
      <c r="L149" s="206"/>
      <c r="M149" s="206"/>
      <c r="N149" s="206"/>
      <c r="O149" s="206"/>
      <c r="P149" s="206"/>
      <c r="Q149" s="206"/>
      <c r="R149" s="206"/>
      <c r="S149" s="206"/>
      <c r="T149" s="206"/>
      <c r="U149" s="206"/>
      <c r="V149" s="206"/>
      <c r="W149" s="206"/>
      <c r="X149" s="206"/>
      <c r="Y149" s="206"/>
      <c r="Z149" s="206"/>
      <c r="AA149" s="206"/>
      <c r="AB149" s="206"/>
      <c r="AC149" s="206"/>
      <c r="AD149" s="206"/>
      <c r="AE149" s="206"/>
      <c r="AF149" s="206"/>
      <c r="AG149" s="206"/>
      <c r="AH149" s="206"/>
      <c r="AI149" s="206"/>
      <c r="AJ149" s="206"/>
      <c r="AK149" s="206"/>
      <c r="AL149" s="206"/>
      <c r="AM149" s="206"/>
      <c r="AN149" s="206"/>
      <c r="AO149" s="206"/>
      <c r="AP149" s="206"/>
      <c r="AQ149" s="206"/>
      <c r="AR149" s="206"/>
      <c r="AS149" s="206"/>
      <c r="AT149" s="206"/>
      <c r="AU149" s="206"/>
    </row>
    <row r="150" spans="1:47">
      <c r="A150" s="206"/>
      <c r="B150" s="206"/>
      <c r="C150" s="206"/>
      <c r="D150" s="206"/>
      <c r="E150" s="206"/>
      <c r="F150" s="206"/>
      <c r="G150" s="206"/>
      <c r="H150" s="206"/>
      <c r="I150" s="206"/>
      <c r="J150" s="206"/>
      <c r="K150" s="206"/>
      <c r="L150" s="206"/>
      <c r="M150" s="206"/>
      <c r="N150" s="206"/>
      <c r="O150" s="206"/>
      <c r="P150" s="206"/>
      <c r="Q150" s="206"/>
      <c r="R150" s="206"/>
      <c r="S150" s="206"/>
      <c r="T150" s="206"/>
      <c r="U150" s="206"/>
      <c r="V150" s="206"/>
      <c r="W150" s="206"/>
      <c r="X150" s="206"/>
      <c r="Y150" s="206"/>
      <c r="Z150" s="206"/>
      <c r="AA150" s="206"/>
      <c r="AB150" s="206"/>
      <c r="AC150" s="206"/>
      <c r="AD150" s="206"/>
      <c r="AE150" s="206"/>
      <c r="AF150" s="206"/>
      <c r="AG150" s="206"/>
      <c r="AH150" s="206"/>
      <c r="AI150" s="206"/>
      <c r="AJ150" s="206"/>
      <c r="AK150" s="206"/>
      <c r="AL150" s="206"/>
      <c r="AM150" s="206"/>
      <c r="AN150" s="206"/>
      <c r="AO150" s="206"/>
      <c r="AP150" s="206"/>
      <c r="AQ150" s="206"/>
      <c r="AR150" s="206"/>
      <c r="AS150" s="206"/>
      <c r="AT150" s="206"/>
      <c r="AU150" s="206"/>
    </row>
    <row r="151" spans="1:47">
      <c r="A151" s="206"/>
      <c r="B151" s="206"/>
      <c r="C151" s="206"/>
      <c r="D151" s="206"/>
      <c r="E151" s="206"/>
      <c r="F151" s="206"/>
      <c r="G151" s="206"/>
      <c r="H151" s="206"/>
      <c r="I151" s="206"/>
      <c r="J151" s="206"/>
      <c r="K151" s="206"/>
      <c r="L151" s="206"/>
      <c r="M151" s="206"/>
      <c r="N151" s="206"/>
      <c r="O151" s="206"/>
      <c r="P151" s="206"/>
      <c r="Q151" s="206"/>
      <c r="R151" s="206"/>
      <c r="S151" s="206"/>
      <c r="T151" s="206"/>
      <c r="U151" s="206"/>
      <c r="V151" s="206"/>
      <c r="W151" s="206"/>
      <c r="X151" s="206"/>
      <c r="Y151" s="206"/>
      <c r="Z151" s="206"/>
      <c r="AA151" s="206"/>
      <c r="AB151" s="206"/>
      <c r="AC151" s="206"/>
      <c r="AD151" s="206"/>
      <c r="AE151" s="206"/>
      <c r="AF151" s="206"/>
      <c r="AG151" s="206"/>
      <c r="AH151" s="206"/>
      <c r="AI151" s="206"/>
      <c r="AJ151" s="206"/>
      <c r="AK151" s="206"/>
      <c r="AL151" s="206"/>
      <c r="AM151" s="206"/>
      <c r="AN151" s="206"/>
      <c r="AO151" s="206"/>
      <c r="AP151" s="206"/>
      <c r="AQ151" s="206"/>
      <c r="AR151" s="206"/>
      <c r="AS151" s="206"/>
      <c r="AT151" s="206"/>
      <c r="AU151" s="206"/>
    </row>
    <row r="152" spans="1:47">
      <c r="A152" s="206"/>
      <c r="B152" s="206"/>
      <c r="C152" s="206"/>
      <c r="D152" s="206"/>
      <c r="E152" s="206"/>
      <c r="F152" s="206"/>
      <c r="G152" s="206"/>
      <c r="H152" s="206"/>
      <c r="I152" s="206"/>
      <c r="J152" s="206"/>
      <c r="K152" s="206"/>
      <c r="L152" s="206"/>
      <c r="M152" s="206"/>
      <c r="N152" s="206"/>
      <c r="O152" s="206"/>
      <c r="P152" s="206"/>
      <c r="Q152" s="206"/>
      <c r="R152" s="206"/>
      <c r="S152" s="206"/>
      <c r="T152" s="206"/>
      <c r="U152" s="206"/>
      <c r="V152" s="206"/>
      <c r="W152" s="206"/>
      <c r="X152" s="206"/>
      <c r="Y152" s="206"/>
      <c r="Z152" s="206"/>
      <c r="AA152" s="206"/>
      <c r="AB152" s="206"/>
      <c r="AC152" s="206"/>
      <c r="AD152" s="206"/>
      <c r="AE152" s="206"/>
      <c r="AF152" s="206"/>
      <c r="AG152" s="206"/>
      <c r="AH152" s="206"/>
      <c r="AI152" s="206"/>
      <c r="AJ152" s="206"/>
      <c r="AK152" s="206"/>
      <c r="AL152" s="206"/>
      <c r="AM152" s="206"/>
      <c r="AN152" s="206"/>
      <c r="AO152" s="206"/>
      <c r="AP152" s="206"/>
      <c r="AQ152" s="206"/>
      <c r="AR152" s="206"/>
      <c r="AS152" s="206"/>
      <c r="AT152" s="206"/>
      <c r="AU152" s="206"/>
    </row>
    <row r="153" spans="1:47">
      <c r="A153" s="206"/>
      <c r="B153" s="206"/>
      <c r="C153" s="206"/>
      <c r="D153" s="206"/>
      <c r="E153" s="206"/>
      <c r="F153" s="206"/>
      <c r="G153" s="206"/>
      <c r="H153" s="206"/>
      <c r="I153" s="206"/>
      <c r="J153" s="206"/>
      <c r="K153" s="206"/>
      <c r="L153" s="206"/>
      <c r="M153" s="206"/>
      <c r="N153" s="206"/>
      <c r="O153" s="206"/>
      <c r="P153" s="206"/>
      <c r="Q153" s="206"/>
      <c r="R153" s="206"/>
      <c r="S153" s="206"/>
      <c r="T153" s="206"/>
      <c r="U153" s="206"/>
      <c r="V153" s="206"/>
      <c r="W153" s="206"/>
      <c r="X153" s="206"/>
      <c r="Y153" s="206"/>
      <c r="Z153" s="206"/>
      <c r="AA153" s="206"/>
      <c r="AB153" s="206"/>
      <c r="AC153" s="206"/>
      <c r="AD153" s="206"/>
      <c r="AE153" s="206"/>
      <c r="AF153" s="206"/>
      <c r="AG153" s="206"/>
      <c r="AH153" s="206"/>
      <c r="AI153" s="206"/>
      <c r="AJ153" s="206"/>
      <c r="AK153" s="206"/>
      <c r="AL153" s="206"/>
      <c r="AM153" s="206"/>
      <c r="AN153" s="206"/>
      <c r="AO153" s="206"/>
      <c r="AP153" s="206"/>
      <c r="AQ153" s="206"/>
      <c r="AR153" s="206"/>
      <c r="AS153" s="206"/>
      <c r="AT153" s="206"/>
      <c r="AU153" s="206"/>
    </row>
    <row r="154" spans="1:47">
      <c r="A154" s="206"/>
      <c r="B154" s="206"/>
      <c r="C154" s="206"/>
      <c r="D154" s="206"/>
      <c r="E154" s="206"/>
      <c r="F154" s="206"/>
      <c r="G154" s="206"/>
      <c r="H154" s="206"/>
      <c r="I154" s="206"/>
      <c r="J154" s="206"/>
      <c r="K154" s="206"/>
      <c r="L154" s="206"/>
      <c r="M154" s="206"/>
      <c r="N154" s="206"/>
      <c r="O154" s="206"/>
      <c r="P154" s="206"/>
      <c r="Q154" s="206"/>
      <c r="R154" s="206"/>
      <c r="S154" s="206"/>
      <c r="T154" s="206"/>
      <c r="U154" s="206"/>
      <c r="V154" s="206"/>
      <c r="W154" s="206"/>
      <c r="X154" s="206"/>
      <c r="Y154" s="206"/>
      <c r="Z154" s="206"/>
      <c r="AA154" s="206"/>
      <c r="AB154" s="206"/>
      <c r="AC154" s="206"/>
      <c r="AD154" s="206"/>
      <c r="AE154" s="206"/>
      <c r="AF154" s="206"/>
      <c r="AG154" s="206"/>
      <c r="AH154" s="206"/>
      <c r="AI154" s="206"/>
      <c r="AJ154" s="206"/>
      <c r="AK154" s="206"/>
      <c r="AL154" s="206"/>
      <c r="AM154" s="206"/>
      <c r="AN154" s="206"/>
      <c r="AO154" s="206"/>
      <c r="AP154" s="206"/>
      <c r="AQ154" s="206"/>
      <c r="AR154" s="206"/>
      <c r="AS154" s="206"/>
      <c r="AT154" s="206"/>
      <c r="AU154" s="206"/>
    </row>
    <row r="155" spans="1:47">
      <c r="A155" s="206"/>
      <c r="B155" s="206"/>
      <c r="C155" s="206"/>
      <c r="D155" s="206"/>
      <c r="E155" s="206"/>
      <c r="F155" s="206"/>
      <c r="G155" s="206"/>
      <c r="H155" s="206"/>
      <c r="I155" s="206"/>
      <c r="J155" s="206"/>
      <c r="K155" s="206"/>
      <c r="L155" s="206"/>
      <c r="M155" s="206"/>
      <c r="N155" s="206"/>
      <c r="O155" s="206"/>
      <c r="P155" s="206"/>
      <c r="Q155" s="206"/>
      <c r="R155" s="206"/>
      <c r="S155" s="206"/>
      <c r="T155" s="206"/>
      <c r="U155" s="206"/>
      <c r="V155" s="206"/>
      <c r="W155" s="206"/>
      <c r="X155" s="206"/>
      <c r="Y155" s="206"/>
      <c r="Z155" s="206"/>
      <c r="AA155" s="206"/>
      <c r="AB155" s="206"/>
      <c r="AC155" s="206"/>
      <c r="AD155" s="206"/>
      <c r="AE155" s="206"/>
      <c r="AF155" s="206"/>
      <c r="AG155" s="206"/>
      <c r="AH155" s="206"/>
      <c r="AI155" s="206"/>
      <c r="AJ155" s="206"/>
      <c r="AK155" s="206"/>
      <c r="AL155" s="206"/>
      <c r="AM155" s="206"/>
      <c r="AN155" s="206"/>
      <c r="AO155" s="206"/>
      <c r="AP155" s="206"/>
      <c r="AQ155" s="206"/>
      <c r="AR155" s="206"/>
      <c r="AS155" s="206"/>
      <c r="AT155" s="206"/>
      <c r="AU155" s="206"/>
    </row>
    <row r="156" spans="1:47">
      <c r="A156" s="206"/>
      <c r="B156" s="206"/>
      <c r="C156" s="206"/>
      <c r="D156" s="206"/>
      <c r="E156" s="206"/>
      <c r="F156" s="206"/>
      <c r="G156" s="206"/>
      <c r="H156" s="206"/>
      <c r="I156" s="206"/>
      <c r="J156" s="206"/>
      <c r="K156" s="206"/>
      <c r="L156" s="206"/>
      <c r="M156" s="206"/>
      <c r="N156" s="206"/>
      <c r="O156" s="206"/>
      <c r="P156" s="206"/>
      <c r="Q156" s="206"/>
      <c r="R156" s="206"/>
      <c r="S156" s="206"/>
      <c r="T156" s="206"/>
      <c r="U156" s="206"/>
      <c r="V156" s="206"/>
      <c r="W156" s="206"/>
      <c r="X156" s="206"/>
      <c r="Y156" s="206"/>
      <c r="Z156" s="206"/>
      <c r="AA156" s="206"/>
      <c r="AB156" s="206"/>
      <c r="AC156" s="206"/>
      <c r="AD156" s="206"/>
      <c r="AE156" s="206"/>
      <c r="AF156" s="206"/>
      <c r="AG156" s="206"/>
      <c r="AH156" s="206"/>
      <c r="AI156" s="206"/>
      <c r="AJ156" s="206"/>
      <c r="AK156" s="206"/>
      <c r="AL156" s="206"/>
      <c r="AM156" s="206"/>
      <c r="AN156" s="206"/>
      <c r="AO156" s="206"/>
      <c r="AP156" s="206"/>
      <c r="AQ156" s="206"/>
      <c r="AR156" s="206"/>
      <c r="AS156" s="206"/>
      <c r="AT156" s="206"/>
      <c r="AU156" s="206"/>
    </row>
    <row r="157" spans="1:47">
      <c r="A157" s="206"/>
      <c r="B157" s="206"/>
      <c r="C157" s="206"/>
      <c r="D157" s="206"/>
      <c r="E157" s="206"/>
      <c r="F157" s="206"/>
      <c r="G157" s="206"/>
      <c r="H157" s="206"/>
      <c r="I157" s="206"/>
      <c r="J157" s="206"/>
      <c r="K157" s="206"/>
      <c r="L157" s="206"/>
      <c r="M157" s="206"/>
      <c r="N157" s="206"/>
      <c r="O157" s="206"/>
      <c r="P157" s="206"/>
      <c r="Q157" s="206"/>
      <c r="R157" s="206"/>
      <c r="S157" s="206"/>
      <c r="T157" s="206"/>
      <c r="U157" s="206"/>
      <c r="V157" s="206"/>
      <c r="W157" s="206"/>
      <c r="X157" s="206"/>
      <c r="Y157" s="206"/>
      <c r="Z157" s="206"/>
      <c r="AA157" s="206"/>
      <c r="AB157" s="206"/>
      <c r="AC157" s="206"/>
      <c r="AD157" s="206"/>
      <c r="AE157" s="206"/>
      <c r="AF157" s="206"/>
      <c r="AG157" s="206"/>
      <c r="AH157" s="206"/>
      <c r="AI157" s="206"/>
      <c r="AJ157" s="206"/>
      <c r="AK157" s="206"/>
      <c r="AL157" s="206"/>
      <c r="AM157" s="206"/>
      <c r="AN157" s="206"/>
      <c r="AO157" s="206"/>
      <c r="AP157" s="206"/>
      <c r="AQ157" s="206"/>
      <c r="AR157" s="206"/>
      <c r="AS157" s="206"/>
      <c r="AT157" s="206"/>
      <c r="AU157" s="206"/>
    </row>
    <row r="158" spans="1:47">
      <c r="A158" s="206"/>
      <c r="B158" s="206"/>
      <c r="C158" s="206"/>
      <c r="D158" s="206"/>
      <c r="E158" s="206"/>
      <c r="F158" s="206"/>
      <c r="G158" s="206"/>
      <c r="H158" s="206"/>
      <c r="I158" s="206"/>
      <c r="J158" s="206"/>
      <c r="K158" s="206"/>
      <c r="L158" s="206"/>
      <c r="M158" s="206"/>
      <c r="N158" s="206"/>
      <c r="O158" s="206"/>
      <c r="P158" s="206"/>
      <c r="Q158" s="206"/>
      <c r="R158" s="206"/>
      <c r="S158" s="206"/>
      <c r="T158" s="206"/>
      <c r="U158" s="206"/>
      <c r="V158" s="206"/>
      <c r="W158" s="206"/>
      <c r="X158" s="206"/>
      <c r="Y158" s="206"/>
      <c r="Z158" s="206"/>
      <c r="AA158" s="206"/>
      <c r="AB158" s="206"/>
      <c r="AC158" s="206"/>
      <c r="AD158" s="206"/>
      <c r="AE158" s="206"/>
      <c r="AF158" s="206"/>
      <c r="AG158" s="206"/>
      <c r="AH158" s="206"/>
      <c r="AI158" s="206"/>
      <c r="AJ158" s="206"/>
      <c r="AK158" s="206"/>
      <c r="AL158" s="206"/>
      <c r="AM158" s="206"/>
      <c r="AN158" s="206"/>
      <c r="AO158" s="206"/>
      <c r="AP158" s="206"/>
      <c r="AQ158" s="206"/>
      <c r="AR158" s="206"/>
      <c r="AS158" s="206"/>
      <c r="AT158" s="206"/>
      <c r="AU158" s="206"/>
    </row>
    <row r="159" spans="1:47">
      <c r="A159" s="206"/>
      <c r="B159" s="206"/>
      <c r="C159" s="206"/>
      <c r="D159" s="206"/>
      <c r="E159" s="206"/>
      <c r="F159" s="206"/>
      <c r="G159" s="206"/>
      <c r="H159" s="206"/>
      <c r="I159" s="206"/>
      <c r="J159" s="206"/>
      <c r="K159" s="206"/>
      <c r="L159" s="206"/>
      <c r="M159" s="206"/>
      <c r="N159" s="206"/>
      <c r="O159" s="206"/>
      <c r="P159" s="206"/>
      <c r="Q159" s="206"/>
      <c r="R159" s="206"/>
      <c r="S159" s="206"/>
      <c r="T159" s="206"/>
      <c r="U159" s="206"/>
      <c r="V159" s="206"/>
      <c r="W159" s="206"/>
      <c r="X159" s="206"/>
      <c r="Y159" s="206"/>
      <c r="Z159" s="206"/>
      <c r="AA159" s="206"/>
      <c r="AB159" s="206"/>
      <c r="AC159" s="206"/>
      <c r="AD159" s="206"/>
      <c r="AE159" s="206"/>
      <c r="AF159" s="206"/>
      <c r="AG159" s="206"/>
      <c r="AH159" s="206"/>
      <c r="AI159" s="206"/>
      <c r="AJ159" s="206"/>
      <c r="AK159" s="206"/>
      <c r="AL159" s="206"/>
      <c r="AM159" s="206"/>
      <c r="AN159" s="206"/>
      <c r="AO159" s="206"/>
      <c r="AP159" s="206"/>
      <c r="AQ159" s="206"/>
      <c r="AR159" s="206"/>
      <c r="AS159" s="206"/>
      <c r="AT159" s="206"/>
      <c r="AU159" s="206"/>
    </row>
    <row r="160" spans="1:47">
      <c r="A160" s="206"/>
      <c r="B160" s="206"/>
      <c r="C160" s="206"/>
      <c r="D160" s="206"/>
      <c r="E160" s="206"/>
      <c r="F160" s="206"/>
      <c r="G160" s="206"/>
      <c r="H160" s="206"/>
      <c r="I160" s="206"/>
      <c r="J160" s="206"/>
      <c r="K160" s="206"/>
      <c r="L160" s="206"/>
      <c r="M160" s="206"/>
      <c r="N160" s="206"/>
      <c r="O160" s="206"/>
      <c r="P160" s="206"/>
      <c r="Q160" s="206"/>
      <c r="R160" s="206"/>
      <c r="S160" s="206"/>
      <c r="T160" s="206"/>
      <c r="U160" s="206"/>
      <c r="V160" s="206"/>
      <c r="W160" s="206"/>
      <c r="X160" s="206"/>
      <c r="Y160" s="206"/>
      <c r="Z160" s="206"/>
      <c r="AA160" s="206"/>
      <c r="AB160" s="206"/>
      <c r="AC160" s="206"/>
      <c r="AD160" s="206"/>
      <c r="AE160" s="206"/>
      <c r="AF160" s="206"/>
      <c r="AG160" s="206"/>
      <c r="AH160" s="206"/>
      <c r="AI160" s="206"/>
      <c r="AJ160" s="206"/>
      <c r="AK160" s="206"/>
      <c r="AL160" s="206"/>
      <c r="AM160" s="206"/>
      <c r="AN160" s="206"/>
      <c r="AO160" s="206"/>
      <c r="AP160" s="206"/>
      <c r="AQ160" s="206"/>
      <c r="AR160" s="206"/>
      <c r="AS160" s="206"/>
      <c r="AT160" s="206"/>
      <c r="AU160" s="206"/>
    </row>
    <row r="161" spans="1:47">
      <c r="A161" s="206"/>
      <c r="B161" s="206"/>
      <c r="C161" s="206"/>
      <c r="D161" s="206"/>
      <c r="E161" s="206"/>
      <c r="F161" s="206"/>
      <c r="G161" s="206"/>
      <c r="H161" s="206"/>
      <c r="I161" s="206"/>
      <c r="J161" s="206"/>
      <c r="K161" s="206"/>
      <c r="L161" s="206"/>
      <c r="M161" s="206"/>
      <c r="N161" s="206"/>
      <c r="O161" s="206"/>
      <c r="P161" s="206"/>
      <c r="Q161" s="206"/>
      <c r="R161" s="206"/>
      <c r="S161" s="206"/>
      <c r="T161" s="206"/>
      <c r="U161" s="206"/>
      <c r="V161" s="206"/>
      <c r="W161" s="206"/>
      <c r="X161" s="206"/>
      <c r="Y161" s="206"/>
      <c r="Z161" s="206"/>
      <c r="AA161" s="206"/>
      <c r="AB161" s="206"/>
      <c r="AC161" s="206"/>
      <c r="AD161" s="206"/>
      <c r="AE161" s="206"/>
      <c r="AF161" s="206"/>
      <c r="AG161" s="206"/>
      <c r="AH161" s="206"/>
      <c r="AI161" s="206"/>
      <c r="AJ161" s="206"/>
      <c r="AK161" s="206"/>
      <c r="AL161" s="206"/>
      <c r="AM161" s="206"/>
      <c r="AN161" s="206"/>
      <c r="AO161" s="206"/>
      <c r="AP161" s="206"/>
      <c r="AQ161" s="206"/>
      <c r="AR161" s="206"/>
      <c r="AS161" s="206"/>
      <c r="AT161" s="206"/>
      <c r="AU161" s="206"/>
    </row>
    <row r="162" spans="1:47">
      <c r="A162" s="206"/>
      <c r="B162" s="206"/>
      <c r="C162" s="206"/>
      <c r="D162" s="206"/>
      <c r="E162" s="206"/>
      <c r="F162" s="206"/>
      <c r="G162" s="206"/>
      <c r="H162" s="206"/>
      <c r="I162" s="206"/>
      <c r="J162" s="206"/>
      <c r="K162" s="206"/>
      <c r="L162" s="206"/>
      <c r="M162" s="206"/>
      <c r="N162" s="206"/>
      <c r="O162" s="206"/>
      <c r="P162" s="206"/>
      <c r="Q162" s="206"/>
      <c r="R162" s="206"/>
      <c r="S162" s="206"/>
      <c r="T162" s="206"/>
      <c r="U162" s="206"/>
      <c r="V162" s="206"/>
      <c r="W162" s="206"/>
      <c r="X162" s="206"/>
      <c r="Y162" s="206"/>
      <c r="Z162" s="206"/>
      <c r="AA162" s="206"/>
      <c r="AB162" s="206"/>
      <c r="AC162" s="206"/>
      <c r="AD162" s="206"/>
      <c r="AE162" s="206"/>
      <c r="AF162" s="206"/>
      <c r="AG162" s="206"/>
      <c r="AH162" s="206"/>
      <c r="AI162" s="206"/>
      <c r="AJ162" s="206"/>
      <c r="AK162" s="206"/>
      <c r="AL162" s="206"/>
      <c r="AM162" s="206"/>
      <c r="AN162" s="206"/>
      <c r="AO162" s="206"/>
      <c r="AP162" s="206"/>
      <c r="AQ162" s="206"/>
      <c r="AR162" s="206"/>
      <c r="AS162" s="206"/>
      <c r="AT162" s="206"/>
      <c r="AU162" s="206"/>
    </row>
    <row r="163" spans="1:47">
      <c r="A163" s="206"/>
      <c r="B163" s="206"/>
      <c r="C163" s="206"/>
      <c r="D163" s="206"/>
      <c r="E163" s="206"/>
      <c r="F163" s="206"/>
      <c r="G163" s="206"/>
      <c r="H163" s="206"/>
      <c r="I163" s="206"/>
      <c r="J163" s="206"/>
      <c r="K163" s="206"/>
      <c r="L163" s="206"/>
      <c r="M163" s="206"/>
      <c r="N163" s="206"/>
      <c r="O163" s="206"/>
      <c r="P163" s="206"/>
      <c r="Q163" s="206"/>
      <c r="R163" s="206"/>
      <c r="S163" s="206"/>
      <c r="T163" s="206"/>
      <c r="U163" s="206"/>
      <c r="V163" s="206"/>
      <c r="W163" s="206"/>
      <c r="X163" s="206"/>
      <c r="Y163" s="206"/>
      <c r="Z163" s="206"/>
      <c r="AA163" s="206"/>
      <c r="AB163" s="206"/>
      <c r="AC163" s="206"/>
      <c r="AD163" s="206"/>
      <c r="AE163" s="206"/>
      <c r="AF163" s="206"/>
      <c r="AG163" s="206"/>
      <c r="AH163" s="206"/>
      <c r="AI163" s="206"/>
      <c r="AJ163" s="206"/>
      <c r="AK163" s="206"/>
      <c r="AL163" s="206"/>
      <c r="AM163" s="206"/>
      <c r="AN163" s="206"/>
      <c r="AO163" s="206"/>
      <c r="AP163" s="206"/>
      <c r="AQ163" s="206"/>
      <c r="AR163" s="206"/>
      <c r="AS163" s="206"/>
      <c r="AT163" s="206"/>
      <c r="AU163" s="206"/>
    </row>
    <row r="164" spans="1:47">
      <c r="A164" s="206"/>
      <c r="B164" s="206"/>
      <c r="C164" s="206"/>
      <c r="D164" s="206"/>
      <c r="E164" s="206"/>
      <c r="F164" s="206"/>
      <c r="G164" s="206"/>
      <c r="H164" s="206"/>
      <c r="I164" s="206"/>
      <c r="J164" s="206"/>
      <c r="K164" s="206"/>
      <c r="L164" s="206"/>
      <c r="M164" s="206"/>
      <c r="N164" s="206"/>
      <c r="O164" s="206"/>
      <c r="P164" s="206"/>
      <c r="Q164" s="206"/>
      <c r="R164" s="206"/>
      <c r="S164" s="206"/>
      <c r="T164" s="206"/>
      <c r="U164" s="206"/>
      <c r="V164" s="206"/>
      <c r="W164" s="206"/>
      <c r="X164" s="206"/>
      <c r="Y164" s="206"/>
      <c r="Z164" s="206"/>
      <c r="AA164" s="206"/>
      <c r="AB164" s="206"/>
      <c r="AC164" s="206"/>
      <c r="AD164" s="206"/>
      <c r="AE164" s="206"/>
      <c r="AF164" s="206"/>
      <c r="AG164" s="206"/>
      <c r="AH164" s="206"/>
      <c r="AI164" s="206"/>
      <c r="AJ164" s="206"/>
      <c r="AK164" s="206"/>
      <c r="AL164" s="206"/>
      <c r="AM164" s="206"/>
      <c r="AN164" s="206"/>
      <c r="AO164" s="206"/>
      <c r="AP164" s="206"/>
      <c r="AQ164" s="206"/>
      <c r="AR164" s="206"/>
      <c r="AS164" s="206"/>
      <c r="AT164" s="206"/>
      <c r="AU164" s="206"/>
    </row>
    <row r="165" spans="1:47">
      <c r="A165" s="206"/>
      <c r="B165" s="206"/>
      <c r="C165" s="206"/>
      <c r="D165" s="206"/>
      <c r="E165" s="206"/>
      <c r="F165" s="206"/>
      <c r="G165" s="206"/>
      <c r="H165" s="206"/>
      <c r="I165" s="206"/>
      <c r="J165" s="206"/>
      <c r="K165" s="206"/>
      <c r="L165" s="206"/>
      <c r="M165" s="206"/>
      <c r="N165" s="206"/>
      <c r="O165" s="206"/>
      <c r="P165" s="206"/>
      <c r="Q165" s="206"/>
      <c r="R165" s="206"/>
      <c r="S165" s="206"/>
      <c r="T165" s="206"/>
      <c r="U165" s="206"/>
      <c r="V165" s="206"/>
      <c r="W165" s="206"/>
      <c r="X165" s="206"/>
      <c r="Y165" s="206"/>
      <c r="Z165" s="206"/>
      <c r="AA165" s="206"/>
      <c r="AB165" s="206"/>
      <c r="AC165" s="206"/>
      <c r="AD165" s="206"/>
      <c r="AE165" s="206"/>
      <c r="AF165" s="206"/>
      <c r="AG165" s="206"/>
      <c r="AH165" s="206"/>
      <c r="AI165" s="206"/>
      <c r="AJ165" s="206"/>
      <c r="AK165" s="206"/>
      <c r="AL165" s="206"/>
      <c r="AM165" s="206"/>
      <c r="AN165" s="206"/>
      <c r="AO165" s="206"/>
      <c r="AP165" s="206"/>
      <c r="AQ165" s="206"/>
      <c r="AR165" s="206"/>
      <c r="AS165" s="206"/>
      <c r="AT165" s="206"/>
      <c r="AU165" s="206"/>
    </row>
    <row r="166" spans="1:47">
      <c r="A166" s="206"/>
      <c r="B166" s="206"/>
      <c r="C166" s="206"/>
      <c r="D166" s="206"/>
      <c r="E166" s="206"/>
      <c r="F166" s="206"/>
      <c r="G166" s="206"/>
      <c r="H166" s="206"/>
      <c r="I166" s="206"/>
      <c r="J166" s="206"/>
      <c r="K166" s="206"/>
      <c r="L166" s="206"/>
      <c r="M166" s="206"/>
      <c r="N166" s="206"/>
      <c r="O166" s="206"/>
      <c r="P166" s="206"/>
      <c r="Q166" s="206"/>
      <c r="R166" s="206"/>
      <c r="S166" s="206"/>
      <c r="T166" s="206"/>
      <c r="U166" s="206"/>
      <c r="V166" s="206"/>
      <c r="W166" s="206"/>
      <c r="X166" s="206"/>
      <c r="Y166" s="206"/>
      <c r="Z166" s="206"/>
      <c r="AA166" s="206"/>
      <c r="AB166" s="206"/>
      <c r="AC166" s="206"/>
      <c r="AD166" s="206"/>
      <c r="AE166" s="206"/>
      <c r="AF166" s="206"/>
      <c r="AG166" s="206"/>
      <c r="AH166" s="206"/>
      <c r="AI166" s="206"/>
      <c r="AJ166" s="206"/>
      <c r="AK166" s="206"/>
      <c r="AL166" s="206"/>
      <c r="AM166" s="206"/>
      <c r="AN166" s="206"/>
      <c r="AO166" s="206"/>
      <c r="AP166" s="206"/>
      <c r="AQ166" s="206"/>
      <c r="AR166" s="206"/>
      <c r="AS166" s="206"/>
      <c r="AT166" s="206"/>
      <c r="AU166" s="206"/>
    </row>
    <row r="167" spans="1:47">
      <c r="A167" s="206"/>
      <c r="B167" s="206"/>
      <c r="C167" s="206"/>
      <c r="D167" s="206"/>
      <c r="E167" s="206"/>
      <c r="F167" s="206"/>
      <c r="G167" s="206"/>
      <c r="H167" s="206"/>
      <c r="I167" s="206"/>
      <c r="J167" s="206"/>
      <c r="K167" s="206"/>
      <c r="L167" s="206"/>
      <c r="M167" s="206"/>
      <c r="N167" s="206"/>
      <c r="O167" s="206"/>
      <c r="P167" s="206"/>
      <c r="Q167" s="206"/>
      <c r="R167" s="206"/>
      <c r="S167" s="206"/>
      <c r="T167" s="206"/>
      <c r="U167" s="206"/>
      <c r="V167" s="206"/>
      <c r="W167" s="206"/>
      <c r="X167" s="206"/>
      <c r="Y167" s="206"/>
      <c r="Z167" s="206"/>
      <c r="AA167" s="206"/>
      <c r="AB167" s="206"/>
      <c r="AC167" s="206"/>
      <c r="AD167" s="206"/>
      <c r="AE167" s="206"/>
      <c r="AF167" s="206"/>
      <c r="AG167" s="206"/>
      <c r="AH167" s="206"/>
      <c r="AI167" s="206"/>
      <c r="AJ167" s="206"/>
      <c r="AK167" s="206"/>
      <c r="AL167" s="206"/>
      <c r="AM167" s="206"/>
      <c r="AN167" s="206"/>
      <c r="AO167" s="206"/>
      <c r="AP167" s="206"/>
      <c r="AQ167" s="206"/>
      <c r="AR167" s="206"/>
      <c r="AS167" s="206"/>
      <c r="AT167" s="206"/>
      <c r="AU167" s="206"/>
    </row>
    <row r="168" spans="1:47">
      <c r="A168" s="206"/>
      <c r="B168" s="206"/>
      <c r="C168" s="206"/>
      <c r="D168" s="206"/>
      <c r="E168" s="206"/>
      <c r="F168" s="206"/>
      <c r="G168" s="206"/>
      <c r="H168" s="206"/>
      <c r="I168" s="206"/>
      <c r="J168" s="206"/>
      <c r="K168" s="206"/>
      <c r="L168" s="206"/>
      <c r="M168" s="206"/>
      <c r="N168" s="206"/>
      <c r="O168" s="206"/>
      <c r="P168" s="206"/>
      <c r="Q168" s="206"/>
      <c r="R168" s="206"/>
      <c r="S168" s="206"/>
      <c r="T168" s="206"/>
      <c r="U168" s="206"/>
      <c r="V168" s="206"/>
      <c r="W168" s="206"/>
      <c r="X168" s="206"/>
      <c r="Y168" s="206"/>
      <c r="Z168" s="206"/>
      <c r="AA168" s="206"/>
      <c r="AB168" s="206"/>
      <c r="AC168" s="206"/>
      <c r="AD168" s="206"/>
      <c r="AE168" s="206"/>
      <c r="AF168" s="206"/>
      <c r="AG168" s="206"/>
      <c r="AH168" s="206"/>
      <c r="AI168" s="206"/>
      <c r="AJ168" s="206"/>
      <c r="AK168" s="206"/>
      <c r="AL168" s="206"/>
      <c r="AM168" s="206"/>
      <c r="AN168" s="206"/>
      <c r="AO168" s="206"/>
      <c r="AP168" s="206"/>
      <c r="AQ168" s="206"/>
      <c r="AR168" s="206"/>
      <c r="AS168" s="206"/>
      <c r="AT168" s="206"/>
      <c r="AU168" s="206"/>
    </row>
    <row r="169" spans="1:47">
      <c r="A169" s="206"/>
      <c r="B169" s="206"/>
      <c r="C169" s="206"/>
      <c r="D169" s="206"/>
      <c r="E169" s="206"/>
      <c r="F169" s="206"/>
      <c r="G169" s="206"/>
      <c r="H169" s="206"/>
      <c r="I169" s="206"/>
      <c r="J169" s="206"/>
      <c r="K169" s="206"/>
      <c r="L169" s="206"/>
      <c r="M169" s="206"/>
      <c r="N169" s="206"/>
      <c r="O169" s="206"/>
      <c r="P169" s="206"/>
      <c r="Q169" s="206"/>
      <c r="R169" s="206"/>
      <c r="S169" s="206"/>
      <c r="T169" s="206"/>
      <c r="U169" s="206"/>
      <c r="V169" s="206"/>
      <c r="W169" s="206"/>
      <c r="X169" s="206"/>
      <c r="Y169" s="206"/>
      <c r="Z169" s="206"/>
      <c r="AA169" s="206"/>
      <c r="AB169" s="206"/>
      <c r="AC169" s="206"/>
      <c r="AD169" s="206"/>
      <c r="AE169" s="206"/>
      <c r="AF169" s="206"/>
      <c r="AG169" s="206"/>
      <c r="AH169" s="206"/>
      <c r="AI169" s="206"/>
      <c r="AJ169" s="206"/>
      <c r="AK169" s="206"/>
      <c r="AL169" s="206"/>
      <c r="AM169" s="206"/>
      <c r="AN169" s="206"/>
      <c r="AO169" s="206"/>
      <c r="AP169" s="206"/>
      <c r="AQ169" s="206"/>
      <c r="AR169" s="206"/>
      <c r="AS169" s="206"/>
      <c r="AT169" s="206"/>
      <c r="AU169" s="206"/>
    </row>
    <row r="170" spans="1:47">
      <c r="A170" s="206"/>
      <c r="B170" s="206"/>
      <c r="C170" s="206"/>
      <c r="D170" s="206"/>
      <c r="E170" s="206"/>
      <c r="F170" s="206"/>
      <c r="G170" s="206"/>
      <c r="H170" s="206"/>
      <c r="I170" s="206"/>
      <c r="J170" s="206"/>
      <c r="K170" s="206"/>
      <c r="L170" s="206"/>
      <c r="M170" s="206"/>
      <c r="N170" s="206"/>
      <c r="O170" s="206"/>
      <c r="P170" s="206"/>
      <c r="Q170" s="206"/>
      <c r="R170" s="206"/>
      <c r="S170" s="206"/>
      <c r="T170" s="206"/>
      <c r="U170" s="206"/>
      <c r="V170" s="206"/>
      <c r="W170" s="206"/>
      <c r="X170" s="206"/>
      <c r="Y170" s="206"/>
      <c r="Z170" s="206"/>
      <c r="AA170" s="206"/>
      <c r="AB170" s="206"/>
      <c r="AC170" s="206"/>
      <c r="AD170" s="206"/>
      <c r="AE170" s="206"/>
      <c r="AF170" s="206"/>
      <c r="AG170" s="206"/>
      <c r="AH170" s="206"/>
      <c r="AI170" s="206"/>
      <c r="AJ170" s="206"/>
      <c r="AK170" s="206"/>
      <c r="AL170" s="206"/>
      <c r="AM170" s="206"/>
      <c r="AN170" s="206"/>
      <c r="AO170" s="206"/>
      <c r="AP170" s="206"/>
      <c r="AQ170" s="206"/>
      <c r="AR170" s="206"/>
      <c r="AS170" s="206"/>
      <c r="AT170" s="206"/>
      <c r="AU170" s="206"/>
    </row>
    <row r="171" spans="1:47">
      <c r="A171" s="206"/>
      <c r="B171" s="206"/>
      <c r="C171" s="206"/>
      <c r="D171" s="206"/>
      <c r="E171" s="206"/>
      <c r="F171" s="206"/>
      <c r="G171" s="206"/>
      <c r="H171" s="206"/>
      <c r="I171" s="206"/>
      <c r="J171" s="206"/>
      <c r="K171" s="206"/>
      <c r="L171" s="206"/>
      <c r="M171" s="206"/>
      <c r="N171" s="206"/>
      <c r="O171" s="206"/>
      <c r="P171" s="206"/>
      <c r="Q171" s="206"/>
      <c r="R171" s="206"/>
      <c r="S171" s="206"/>
      <c r="T171" s="206"/>
      <c r="U171" s="206"/>
      <c r="V171" s="206"/>
      <c r="W171" s="206"/>
      <c r="X171" s="206"/>
      <c r="Y171" s="206"/>
      <c r="Z171" s="206"/>
      <c r="AA171" s="206"/>
      <c r="AB171" s="206"/>
      <c r="AC171" s="206"/>
      <c r="AD171" s="206"/>
      <c r="AE171" s="206"/>
      <c r="AF171" s="206"/>
      <c r="AG171" s="206"/>
      <c r="AH171" s="206"/>
      <c r="AI171" s="206"/>
      <c r="AJ171" s="206"/>
      <c r="AK171" s="206"/>
      <c r="AL171" s="206"/>
      <c r="AM171" s="206"/>
      <c r="AN171" s="206"/>
      <c r="AO171" s="206"/>
      <c r="AP171" s="206"/>
      <c r="AQ171" s="206"/>
      <c r="AR171" s="206"/>
      <c r="AS171" s="206"/>
      <c r="AT171" s="206"/>
      <c r="AU171" s="206"/>
    </row>
    <row r="172" spans="1:47">
      <c r="A172" s="206"/>
      <c r="B172" s="206"/>
      <c r="C172" s="206"/>
      <c r="D172" s="206"/>
      <c r="E172" s="206"/>
      <c r="F172" s="206"/>
      <c r="G172" s="206"/>
      <c r="H172" s="206"/>
      <c r="I172" s="206"/>
      <c r="J172" s="206"/>
      <c r="K172" s="206"/>
      <c r="L172" s="206"/>
      <c r="M172" s="206"/>
      <c r="N172" s="206"/>
      <c r="O172" s="206"/>
      <c r="P172" s="206"/>
      <c r="Q172" s="206"/>
      <c r="R172" s="206"/>
      <c r="S172" s="206"/>
      <c r="T172" s="206"/>
      <c r="U172" s="206"/>
      <c r="V172" s="206"/>
      <c r="W172" s="206"/>
      <c r="X172" s="206"/>
      <c r="Y172" s="206"/>
      <c r="Z172" s="206"/>
      <c r="AA172" s="206"/>
      <c r="AB172" s="206"/>
      <c r="AC172" s="206"/>
      <c r="AD172" s="206"/>
      <c r="AE172" s="206"/>
      <c r="AF172" s="206"/>
      <c r="AG172" s="206"/>
      <c r="AH172" s="206"/>
      <c r="AI172" s="206"/>
      <c r="AJ172" s="206"/>
      <c r="AK172" s="206"/>
      <c r="AL172" s="206"/>
      <c r="AM172" s="206"/>
      <c r="AN172" s="206"/>
      <c r="AO172" s="206"/>
      <c r="AP172" s="206"/>
      <c r="AQ172" s="206"/>
      <c r="AR172" s="206"/>
      <c r="AS172" s="206"/>
      <c r="AT172" s="206"/>
      <c r="AU172" s="206"/>
    </row>
    <row r="173" spans="1:47">
      <c r="A173" s="206"/>
      <c r="B173" s="206"/>
      <c r="C173" s="206"/>
      <c r="D173" s="206"/>
      <c r="E173" s="206"/>
      <c r="F173" s="206"/>
      <c r="G173" s="206"/>
      <c r="H173" s="206"/>
      <c r="I173" s="206"/>
      <c r="J173" s="206"/>
      <c r="K173" s="206"/>
      <c r="L173" s="206"/>
      <c r="M173" s="206"/>
      <c r="N173" s="206"/>
      <c r="O173" s="206"/>
      <c r="P173" s="206"/>
      <c r="Q173" s="206"/>
      <c r="R173" s="206"/>
      <c r="S173" s="206"/>
      <c r="T173" s="206"/>
      <c r="U173" s="206"/>
      <c r="V173" s="206"/>
      <c r="W173" s="206"/>
      <c r="X173" s="206"/>
      <c r="Y173" s="206"/>
      <c r="Z173" s="206"/>
      <c r="AA173" s="206"/>
      <c r="AB173" s="206"/>
      <c r="AC173" s="206"/>
      <c r="AD173" s="206"/>
      <c r="AE173" s="206"/>
      <c r="AF173" s="206"/>
      <c r="AG173" s="206"/>
      <c r="AH173" s="206"/>
      <c r="AI173" s="206"/>
      <c r="AJ173" s="206"/>
      <c r="AK173" s="206"/>
      <c r="AL173" s="206"/>
      <c r="AM173" s="206"/>
      <c r="AN173" s="206"/>
      <c r="AO173" s="206"/>
      <c r="AP173" s="206"/>
      <c r="AQ173" s="206"/>
      <c r="AR173" s="206"/>
      <c r="AS173" s="206"/>
      <c r="AT173" s="206"/>
      <c r="AU173" s="206"/>
    </row>
    <row r="174" spans="1:47">
      <c r="A174" s="206"/>
      <c r="B174" s="206"/>
      <c r="C174" s="206"/>
      <c r="D174" s="206"/>
      <c r="E174" s="206"/>
      <c r="F174" s="206"/>
      <c r="G174" s="206"/>
      <c r="H174" s="206"/>
      <c r="I174" s="206"/>
      <c r="J174" s="206"/>
      <c r="K174" s="206"/>
      <c r="L174" s="206"/>
      <c r="M174" s="206"/>
      <c r="N174" s="206"/>
      <c r="O174" s="206"/>
      <c r="P174" s="206"/>
      <c r="Q174" s="206"/>
      <c r="R174" s="206"/>
      <c r="S174" s="206"/>
      <c r="T174" s="206"/>
      <c r="U174" s="206"/>
      <c r="V174" s="206"/>
      <c r="W174" s="206"/>
      <c r="X174" s="206"/>
      <c r="Y174" s="206"/>
      <c r="Z174" s="206"/>
      <c r="AA174" s="206"/>
      <c r="AB174" s="206"/>
      <c r="AC174" s="206"/>
      <c r="AD174" s="206"/>
      <c r="AE174" s="206"/>
      <c r="AF174" s="206"/>
      <c r="AG174" s="206"/>
      <c r="AH174" s="206"/>
      <c r="AI174" s="206"/>
      <c r="AJ174" s="206"/>
      <c r="AK174" s="206"/>
      <c r="AL174" s="206"/>
      <c r="AM174" s="206"/>
      <c r="AN174" s="206"/>
      <c r="AO174" s="206"/>
      <c r="AP174" s="206"/>
      <c r="AQ174" s="206"/>
      <c r="AR174" s="206"/>
      <c r="AS174" s="206"/>
      <c r="AT174" s="206"/>
      <c r="AU174" s="206"/>
    </row>
    <row r="175" spans="1:47">
      <c r="A175" s="206"/>
      <c r="B175" s="206"/>
      <c r="C175" s="206"/>
      <c r="D175" s="206"/>
      <c r="E175" s="206"/>
      <c r="F175" s="206"/>
      <c r="G175" s="206"/>
      <c r="H175" s="206"/>
      <c r="I175" s="206"/>
      <c r="J175" s="206"/>
      <c r="K175" s="206"/>
      <c r="L175" s="206"/>
      <c r="M175" s="206"/>
      <c r="N175" s="206"/>
      <c r="O175" s="206"/>
      <c r="P175" s="206"/>
      <c r="Q175" s="206"/>
      <c r="R175" s="206"/>
      <c r="S175" s="206"/>
      <c r="T175" s="206"/>
      <c r="U175" s="206"/>
      <c r="V175" s="206"/>
      <c r="W175" s="206"/>
      <c r="X175" s="206"/>
      <c r="Y175" s="206"/>
      <c r="Z175" s="206"/>
      <c r="AA175" s="206"/>
      <c r="AB175" s="206"/>
      <c r="AC175" s="206"/>
      <c r="AD175" s="206"/>
      <c r="AE175" s="206"/>
      <c r="AF175" s="206"/>
      <c r="AG175" s="206"/>
      <c r="AH175" s="206"/>
      <c r="AI175" s="206"/>
      <c r="AJ175" s="206"/>
      <c r="AK175" s="206"/>
      <c r="AL175" s="206"/>
      <c r="AM175" s="206"/>
      <c r="AN175" s="206"/>
      <c r="AO175" s="206"/>
      <c r="AP175" s="206"/>
      <c r="AQ175" s="206"/>
      <c r="AR175" s="206"/>
      <c r="AS175" s="206"/>
      <c r="AT175" s="206"/>
      <c r="AU175" s="206"/>
    </row>
    <row r="176" spans="1:47">
      <c r="A176" s="206"/>
      <c r="B176" s="206"/>
      <c r="C176" s="206"/>
      <c r="D176" s="206"/>
      <c r="E176" s="206"/>
      <c r="F176" s="206"/>
      <c r="G176" s="206"/>
      <c r="H176" s="206"/>
      <c r="I176" s="206"/>
      <c r="J176" s="206"/>
      <c r="K176" s="206"/>
      <c r="L176" s="206"/>
      <c r="M176" s="206"/>
      <c r="N176" s="206"/>
      <c r="O176" s="206"/>
      <c r="P176" s="206"/>
      <c r="Q176" s="206"/>
      <c r="R176" s="206"/>
      <c r="S176" s="206"/>
      <c r="T176" s="206"/>
      <c r="U176" s="206"/>
      <c r="V176" s="206"/>
      <c r="W176" s="206"/>
      <c r="X176" s="206"/>
      <c r="Y176" s="206"/>
      <c r="Z176" s="206"/>
      <c r="AA176" s="206"/>
      <c r="AB176" s="206"/>
      <c r="AC176" s="206"/>
      <c r="AD176" s="206"/>
      <c r="AE176" s="206"/>
      <c r="AF176" s="206"/>
      <c r="AG176" s="206"/>
      <c r="AH176" s="206"/>
      <c r="AI176" s="206"/>
      <c r="AJ176" s="206"/>
      <c r="AK176" s="206"/>
      <c r="AL176" s="206"/>
      <c r="AM176" s="206"/>
      <c r="AN176" s="206"/>
      <c r="AO176" s="206"/>
      <c r="AP176" s="206"/>
      <c r="AQ176" s="206"/>
      <c r="AR176" s="206"/>
      <c r="AS176" s="206"/>
      <c r="AT176" s="206"/>
      <c r="AU176" s="206"/>
    </row>
    <row r="177" spans="1:47">
      <c r="A177" s="206"/>
      <c r="B177" s="206"/>
      <c r="C177" s="206"/>
      <c r="D177" s="206"/>
      <c r="E177" s="206"/>
      <c r="F177" s="206"/>
      <c r="G177" s="206"/>
      <c r="H177" s="206"/>
      <c r="I177" s="206"/>
      <c r="J177" s="206"/>
      <c r="K177" s="206"/>
      <c r="L177" s="206"/>
      <c r="M177" s="206"/>
      <c r="N177" s="206"/>
      <c r="O177" s="206"/>
      <c r="P177" s="206"/>
      <c r="Q177" s="206"/>
      <c r="R177" s="206"/>
      <c r="S177" s="206"/>
      <c r="T177" s="206"/>
      <c r="U177" s="206"/>
      <c r="V177" s="206"/>
      <c r="W177" s="206"/>
      <c r="X177" s="206"/>
      <c r="Y177" s="206"/>
      <c r="Z177" s="206"/>
      <c r="AA177" s="206"/>
      <c r="AB177" s="206"/>
      <c r="AC177" s="206"/>
      <c r="AD177" s="206"/>
      <c r="AE177" s="206"/>
      <c r="AF177" s="206"/>
      <c r="AG177" s="206"/>
      <c r="AH177" s="206"/>
      <c r="AI177" s="206"/>
      <c r="AJ177" s="206"/>
      <c r="AK177" s="206"/>
      <c r="AL177" s="206"/>
      <c r="AM177" s="206"/>
      <c r="AN177" s="206"/>
      <c r="AO177" s="206"/>
      <c r="AP177" s="206"/>
      <c r="AQ177" s="206"/>
      <c r="AR177" s="206"/>
      <c r="AS177" s="206"/>
      <c r="AT177" s="206"/>
      <c r="AU177" s="206"/>
    </row>
    <row r="178" spans="1:47">
      <c r="A178" s="206"/>
      <c r="B178" s="206"/>
      <c r="C178" s="206"/>
      <c r="D178" s="206"/>
      <c r="E178" s="206"/>
      <c r="F178" s="206"/>
      <c r="G178" s="206"/>
      <c r="H178" s="206"/>
      <c r="I178" s="206"/>
      <c r="J178" s="206"/>
      <c r="K178" s="206"/>
      <c r="L178" s="206"/>
      <c r="M178" s="206"/>
      <c r="N178" s="206"/>
      <c r="O178" s="206"/>
      <c r="P178" s="206"/>
      <c r="Q178" s="206"/>
      <c r="R178" s="206"/>
      <c r="S178" s="206"/>
      <c r="T178" s="206"/>
      <c r="U178" s="206"/>
      <c r="V178" s="206"/>
      <c r="W178" s="206"/>
      <c r="X178" s="206"/>
      <c r="Y178" s="206"/>
      <c r="Z178" s="206"/>
      <c r="AA178" s="206"/>
      <c r="AB178" s="206"/>
      <c r="AC178" s="206"/>
      <c r="AD178" s="206"/>
      <c r="AE178" s="206"/>
      <c r="AF178" s="206"/>
      <c r="AG178" s="206"/>
      <c r="AH178" s="206"/>
      <c r="AI178" s="206"/>
      <c r="AJ178" s="206"/>
      <c r="AK178" s="206"/>
      <c r="AL178" s="206"/>
      <c r="AM178" s="206"/>
      <c r="AN178" s="206"/>
      <c r="AO178" s="206"/>
      <c r="AP178" s="206"/>
      <c r="AQ178" s="206"/>
      <c r="AR178" s="206"/>
      <c r="AS178" s="206"/>
      <c r="AT178" s="206"/>
      <c r="AU178" s="206"/>
    </row>
    <row r="179" spans="1:47">
      <c r="A179" s="206"/>
      <c r="B179" s="206"/>
      <c r="C179" s="206"/>
      <c r="D179" s="206"/>
      <c r="E179" s="206"/>
      <c r="F179" s="206"/>
      <c r="G179" s="206"/>
      <c r="H179" s="206"/>
      <c r="I179" s="206"/>
      <c r="J179" s="206"/>
      <c r="K179" s="206"/>
      <c r="L179" s="206"/>
      <c r="M179" s="206"/>
      <c r="N179" s="206"/>
      <c r="O179" s="206"/>
      <c r="P179" s="206"/>
      <c r="Q179" s="206"/>
      <c r="R179" s="206"/>
      <c r="S179" s="206"/>
      <c r="T179" s="206"/>
      <c r="U179" s="206"/>
      <c r="V179" s="206"/>
      <c r="W179" s="206"/>
      <c r="X179" s="206"/>
      <c r="Y179" s="206"/>
      <c r="Z179" s="206"/>
      <c r="AA179" s="206"/>
      <c r="AB179" s="206"/>
      <c r="AC179" s="206"/>
      <c r="AD179" s="206"/>
      <c r="AE179" s="206"/>
      <c r="AF179" s="206"/>
      <c r="AG179" s="206"/>
      <c r="AH179" s="206"/>
      <c r="AI179" s="206"/>
      <c r="AJ179" s="206"/>
      <c r="AK179" s="206"/>
      <c r="AL179" s="206"/>
      <c r="AM179" s="206"/>
      <c r="AN179" s="206"/>
      <c r="AO179" s="206"/>
      <c r="AP179" s="206"/>
      <c r="AQ179" s="206"/>
      <c r="AR179" s="206"/>
      <c r="AS179" s="206"/>
      <c r="AT179" s="206"/>
      <c r="AU179" s="206"/>
    </row>
    <row r="180" spans="1:47">
      <c r="A180" s="206"/>
      <c r="B180" s="206"/>
      <c r="C180" s="206"/>
      <c r="D180" s="206"/>
      <c r="E180" s="206"/>
      <c r="F180" s="206"/>
      <c r="G180" s="206"/>
      <c r="H180" s="206"/>
      <c r="I180" s="206"/>
      <c r="J180" s="206"/>
      <c r="K180" s="206"/>
      <c r="L180" s="206"/>
      <c r="M180" s="206"/>
      <c r="N180" s="206"/>
      <c r="O180" s="206"/>
      <c r="P180" s="206"/>
      <c r="Q180" s="206"/>
      <c r="R180" s="206"/>
      <c r="S180" s="206"/>
      <c r="T180" s="206"/>
      <c r="U180" s="206"/>
      <c r="V180" s="206"/>
      <c r="W180" s="206"/>
      <c r="X180" s="206"/>
      <c r="Y180" s="206"/>
      <c r="Z180" s="206"/>
      <c r="AA180" s="206"/>
      <c r="AB180" s="206"/>
      <c r="AC180" s="206"/>
      <c r="AD180" s="206"/>
      <c r="AE180" s="206"/>
      <c r="AF180" s="206"/>
      <c r="AG180" s="206"/>
      <c r="AH180" s="206"/>
      <c r="AI180" s="206"/>
      <c r="AJ180" s="206"/>
      <c r="AK180" s="206"/>
      <c r="AL180" s="206"/>
      <c r="AM180" s="206"/>
      <c r="AN180" s="206"/>
      <c r="AO180" s="206"/>
      <c r="AP180" s="206"/>
      <c r="AQ180" s="206"/>
      <c r="AR180" s="206"/>
      <c r="AS180" s="206"/>
      <c r="AT180" s="206"/>
      <c r="AU180" s="206"/>
    </row>
    <row r="181" spans="1:47">
      <c r="A181" s="206"/>
      <c r="B181" s="206"/>
      <c r="C181" s="206"/>
      <c r="D181" s="206"/>
      <c r="E181" s="206"/>
      <c r="F181" s="206"/>
      <c r="G181" s="206"/>
      <c r="H181" s="206"/>
      <c r="I181" s="206"/>
      <c r="J181" s="206"/>
      <c r="K181" s="206"/>
      <c r="L181" s="206"/>
      <c r="M181" s="206"/>
      <c r="N181" s="206"/>
      <c r="O181" s="206"/>
      <c r="P181" s="206"/>
      <c r="Q181" s="206"/>
      <c r="R181" s="206"/>
      <c r="S181" s="206"/>
      <c r="T181" s="206"/>
      <c r="U181" s="206"/>
      <c r="V181" s="206"/>
      <c r="W181" s="206"/>
      <c r="X181" s="206"/>
      <c r="Y181" s="206"/>
      <c r="Z181" s="206"/>
      <c r="AA181" s="206"/>
      <c r="AB181" s="206"/>
      <c r="AC181" s="206"/>
      <c r="AD181" s="206"/>
      <c r="AE181" s="206"/>
      <c r="AF181" s="206"/>
      <c r="AG181" s="206"/>
      <c r="AH181" s="206"/>
      <c r="AI181" s="206"/>
      <c r="AJ181" s="206"/>
      <c r="AK181" s="206"/>
      <c r="AL181" s="206"/>
      <c r="AM181" s="206"/>
      <c r="AN181" s="206"/>
      <c r="AO181" s="206"/>
      <c r="AP181" s="206"/>
      <c r="AQ181" s="206"/>
      <c r="AR181" s="206"/>
      <c r="AS181" s="206"/>
      <c r="AT181" s="206"/>
      <c r="AU181" s="206"/>
    </row>
    <row r="182" spans="1:47">
      <c r="A182" s="206"/>
      <c r="B182" s="206"/>
      <c r="C182" s="206"/>
      <c r="D182" s="206"/>
      <c r="E182" s="206"/>
      <c r="F182" s="206"/>
      <c r="G182" s="206"/>
      <c r="H182" s="206"/>
      <c r="I182" s="206"/>
      <c r="J182" s="206"/>
      <c r="K182" s="206"/>
      <c r="L182" s="206"/>
      <c r="M182" s="206"/>
      <c r="N182" s="206"/>
      <c r="O182" s="206"/>
      <c r="P182" s="206"/>
      <c r="Q182" s="206"/>
      <c r="R182" s="206"/>
      <c r="S182" s="206"/>
      <c r="T182" s="206"/>
      <c r="U182" s="206"/>
      <c r="V182" s="206"/>
      <c r="W182" s="206"/>
      <c r="X182" s="206"/>
      <c r="Y182" s="206"/>
      <c r="Z182" s="206"/>
      <c r="AA182" s="206"/>
      <c r="AB182" s="206"/>
      <c r="AC182" s="206"/>
      <c r="AD182" s="206"/>
      <c r="AE182" s="206"/>
      <c r="AF182" s="206"/>
      <c r="AG182" s="206"/>
      <c r="AH182" s="206"/>
      <c r="AI182" s="206"/>
      <c r="AJ182" s="206"/>
      <c r="AK182" s="206"/>
      <c r="AL182" s="206"/>
      <c r="AM182" s="206"/>
      <c r="AN182" s="206"/>
      <c r="AO182" s="206"/>
      <c r="AP182" s="206"/>
      <c r="AQ182" s="206"/>
      <c r="AR182" s="206"/>
      <c r="AS182" s="206"/>
      <c r="AT182" s="206"/>
      <c r="AU182" s="206"/>
    </row>
    <row r="183" spans="1:47">
      <c r="A183" s="206"/>
      <c r="B183" s="206"/>
      <c r="C183" s="206"/>
      <c r="D183" s="206"/>
      <c r="E183" s="206"/>
      <c r="F183" s="206"/>
      <c r="G183" s="206"/>
      <c r="H183" s="206"/>
      <c r="I183" s="206"/>
      <c r="J183" s="206"/>
      <c r="K183" s="206"/>
      <c r="L183" s="206"/>
      <c r="M183" s="206"/>
      <c r="N183" s="206"/>
      <c r="O183" s="206"/>
      <c r="P183" s="206"/>
      <c r="Q183" s="206"/>
      <c r="R183" s="206"/>
      <c r="S183" s="206"/>
      <c r="T183" s="206"/>
      <c r="U183" s="206"/>
      <c r="V183" s="206"/>
      <c r="W183" s="206"/>
      <c r="X183" s="206"/>
      <c r="Y183" s="206"/>
      <c r="Z183" s="206"/>
      <c r="AA183" s="206"/>
      <c r="AB183" s="206"/>
      <c r="AC183" s="206"/>
      <c r="AD183" s="206"/>
      <c r="AE183" s="206"/>
      <c r="AF183" s="206"/>
      <c r="AG183" s="206"/>
      <c r="AH183" s="206"/>
      <c r="AI183" s="206"/>
      <c r="AJ183" s="206"/>
      <c r="AK183" s="206"/>
      <c r="AL183" s="206"/>
      <c r="AM183" s="206"/>
      <c r="AN183" s="206"/>
      <c r="AO183" s="206"/>
      <c r="AP183" s="206"/>
      <c r="AQ183" s="206"/>
      <c r="AR183" s="206"/>
      <c r="AS183" s="206"/>
      <c r="AT183" s="206"/>
      <c r="AU183" s="206"/>
    </row>
    <row r="184" spans="1:47">
      <c r="A184" s="206"/>
      <c r="B184" s="206"/>
      <c r="C184" s="206"/>
      <c r="D184" s="206"/>
      <c r="E184" s="206"/>
      <c r="F184" s="206"/>
      <c r="G184" s="206"/>
      <c r="H184" s="206"/>
      <c r="I184" s="206"/>
      <c r="J184" s="206"/>
      <c r="K184" s="206"/>
      <c r="L184" s="206"/>
      <c r="M184" s="206"/>
      <c r="N184" s="206"/>
      <c r="O184" s="206"/>
      <c r="P184" s="206"/>
      <c r="Q184" s="206"/>
      <c r="R184" s="206"/>
      <c r="S184" s="206"/>
      <c r="T184" s="206"/>
      <c r="U184" s="206"/>
      <c r="V184" s="206"/>
      <c r="W184" s="206"/>
      <c r="X184" s="206"/>
      <c r="Y184" s="206"/>
      <c r="Z184" s="206"/>
      <c r="AA184" s="206"/>
      <c r="AB184" s="206"/>
      <c r="AC184" s="206"/>
      <c r="AD184" s="206"/>
      <c r="AE184" s="206"/>
      <c r="AF184" s="206"/>
      <c r="AG184" s="206"/>
      <c r="AH184" s="206"/>
      <c r="AI184" s="206"/>
      <c r="AJ184" s="206"/>
      <c r="AK184" s="206"/>
      <c r="AL184" s="206"/>
      <c r="AM184" s="206"/>
      <c r="AN184" s="206"/>
      <c r="AO184" s="206"/>
      <c r="AP184" s="206"/>
      <c r="AQ184" s="206"/>
      <c r="AR184" s="206"/>
      <c r="AS184" s="206"/>
      <c r="AT184" s="206"/>
      <c r="AU184" s="206"/>
    </row>
    <row r="185" spans="1:47">
      <c r="A185" s="206"/>
      <c r="B185" s="206"/>
      <c r="C185" s="206"/>
      <c r="D185" s="206"/>
      <c r="E185" s="206"/>
      <c r="F185" s="206"/>
      <c r="G185" s="206"/>
      <c r="H185" s="206"/>
      <c r="I185" s="206"/>
      <c r="J185" s="206"/>
      <c r="K185" s="206"/>
      <c r="L185" s="206"/>
      <c r="M185" s="206"/>
      <c r="N185" s="206"/>
      <c r="O185" s="206"/>
      <c r="P185" s="206"/>
      <c r="Q185" s="206"/>
      <c r="R185" s="206"/>
      <c r="S185" s="206"/>
      <c r="T185" s="206"/>
      <c r="U185" s="206"/>
      <c r="V185" s="206"/>
      <c r="W185" s="206"/>
      <c r="X185" s="206"/>
      <c r="Y185" s="206"/>
      <c r="Z185" s="206"/>
      <c r="AA185" s="206"/>
      <c r="AB185" s="206"/>
      <c r="AC185" s="206"/>
      <c r="AD185" s="206"/>
      <c r="AE185" s="206"/>
      <c r="AF185" s="206"/>
      <c r="AG185" s="206"/>
      <c r="AH185" s="206"/>
      <c r="AI185" s="206"/>
      <c r="AJ185" s="206"/>
      <c r="AK185" s="206"/>
      <c r="AL185" s="206"/>
      <c r="AM185" s="206"/>
      <c r="AN185" s="206"/>
      <c r="AO185" s="206"/>
      <c r="AP185" s="206"/>
      <c r="AQ185" s="206"/>
      <c r="AR185" s="206"/>
      <c r="AS185" s="206"/>
      <c r="AT185" s="206"/>
      <c r="AU185" s="206"/>
    </row>
    <row r="186" spans="1:47">
      <c r="A186" s="206"/>
      <c r="B186" s="206"/>
      <c r="C186" s="206"/>
      <c r="D186" s="206"/>
      <c r="E186" s="206"/>
      <c r="F186" s="206"/>
      <c r="G186" s="206"/>
      <c r="H186" s="206"/>
      <c r="I186" s="206"/>
      <c r="J186" s="206"/>
      <c r="K186" s="206"/>
      <c r="L186" s="206"/>
      <c r="M186" s="206"/>
      <c r="N186" s="206"/>
      <c r="O186" s="206"/>
      <c r="P186" s="206"/>
      <c r="Q186" s="206"/>
      <c r="R186" s="206"/>
      <c r="S186" s="206"/>
      <c r="T186" s="206"/>
      <c r="U186" s="206"/>
      <c r="V186" s="206"/>
      <c r="W186" s="206"/>
      <c r="X186" s="206"/>
      <c r="Y186" s="206"/>
      <c r="Z186" s="206"/>
      <c r="AA186" s="206"/>
      <c r="AB186" s="206"/>
      <c r="AC186" s="206"/>
      <c r="AD186" s="206"/>
      <c r="AE186" s="206"/>
      <c r="AF186" s="206"/>
      <c r="AG186" s="206"/>
      <c r="AH186" s="206"/>
      <c r="AI186" s="206"/>
      <c r="AJ186" s="206"/>
      <c r="AK186" s="206"/>
      <c r="AL186" s="206"/>
      <c r="AM186" s="206"/>
      <c r="AN186" s="206"/>
      <c r="AO186" s="206"/>
      <c r="AP186" s="206"/>
      <c r="AQ186" s="206"/>
      <c r="AR186" s="206"/>
      <c r="AS186" s="206"/>
      <c r="AT186" s="206"/>
      <c r="AU186" s="206"/>
    </row>
    <row r="187" spans="1:47">
      <c r="A187" s="206"/>
      <c r="B187" s="206"/>
      <c r="C187" s="206"/>
      <c r="D187" s="206"/>
      <c r="E187" s="206"/>
      <c r="F187" s="206"/>
      <c r="G187" s="206"/>
      <c r="H187" s="206"/>
      <c r="I187" s="206"/>
      <c r="J187" s="206"/>
      <c r="K187" s="206"/>
      <c r="L187" s="206"/>
      <c r="M187" s="206"/>
      <c r="N187" s="206"/>
      <c r="O187" s="206"/>
      <c r="P187" s="206"/>
      <c r="Q187" s="206"/>
      <c r="R187" s="206"/>
      <c r="S187" s="206"/>
      <c r="T187" s="206"/>
      <c r="U187" s="206"/>
      <c r="V187" s="206"/>
      <c r="W187" s="206"/>
      <c r="X187" s="206"/>
      <c r="Y187" s="206"/>
      <c r="Z187" s="206"/>
      <c r="AA187" s="206"/>
      <c r="AB187" s="206"/>
      <c r="AC187" s="206"/>
      <c r="AD187" s="206"/>
      <c r="AE187" s="206"/>
      <c r="AF187" s="206"/>
      <c r="AG187" s="206"/>
      <c r="AH187" s="206"/>
      <c r="AI187" s="206"/>
      <c r="AJ187" s="206"/>
      <c r="AK187" s="206"/>
      <c r="AL187" s="206"/>
      <c r="AM187" s="206"/>
      <c r="AN187" s="206"/>
      <c r="AO187" s="206"/>
      <c r="AP187" s="206"/>
      <c r="AQ187" s="206"/>
      <c r="AR187" s="206"/>
      <c r="AS187" s="206"/>
      <c r="AT187" s="206"/>
      <c r="AU187" s="206"/>
    </row>
    <row r="188" spans="1:47">
      <c r="A188" s="206"/>
      <c r="B188" s="206"/>
      <c r="C188" s="206"/>
      <c r="D188" s="206"/>
      <c r="E188" s="206"/>
      <c r="F188" s="206"/>
      <c r="G188" s="206"/>
      <c r="H188" s="206"/>
      <c r="I188" s="206"/>
      <c r="J188" s="206"/>
      <c r="K188" s="206"/>
      <c r="L188" s="206"/>
      <c r="M188" s="206"/>
      <c r="N188" s="206"/>
      <c r="O188" s="206"/>
      <c r="P188" s="206"/>
      <c r="Q188" s="206"/>
      <c r="R188" s="206"/>
      <c r="S188" s="206"/>
      <c r="T188" s="206"/>
      <c r="U188" s="206"/>
      <c r="V188" s="206"/>
      <c r="W188" s="206"/>
      <c r="X188" s="206"/>
      <c r="Y188" s="206"/>
      <c r="Z188" s="206"/>
      <c r="AA188" s="206"/>
      <c r="AB188" s="206"/>
      <c r="AC188" s="206"/>
      <c r="AD188" s="206"/>
      <c r="AE188" s="206"/>
      <c r="AF188" s="206"/>
      <c r="AG188" s="206"/>
      <c r="AH188" s="206"/>
      <c r="AI188" s="206"/>
      <c r="AJ188" s="206"/>
      <c r="AK188" s="206"/>
      <c r="AL188" s="206"/>
      <c r="AM188" s="206"/>
      <c r="AN188" s="206"/>
      <c r="AO188" s="206"/>
      <c r="AP188" s="206"/>
      <c r="AQ188" s="206"/>
      <c r="AR188" s="206"/>
      <c r="AS188" s="206"/>
      <c r="AT188" s="206"/>
      <c r="AU188" s="206"/>
    </row>
    <row r="189" spans="1:47">
      <c r="A189" s="206"/>
      <c r="B189" s="206"/>
      <c r="C189" s="206"/>
      <c r="D189" s="206"/>
      <c r="E189" s="206"/>
      <c r="F189" s="206"/>
      <c r="G189" s="206"/>
      <c r="H189" s="206"/>
      <c r="I189" s="206"/>
      <c r="J189" s="206"/>
      <c r="K189" s="206"/>
      <c r="L189" s="206"/>
      <c r="M189" s="206"/>
      <c r="N189" s="206"/>
      <c r="O189" s="206"/>
      <c r="P189" s="206"/>
      <c r="Q189" s="206"/>
      <c r="R189" s="206"/>
      <c r="S189" s="206"/>
      <c r="T189" s="206"/>
      <c r="U189" s="206"/>
      <c r="V189" s="206"/>
      <c r="W189" s="206"/>
      <c r="X189" s="206"/>
      <c r="Y189" s="206"/>
      <c r="Z189" s="206"/>
      <c r="AA189" s="206"/>
      <c r="AB189" s="206"/>
      <c r="AC189" s="206"/>
      <c r="AD189" s="206"/>
      <c r="AE189" s="206"/>
      <c r="AF189" s="206"/>
      <c r="AG189" s="206"/>
      <c r="AH189" s="206"/>
      <c r="AI189" s="206"/>
      <c r="AJ189" s="206"/>
      <c r="AK189" s="206"/>
      <c r="AL189" s="206"/>
      <c r="AM189" s="206"/>
      <c r="AN189" s="206"/>
      <c r="AO189" s="206"/>
      <c r="AP189" s="206"/>
      <c r="AQ189" s="206"/>
      <c r="AR189" s="206"/>
      <c r="AS189" s="206"/>
      <c r="AT189" s="206"/>
      <c r="AU189" s="206"/>
    </row>
    <row r="190" spans="1:47">
      <c r="A190" s="206"/>
      <c r="B190" s="206"/>
      <c r="C190" s="206"/>
      <c r="D190" s="206"/>
      <c r="E190" s="206"/>
      <c r="F190" s="206"/>
      <c r="G190" s="206"/>
      <c r="H190" s="206"/>
      <c r="I190" s="206"/>
      <c r="J190" s="206"/>
      <c r="K190" s="206"/>
      <c r="L190" s="206"/>
      <c r="M190" s="206"/>
      <c r="N190" s="206"/>
      <c r="O190" s="206"/>
      <c r="P190" s="206"/>
      <c r="Q190" s="206"/>
      <c r="R190" s="206"/>
      <c r="S190" s="206"/>
      <c r="T190" s="206"/>
      <c r="U190" s="206"/>
      <c r="V190" s="206"/>
      <c r="W190" s="206"/>
      <c r="X190" s="206"/>
      <c r="Y190" s="206"/>
      <c r="Z190" s="206"/>
      <c r="AA190" s="206"/>
      <c r="AB190" s="206"/>
      <c r="AC190" s="206"/>
      <c r="AD190" s="206"/>
      <c r="AE190" s="206"/>
      <c r="AF190" s="206"/>
      <c r="AG190" s="206"/>
      <c r="AH190" s="206"/>
      <c r="AI190" s="206"/>
      <c r="AJ190" s="206"/>
      <c r="AK190" s="206"/>
      <c r="AL190" s="206"/>
      <c r="AM190" s="206"/>
      <c r="AN190" s="206"/>
      <c r="AO190" s="206"/>
      <c r="AP190" s="206"/>
      <c r="AQ190" s="206"/>
      <c r="AR190" s="206"/>
      <c r="AS190" s="206"/>
      <c r="AT190" s="206"/>
      <c r="AU190" s="206"/>
    </row>
    <row r="191" spans="1:47">
      <c r="A191" s="206"/>
      <c r="B191" s="206"/>
      <c r="C191" s="206"/>
      <c r="D191" s="206"/>
      <c r="E191" s="206"/>
      <c r="F191" s="206"/>
      <c r="G191" s="206"/>
      <c r="H191" s="206"/>
      <c r="I191" s="206"/>
      <c r="J191" s="206"/>
      <c r="K191" s="206"/>
      <c r="L191" s="206"/>
      <c r="M191" s="206"/>
      <c r="N191" s="206"/>
      <c r="O191" s="206"/>
      <c r="P191" s="206"/>
      <c r="Q191" s="206"/>
      <c r="R191" s="206"/>
      <c r="S191" s="206"/>
      <c r="T191" s="206"/>
      <c r="U191" s="206"/>
      <c r="V191" s="206"/>
      <c r="W191" s="206"/>
      <c r="X191" s="206"/>
      <c r="Y191" s="206"/>
      <c r="Z191" s="206"/>
      <c r="AA191" s="206"/>
      <c r="AB191" s="206"/>
      <c r="AC191" s="206"/>
      <c r="AD191" s="206"/>
      <c r="AE191" s="206"/>
      <c r="AF191" s="206"/>
      <c r="AG191" s="206"/>
      <c r="AH191" s="206"/>
      <c r="AI191" s="206"/>
      <c r="AJ191" s="206"/>
      <c r="AK191" s="206"/>
      <c r="AL191" s="206"/>
      <c r="AM191" s="206"/>
      <c r="AN191" s="206"/>
      <c r="AO191" s="206"/>
      <c r="AP191" s="206"/>
      <c r="AQ191" s="206"/>
      <c r="AR191" s="206"/>
      <c r="AS191" s="206"/>
      <c r="AT191" s="206"/>
      <c r="AU191" s="206"/>
    </row>
    <row r="192" spans="1:47">
      <c r="A192" s="206"/>
      <c r="B192" s="206"/>
      <c r="C192" s="206"/>
      <c r="D192" s="206"/>
      <c r="E192" s="206"/>
      <c r="F192" s="206"/>
      <c r="G192" s="206"/>
      <c r="H192" s="206"/>
      <c r="I192" s="206"/>
      <c r="J192" s="206"/>
      <c r="K192" s="206"/>
      <c r="L192" s="206"/>
      <c r="M192" s="206"/>
      <c r="N192" s="206"/>
      <c r="O192" s="206"/>
      <c r="P192" s="206"/>
      <c r="Q192" s="206"/>
      <c r="R192" s="206"/>
      <c r="S192" s="206"/>
      <c r="T192" s="206"/>
      <c r="U192" s="206"/>
      <c r="V192" s="206"/>
      <c r="W192" s="206"/>
      <c r="X192" s="206"/>
      <c r="Y192" s="206"/>
      <c r="Z192" s="206"/>
      <c r="AA192" s="206"/>
      <c r="AB192" s="206"/>
      <c r="AC192" s="206"/>
      <c r="AD192" s="206"/>
      <c r="AE192" s="206"/>
      <c r="AF192" s="206"/>
      <c r="AG192" s="206"/>
      <c r="AH192" s="206"/>
      <c r="AI192" s="206"/>
      <c r="AJ192" s="206"/>
      <c r="AK192" s="206"/>
      <c r="AL192" s="206"/>
      <c r="AM192" s="206"/>
      <c r="AN192" s="206"/>
      <c r="AO192" s="206"/>
      <c r="AP192" s="206"/>
      <c r="AQ192" s="206"/>
      <c r="AR192" s="206"/>
      <c r="AS192" s="206"/>
      <c r="AT192" s="206"/>
      <c r="AU192" s="206"/>
    </row>
    <row r="193" spans="1:47">
      <c r="A193" s="206"/>
      <c r="B193" s="206"/>
      <c r="C193" s="206"/>
      <c r="D193" s="206"/>
      <c r="E193" s="206"/>
      <c r="F193" s="206"/>
      <c r="G193" s="206"/>
      <c r="H193" s="206"/>
      <c r="I193" s="206"/>
      <c r="J193" s="206"/>
      <c r="K193" s="206"/>
      <c r="L193" s="206"/>
      <c r="M193" s="206"/>
      <c r="N193" s="206"/>
      <c r="O193" s="206"/>
      <c r="P193" s="206"/>
      <c r="Q193" s="206"/>
      <c r="R193" s="206"/>
      <c r="S193" s="206"/>
      <c r="T193" s="206"/>
      <c r="U193" s="206"/>
      <c r="V193" s="206"/>
      <c r="W193" s="206"/>
      <c r="X193" s="206"/>
      <c r="Y193" s="206"/>
      <c r="Z193" s="206"/>
      <c r="AA193" s="206"/>
      <c r="AB193" s="206"/>
      <c r="AC193" s="206"/>
      <c r="AD193" s="206"/>
      <c r="AE193" s="206"/>
      <c r="AF193" s="206"/>
      <c r="AG193" s="206"/>
      <c r="AH193" s="206"/>
      <c r="AI193" s="206"/>
      <c r="AJ193" s="206"/>
      <c r="AK193" s="206"/>
      <c r="AL193" s="206"/>
      <c r="AM193" s="206"/>
      <c r="AN193" s="206"/>
      <c r="AO193" s="206"/>
      <c r="AP193" s="206"/>
      <c r="AQ193" s="206"/>
      <c r="AR193" s="206"/>
      <c r="AS193" s="206"/>
      <c r="AT193" s="206"/>
      <c r="AU193" s="206"/>
    </row>
    <row r="194" spans="1:47">
      <c r="A194" s="206"/>
      <c r="B194" s="206"/>
      <c r="C194" s="206"/>
      <c r="D194" s="206"/>
      <c r="E194" s="206"/>
      <c r="F194" s="206"/>
      <c r="G194" s="206"/>
      <c r="H194" s="206"/>
      <c r="I194" s="206"/>
      <c r="J194" s="206"/>
      <c r="K194" s="206"/>
      <c r="L194" s="206"/>
      <c r="M194" s="206"/>
      <c r="N194" s="206"/>
      <c r="O194" s="206"/>
      <c r="P194" s="206"/>
      <c r="Q194" s="206"/>
      <c r="R194" s="206"/>
      <c r="S194" s="206"/>
      <c r="T194" s="206"/>
      <c r="U194" s="206"/>
      <c r="V194" s="206"/>
      <c r="W194" s="206"/>
      <c r="X194" s="206"/>
      <c r="Y194" s="206"/>
      <c r="Z194" s="206"/>
      <c r="AA194" s="206"/>
      <c r="AB194" s="206"/>
      <c r="AC194" s="206"/>
      <c r="AD194" s="206"/>
      <c r="AE194" s="206"/>
      <c r="AF194" s="206"/>
      <c r="AG194" s="206"/>
      <c r="AH194" s="206"/>
      <c r="AI194" s="206"/>
      <c r="AJ194" s="206"/>
      <c r="AK194" s="206"/>
      <c r="AL194" s="206"/>
      <c r="AM194" s="206"/>
      <c r="AN194" s="206"/>
      <c r="AO194" s="206"/>
      <c r="AP194" s="206"/>
      <c r="AQ194" s="206"/>
      <c r="AR194" s="206"/>
      <c r="AS194" s="206"/>
      <c r="AT194" s="206"/>
      <c r="AU194" s="206"/>
    </row>
    <row r="195" spans="1:47">
      <c r="A195" s="206"/>
      <c r="B195" s="206"/>
      <c r="C195" s="206"/>
      <c r="D195" s="206"/>
      <c r="E195" s="206"/>
      <c r="F195" s="206"/>
      <c r="G195" s="206"/>
      <c r="H195" s="206"/>
      <c r="I195" s="206"/>
      <c r="J195" s="206"/>
      <c r="K195" s="206"/>
      <c r="L195" s="206"/>
      <c r="M195" s="206"/>
      <c r="N195" s="206"/>
      <c r="O195" s="206"/>
      <c r="P195" s="206"/>
      <c r="Q195" s="206"/>
      <c r="R195" s="206"/>
      <c r="S195" s="206"/>
      <c r="T195" s="206"/>
      <c r="U195" s="206"/>
      <c r="V195" s="206"/>
      <c r="W195" s="206"/>
      <c r="X195" s="206"/>
      <c r="Y195" s="206"/>
      <c r="Z195" s="206"/>
      <c r="AA195" s="206"/>
      <c r="AB195" s="206"/>
      <c r="AC195" s="206"/>
      <c r="AD195" s="206"/>
      <c r="AE195" s="206"/>
      <c r="AF195" s="206"/>
      <c r="AG195" s="206"/>
      <c r="AH195" s="206"/>
      <c r="AI195" s="206"/>
      <c r="AJ195" s="206"/>
      <c r="AK195" s="206"/>
      <c r="AL195" s="206"/>
      <c r="AM195" s="206"/>
      <c r="AN195" s="206"/>
      <c r="AO195" s="206"/>
      <c r="AP195" s="206"/>
      <c r="AQ195" s="206"/>
      <c r="AR195" s="206"/>
      <c r="AS195" s="206"/>
      <c r="AT195" s="206"/>
      <c r="AU195" s="206"/>
    </row>
    <row r="196" spans="1:47">
      <c r="A196" s="206"/>
      <c r="B196" s="206"/>
      <c r="C196" s="206"/>
      <c r="D196" s="206"/>
      <c r="E196" s="206"/>
      <c r="F196" s="206"/>
      <c r="G196" s="206"/>
      <c r="H196" s="206"/>
      <c r="I196" s="206"/>
      <c r="J196" s="206"/>
      <c r="K196" s="206"/>
      <c r="L196" s="206"/>
      <c r="M196" s="206"/>
      <c r="N196" s="206"/>
      <c r="O196" s="206"/>
      <c r="P196" s="206"/>
      <c r="Q196" s="206"/>
      <c r="R196" s="206"/>
      <c r="S196" s="206"/>
      <c r="T196" s="206"/>
      <c r="U196" s="206"/>
      <c r="V196" s="206"/>
      <c r="W196" s="206"/>
      <c r="X196" s="206"/>
      <c r="Y196" s="206"/>
      <c r="Z196" s="206"/>
      <c r="AA196" s="206"/>
      <c r="AB196" s="206"/>
      <c r="AC196" s="206"/>
      <c r="AD196" s="206"/>
      <c r="AE196" s="206"/>
      <c r="AF196" s="206"/>
      <c r="AG196" s="206"/>
      <c r="AH196" s="206"/>
      <c r="AI196" s="206"/>
      <c r="AJ196" s="206"/>
      <c r="AK196" s="206"/>
      <c r="AL196" s="206"/>
      <c r="AM196" s="206"/>
      <c r="AN196" s="206"/>
      <c r="AO196" s="206"/>
      <c r="AP196" s="206"/>
      <c r="AQ196" s="206"/>
      <c r="AR196" s="206"/>
      <c r="AS196" s="206"/>
      <c r="AT196" s="206"/>
      <c r="AU196" s="206"/>
    </row>
    <row r="197" spans="1:47">
      <c r="A197" s="206"/>
      <c r="B197" s="206"/>
      <c r="C197" s="206"/>
      <c r="D197" s="206"/>
      <c r="E197" s="206"/>
      <c r="F197" s="206"/>
      <c r="G197" s="206"/>
      <c r="H197" s="206"/>
      <c r="I197" s="206"/>
      <c r="J197" s="206"/>
      <c r="K197" s="206"/>
      <c r="L197" s="206"/>
      <c r="M197" s="206"/>
      <c r="N197" s="206"/>
      <c r="O197" s="206"/>
      <c r="P197" s="206"/>
      <c r="Q197" s="206"/>
      <c r="R197" s="206"/>
      <c r="S197" s="206"/>
      <c r="T197" s="206"/>
      <c r="U197" s="206"/>
      <c r="V197" s="206"/>
      <c r="W197" s="206"/>
      <c r="X197" s="206"/>
      <c r="Y197" s="206"/>
      <c r="Z197" s="206"/>
      <c r="AA197" s="206"/>
      <c r="AB197" s="206"/>
      <c r="AC197" s="206"/>
      <c r="AD197" s="206"/>
      <c r="AE197" s="206"/>
      <c r="AF197" s="206"/>
      <c r="AG197" s="206"/>
      <c r="AH197" s="206"/>
      <c r="AI197" s="206"/>
      <c r="AJ197" s="206"/>
      <c r="AK197" s="206"/>
      <c r="AL197" s="206"/>
      <c r="AM197" s="206"/>
      <c r="AN197" s="206"/>
      <c r="AO197" s="206"/>
      <c r="AP197" s="206"/>
      <c r="AQ197" s="206"/>
      <c r="AR197" s="206"/>
      <c r="AS197" s="206"/>
      <c r="AT197" s="206"/>
      <c r="AU197" s="206"/>
    </row>
    <row r="198" spans="1:47">
      <c r="A198" s="206"/>
      <c r="B198" s="206"/>
      <c r="C198" s="206"/>
      <c r="D198" s="206"/>
      <c r="E198" s="206"/>
      <c r="F198" s="206"/>
      <c r="G198" s="206"/>
      <c r="H198" s="206"/>
      <c r="I198" s="206"/>
      <c r="J198" s="206"/>
      <c r="K198" s="206"/>
      <c r="L198" s="206"/>
      <c r="M198" s="206"/>
      <c r="N198" s="206"/>
      <c r="O198" s="206"/>
      <c r="P198" s="206"/>
      <c r="Q198" s="206"/>
      <c r="R198" s="206"/>
      <c r="S198" s="206"/>
      <c r="T198" s="206"/>
      <c r="U198" s="206"/>
      <c r="V198" s="206"/>
      <c r="W198" s="206"/>
      <c r="X198" s="206"/>
      <c r="Y198" s="206"/>
      <c r="Z198" s="206"/>
      <c r="AA198" s="206"/>
      <c r="AB198" s="206"/>
      <c r="AC198" s="206"/>
      <c r="AD198" s="206"/>
      <c r="AE198" s="206"/>
      <c r="AF198" s="206"/>
      <c r="AG198" s="206"/>
      <c r="AH198" s="206"/>
      <c r="AI198" s="206"/>
      <c r="AJ198" s="206"/>
      <c r="AK198" s="206"/>
      <c r="AL198" s="206"/>
      <c r="AM198" s="206"/>
      <c r="AN198" s="206"/>
      <c r="AO198" s="206"/>
      <c r="AP198" s="206"/>
      <c r="AQ198" s="206"/>
      <c r="AR198" s="206"/>
      <c r="AS198" s="206"/>
      <c r="AT198" s="206"/>
      <c r="AU198" s="206"/>
    </row>
    <row r="199" spans="1:47">
      <c r="A199" s="206"/>
      <c r="B199" s="206"/>
      <c r="C199" s="206"/>
      <c r="D199" s="206"/>
      <c r="E199" s="206"/>
      <c r="F199" s="206"/>
      <c r="G199" s="206"/>
      <c r="H199" s="206"/>
      <c r="I199" s="206"/>
      <c r="J199" s="206"/>
      <c r="K199" s="206"/>
      <c r="L199" s="206"/>
      <c r="M199" s="206"/>
      <c r="N199" s="206"/>
      <c r="O199" s="206"/>
      <c r="P199" s="206"/>
      <c r="Q199" s="206"/>
      <c r="R199" s="206"/>
      <c r="S199" s="206"/>
      <c r="T199" s="206"/>
      <c r="U199" s="206"/>
      <c r="V199" s="206"/>
      <c r="W199" s="206"/>
      <c r="X199" s="206"/>
      <c r="Y199" s="206"/>
      <c r="Z199" s="206"/>
      <c r="AA199" s="206"/>
      <c r="AB199" s="206"/>
      <c r="AC199" s="206"/>
      <c r="AD199" s="206"/>
      <c r="AE199" s="206"/>
      <c r="AF199" s="206"/>
      <c r="AG199" s="206"/>
      <c r="AH199" s="206"/>
      <c r="AI199" s="206"/>
      <c r="AJ199" s="206"/>
      <c r="AK199" s="206"/>
      <c r="AL199" s="206"/>
      <c r="AM199" s="206"/>
      <c r="AN199" s="206"/>
      <c r="AO199" s="206"/>
      <c r="AP199" s="206"/>
      <c r="AQ199" s="206"/>
      <c r="AR199" s="206"/>
      <c r="AS199" s="206"/>
      <c r="AT199" s="206"/>
      <c r="AU199" s="206"/>
    </row>
    <row r="200" spans="1:47">
      <c r="A200" s="206"/>
      <c r="B200" s="206"/>
      <c r="C200" s="206"/>
      <c r="D200" s="206"/>
      <c r="E200" s="206"/>
      <c r="F200" s="206"/>
      <c r="G200" s="206"/>
      <c r="H200" s="206"/>
      <c r="I200" s="206"/>
      <c r="J200" s="206"/>
      <c r="K200" s="206"/>
      <c r="L200" s="206"/>
      <c r="M200" s="206"/>
      <c r="N200" s="206"/>
      <c r="O200" s="206"/>
      <c r="P200" s="206"/>
      <c r="Q200" s="206"/>
      <c r="R200" s="206"/>
      <c r="S200" s="206"/>
      <c r="T200" s="206"/>
      <c r="U200" s="206"/>
      <c r="V200" s="206"/>
      <c r="W200" s="206"/>
      <c r="X200" s="206"/>
      <c r="Y200" s="206"/>
      <c r="Z200" s="206"/>
      <c r="AA200" s="206"/>
      <c r="AB200" s="206"/>
      <c r="AC200" s="206"/>
      <c r="AD200" s="206"/>
      <c r="AE200" s="206"/>
      <c r="AF200" s="206"/>
      <c r="AG200" s="206"/>
      <c r="AH200" s="206"/>
      <c r="AI200" s="206"/>
      <c r="AJ200" s="206"/>
      <c r="AK200" s="206"/>
      <c r="AL200" s="206"/>
      <c r="AM200" s="206"/>
      <c r="AN200" s="206"/>
      <c r="AO200" s="206"/>
      <c r="AP200" s="206"/>
      <c r="AQ200" s="206"/>
      <c r="AR200" s="206"/>
      <c r="AS200" s="206"/>
      <c r="AT200" s="206"/>
      <c r="AU200" s="206"/>
    </row>
    <row r="201" spans="1:47">
      <c r="A201" s="206"/>
      <c r="B201" s="206"/>
      <c r="C201" s="206"/>
      <c r="D201" s="206"/>
      <c r="E201" s="206"/>
      <c r="F201" s="206"/>
      <c r="G201" s="206"/>
      <c r="H201" s="206"/>
      <c r="I201" s="206"/>
      <c r="J201" s="206"/>
      <c r="K201" s="206"/>
      <c r="L201" s="206"/>
      <c r="M201" s="206"/>
      <c r="N201" s="206"/>
      <c r="O201" s="206"/>
      <c r="P201" s="206"/>
      <c r="Q201" s="206"/>
      <c r="R201" s="206"/>
      <c r="S201" s="206"/>
      <c r="T201" s="206"/>
      <c r="U201" s="206"/>
      <c r="V201" s="206"/>
      <c r="W201" s="206"/>
      <c r="X201" s="206"/>
      <c r="Y201" s="206"/>
      <c r="Z201" s="206"/>
      <c r="AA201" s="206"/>
      <c r="AB201" s="206"/>
      <c r="AC201" s="206"/>
      <c r="AD201" s="206"/>
      <c r="AE201" s="206"/>
      <c r="AF201" s="206"/>
      <c r="AG201" s="206"/>
      <c r="AH201" s="206"/>
      <c r="AI201" s="206"/>
      <c r="AJ201" s="206"/>
      <c r="AK201" s="206"/>
      <c r="AL201" s="206"/>
      <c r="AM201" s="206"/>
      <c r="AN201" s="206"/>
      <c r="AO201" s="206"/>
      <c r="AP201" s="206"/>
      <c r="AQ201" s="206"/>
      <c r="AR201" s="206"/>
      <c r="AS201" s="206"/>
      <c r="AT201" s="206"/>
      <c r="AU201" s="206"/>
    </row>
    <row r="202" spans="1:47">
      <c r="A202" s="206"/>
      <c r="B202" s="206"/>
      <c r="C202" s="206"/>
      <c r="D202" s="206"/>
      <c r="E202" s="206"/>
      <c r="F202" s="206"/>
      <c r="G202" s="206"/>
      <c r="H202" s="206"/>
      <c r="I202" s="206"/>
      <c r="J202" s="206"/>
      <c r="K202" s="206"/>
      <c r="L202" s="206"/>
      <c r="M202" s="206"/>
      <c r="N202" s="206"/>
      <c r="O202" s="206"/>
      <c r="P202" s="206"/>
      <c r="Q202" s="206"/>
      <c r="R202" s="206"/>
      <c r="S202" s="206"/>
      <c r="T202" s="206"/>
      <c r="U202" s="206"/>
      <c r="V202" s="206"/>
      <c r="W202" s="206"/>
      <c r="X202" s="206"/>
      <c r="Y202" s="206"/>
      <c r="Z202" s="206"/>
      <c r="AA202" s="206"/>
      <c r="AB202" s="206"/>
      <c r="AC202" s="206"/>
      <c r="AD202" s="206"/>
      <c r="AE202" s="206"/>
      <c r="AF202" s="206"/>
      <c r="AG202" s="206"/>
      <c r="AH202" s="206"/>
      <c r="AI202" s="206"/>
      <c r="AJ202" s="206"/>
      <c r="AK202" s="206"/>
      <c r="AL202" s="206"/>
      <c r="AM202" s="206"/>
      <c r="AN202" s="206"/>
      <c r="AO202" s="206"/>
      <c r="AP202" s="206"/>
      <c r="AQ202" s="206"/>
      <c r="AR202" s="206"/>
      <c r="AS202" s="206"/>
      <c r="AT202" s="206"/>
      <c r="AU202" s="206"/>
    </row>
    <row r="203" spans="1:47">
      <c r="A203" s="206"/>
      <c r="B203" s="206"/>
      <c r="C203" s="206"/>
      <c r="D203" s="206"/>
      <c r="E203" s="206"/>
      <c r="F203" s="206"/>
      <c r="G203" s="206"/>
      <c r="H203" s="206"/>
      <c r="I203" s="206"/>
      <c r="J203" s="206"/>
      <c r="K203" s="206"/>
      <c r="L203" s="206"/>
      <c r="M203" s="206"/>
      <c r="N203" s="206"/>
      <c r="O203" s="206"/>
      <c r="P203" s="206"/>
      <c r="Q203" s="206"/>
      <c r="R203" s="206"/>
      <c r="S203" s="206"/>
      <c r="T203" s="206"/>
      <c r="U203" s="206"/>
      <c r="V203" s="206"/>
      <c r="W203" s="206"/>
      <c r="X203" s="206"/>
      <c r="Y203" s="206"/>
      <c r="Z203" s="206"/>
      <c r="AA203" s="206"/>
      <c r="AB203" s="206"/>
      <c r="AC203" s="206"/>
      <c r="AD203" s="206"/>
      <c r="AE203" s="206"/>
      <c r="AF203" s="206"/>
      <c r="AG203" s="206"/>
      <c r="AH203" s="206"/>
      <c r="AI203" s="206"/>
      <c r="AJ203" s="206"/>
      <c r="AK203" s="206"/>
      <c r="AL203" s="206"/>
      <c r="AM203" s="206"/>
      <c r="AN203" s="206"/>
      <c r="AO203" s="206"/>
      <c r="AP203" s="206"/>
      <c r="AQ203" s="206"/>
      <c r="AR203" s="206"/>
      <c r="AS203" s="206"/>
      <c r="AT203" s="206"/>
      <c r="AU203" s="206"/>
    </row>
    <row r="204" spans="1:47">
      <c r="A204" s="206"/>
      <c r="B204" s="206"/>
      <c r="C204" s="206"/>
      <c r="D204" s="206"/>
      <c r="E204" s="206"/>
      <c r="F204" s="206"/>
      <c r="G204" s="206"/>
      <c r="H204" s="206"/>
      <c r="I204" s="206"/>
      <c r="J204" s="206"/>
      <c r="K204" s="206"/>
      <c r="L204" s="206"/>
      <c r="M204" s="206"/>
      <c r="N204" s="206"/>
      <c r="O204" s="206"/>
      <c r="P204" s="206"/>
      <c r="Q204" s="206"/>
      <c r="R204" s="206"/>
      <c r="S204" s="206"/>
      <c r="T204" s="206"/>
      <c r="U204" s="206"/>
      <c r="V204" s="206"/>
      <c r="W204" s="206"/>
      <c r="X204" s="206"/>
      <c r="Y204" s="206"/>
      <c r="Z204" s="206"/>
      <c r="AA204" s="206"/>
      <c r="AB204" s="206"/>
      <c r="AC204" s="206"/>
      <c r="AD204" s="206"/>
      <c r="AE204" s="206"/>
      <c r="AF204" s="206"/>
      <c r="AG204" s="206"/>
      <c r="AH204" s="206"/>
      <c r="AI204" s="206"/>
      <c r="AJ204" s="206"/>
      <c r="AK204" s="206"/>
      <c r="AL204" s="206"/>
      <c r="AM204" s="206"/>
      <c r="AN204" s="206"/>
      <c r="AO204" s="206"/>
      <c r="AP204" s="206"/>
      <c r="AQ204" s="206"/>
      <c r="AR204" s="206"/>
      <c r="AS204" s="206"/>
      <c r="AT204" s="206"/>
      <c r="AU204" s="206"/>
    </row>
    <row r="205" spans="1:47">
      <c r="A205" s="206"/>
      <c r="B205" s="206"/>
      <c r="C205" s="206"/>
      <c r="D205" s="206"/>
      <c r="E205" s="206"/>
      <c r="F205" s="206"/>
      <c r="G205" s="206"/>
      <c r="H205" s="206"/>
      <c r="I205" s="206"/>
      <c r="J205" s="206"/>
      <c r="K205" s="206"/>
      <c r="L205" s="206"/>
      <c r="M205" s="206"/>
      <c r="N205" s="206"/>
      <c r="O205" s="206"/>
      <c r="P205" s="206"/>
      <c r="Q205" s="206"/>
      <c r="R205" s="206"/>
      <c r="S205" s="206"/>
      <c r="T205" s="206"/>
      <c r="U205" s="206"/>
      <c r="V205" s="206"/>
      <c r="W205" s="206"/>
      <c r="X205" s="206"/>
      <c r="Y205" s="206"/>
      <c r="Z205" s="206"/>
      <c r="AA205" s="206"/>
      <c r="AB205" s="206"/>
      <c r="AC205" s="206"/>
      <c r="AD205" s="206"/>
      <c r="AE205" s="206"/>
      <c r="AF205" s="206"/>
      <c r="AG205" s="206"/>
      <c r="AH205" s="206"/>
      <c r="AI205" s="206"/>
      <c r="AJ205" s="206"/>
      <c r="AK205" s="206"/>
      <c r="AL205" s="206"/>
      <c r="AM205" s="206"/>
      <c r="AN205" s="206"/>
      <c r="AO205" s="206"/>
      <c r="AP205" s="206"/>
      <c r="AQ205" s="206"/>
      <c r="AR205" s="206"/>
      <c r="AS205" s="206"/>
      <c r="AT205" s="206"/>
      <c r="AU205" s="206"/>
    </row>
    <row r="206" spans="1:47">
      <c r="A206" s="206"/>
      <c r="B206" s="206"/>
      <c r="C206" s="206"/>
      <c r="D206" s="206"/>
      <c r="E206" s="206"/>
      <c r="F206" s="206"/>
      <c r="G206" s="206"/>
      <c r="H206" s="206"/>
      <c r="I206" s="206"/>
      <c r="J206" s="206"/>
      <c r="K206" s="206"/>
      <c r="L206" s="206"/>
      <c r="M206" s="206"/>
      <c r="N206" s="206"/>
      <c r="O206" s="206"/>
      <c r="P206" s="206"/>
      <c r="Q206" s="206"/>
      <c r="R206" s="206"/>
      <c r="S206" s="206"/>
      <c r="T206" s="206"/>
      <c r="U206" s="206"/>
      <c r="V206" s="206"/>
      <c r="W206" s="206"/>
      <c r="X206" s="206"/>
      <c r="Y206" s="206"/>
      <c r="Z206" s="206"/>
      <c r="AA206" s="206"/>
      <c r="AB206" s="206"/>
      <c r="AC206" s="206"/>
      <c r="AD206" s="206"/>
      <c r="AE206" s="206"/>
      <c r="AF206" s="206"/>
      <c r="AG206" s="206"/>
      <c r="AH206" s="206"/>
      <c r="AI206" s="206"/>
      <c r="AJ206" s="206"/>
      <c r="AK206" s="206"/>
      <c r="AL206" s="206"/>
      <c r="AM206" s="206"/>
      <c r="AN206" s="206"/>
      <c r="AO206" s="206"/>
      <c r="AP206" s="206"/>
      <c r="AQ206" s="206"/>
      <c r="AR206" s="206"/>
      <c r="AS206" s="206"/>
      <c r="AT206" s="206"/>
      <c r="AU206" s="206"/>
    </row>
    <row r="207" spans="1:47">
      <c r="A207" s="206"/>
      <c r="B207" s="206"/>
      <c r="C207" s="206"/>
      <c r="D207" s="206"/>
      <c r="E207" s="206"/>
      <c r="F207" s="206"/>
      <c r="G207" s="206"/>
      <c r="H207" s="206"/>
      <c r="I207" s="206"/>
      <c r="J207" s="206"/>
      <c r="K207" s="206"/>
      <c r="L207" s="206"/>
      <c r="M207" s="206"/>
      <c r="N207" s="206"/>
      <c r="O207" s="206"/>
      <c r="P207" s="206"/>
      <c r="Q207" s="206"/>
      <c r="R207" s="206"/>
      <c r="S207" s="206"/>
      <c r="T207" s="206"/>
      <c r="U207" s="206"/>
      <c r="V207" s="206"/>
      <c r="W207" s="206"/>
      <c r="X207" s="206"/>
      <c r="Y207" s="206"/>
      <c r="Z207" s="206"/>
      <c r="AA207" s="206"/>
      <c r="AB207" s="206"/>
      <c r="AC207" s="206"/>
      <c r="AD207" s="206"/>
      <c r="AE207" s="206"/>
      <c r="AF207" s="206"/>
      <c r="AG207" s="206"/>
      <c r="AH207" s="206"/>
      <c r="AI207" s="206"/>
      <c r="AJ207" s="206"/>
      <c r="AK207" s="206"/>
      <c r="AL207" s="206"/>
      <c r="AM207" s="206"/>
      <c r="AN207" s="206"/>
      <c r="AO207" s="206"/>
      <c r="AP207" s="206"/>
      <c r="AQ207" s="206"/>
      <c r="AR207" s="206"/>
      <c r="AS207" s="206"/>
      <c r="AT207" s="206"/>
      <c r="AU207" s="206"/>
    </row>
    <row r="208" spans="1:47">
      <c r="A208" s="206"/>
      <c r="B208" s="206"/>
      <c r="C208" s="206"/>
      <c r="D208" s="206"/>
      <c r="E208" s="206"/>
      <c r="F208" s="206"/>
      <c r="G208" s="206"/>
      <c r="H208" s="206"/>
      <c r="I208" s="206"/>
      <c r="J208" s="206"/>
      <c r="K208" s="206"/>
      <c r="L208" s="206"/>
      <c r="M208" s="206"/>
      <c r="N208" s="206"/>
      <c r="O208" s="206"/>
      <c r="P208" s="206"/>
      <c r="Q208" s="206"/>
      <c r="R208" s="206"/>
      <c r="S208" s="206"/>
      <c r="T208" s="206"/>
      <c r="U208" s="206"/>
      <c r="V208" s="206"/>
      <c r="W208" s="206"/>
      <c r="X208" s="206"/>
      <c r="Y208" s="206"/>
      <c r="Z208" s="206"/>
      <c r="AA208" s="206"/>
      <c r="AB208" s="206"/>
      <c r="AC208" s="206"/>
      <c r="AD208" s="206"/>
      <c r="AE208" s="206"/>
      <c r="AF208" s="206"/>
      <c r="AG208" s="206"/>
      <c r="AH208" s="206"/>
      <c r="AI208" s="206"/>
      <c r="AJ208" s="206"/>
      <c r="AK208" s="206"/>
      <c r="AL208" s="206"/>
      <c r="AM208" s="206"/>
      <c r="AN208" s="206"/>
      <c r="AO208" s="206"/>
      <c r="AP208" s="206"/>
      <c r="AQ208" s="206"/>
      <c r="AR208" s="206"/>
      <c r="AS208" s="206"/>
      <c r="AT208" s="206"/>
      <c r="AU208" s="206"/>
    </row>
    <row r="209" spans="1:47">
      <c r="A209" s="206"/>
      <c r="B209" s="206"/>
      <c r="C209" s="206"/>
      <c r="D209" s="206"/>
      <c r="E209" s="206"/>
      <c r="F209" s="206"/>
      <c r="G209" s="206"/>
      <c r="H209" s="206"/>
      <c r="I209" s="206"/>
      <c r="J209" s="206"/>
      <c r="K209" s="206"/>
      <c r="L209" s="206"/>
      <c r="M209" s="206"/>
      <c r="N209" s="206"/>
      <c r="O209" s="206"/>
      <c r="P209" s="206"/>
      <c r="Q209" s="206"/>
      <c r="R209" s="206"/>
      <c r="S209" s="206"/>
      <c r="T209" s="206"/>
      <c r="U209" s="206"/>
      <c r="V209" s="206"/>
      <c r="W209" s="206"/>
      <c r="X209" s="206"/>
      <c r="Y209" s="206"/>
      <c r="Z209" s="206"/>
      <c r="AA209" s="206"/>
      <c r="AB209" s="206"/>
      <c r="AC209" s="206"/>
      <c r="AD209" s="206"/>
      <c r="AE209" s="206"/>
      <c r="AF209" s="206"/>
      <c r="AG209" s="206"/>
      <c r="AH209" s="206"/>
      <c r="AI209" s="206"/>
      <c r="AJ209" s="206"/>
      <c r="AK209" s="206"/>
      <c r="AL209" s="206"/>
      <c r="AM209" s="206"/>
      <c r="AN209" s="206"/>
      <c r="AO209" s="206"/>
      <c r="AP209" s="206"/>
      <c r="AQ209" s="206"/>
      <c r="AR209" s="206"/>
      <c r="AS209" s="206"/>
      <c r="AT209" s="206"/>
      <c r="AU209" s="206"/>
    </row>
    <row r="210" spans="1:47">
      <c r="A210" s="206"/>
      <c r="B210" s="206"/>
      <c r="C210" s="206"/>
      <c r="D210" s="206"/>
      <c r="E210" s="206"/>
      <c r="F210" s="206"/>
      <c r="G210" s="206"/>
      <c r="H210" s="206"/>
      <c r="I210" s="206"/>
      <c r="J210" s="206"/>
      <c r="K210" s="206"/>
      <c r="L210" s="206"/>
      <c r="M210" s="206"/>
      <c r="N210" s="206"/>
      <c r="O210" s="206"/>
      <c r="P210" s="206"/>
      <c r="Q210" s="206"/>
      <c r="R210" s="206"/>
      <c r="S210" s="206"/>
      <c r="T210" s="206"/>
      <c r="U210" s="206"/>
      <c r="V210" s="206"/>
      <c r="W210" s="206"/>
      <c r="X210" s="206"/>
      <c r="Y210" s="206"/>
      <c r="Z210" s="206"/>
      <c r="AA210" s="206"/>
      <c r="AB210" s="206"/>
      <c r="AC210" s="206"/>
      <c r="AD210" s="206"/>
      <c r="AE210" s="206"/>
      <c r="AF210" s="206"/>
      <c r="AG210" s="206"/>
      <c r="AH210" s="206"/>
      <c r="AI210" s="206"/>
      <c r="AJ210" s="206"/>
      <c r="AK210" s="206"/>
      <c r="AL210" s="206"/>
      <c r="AM210" s="206"/>
      <c r="AN210" s="206"/>
      <c r="AO210" s="206"/>
      <c r="AP210" s="206"/>
      <c r="AQ210" s="206"/>
      <c r="AR210" s="206"/>
      <c r="AS210" s="206"/>
      <c r="AT210" s="206"/>
      <c r="AU210" s="206"/>
    </row>
    <row r="211" spans="1:47">
      <c r="A211" s="206"/>
      <c r="B211" s="206"/>
      <c r="C211" s="206"/>
      <c r="D211" s="206"/>
      <c r="E211" s="206"/>
      <c r="F211" s="206"/>
      <c r="G211" s="206"/>
      <c r="H211" s="206"/>
      <c r="I211" s="206"/>
      <c r="J211" s="206"/>
      <c r="K211" s="206"/>
      <c r="L211" s="206"/>
      <c r="M211" s="206"/>
      <c r="N211" s="206"/>
      <c r="O211" s="206"/>
      <c r="P211" s="206"/>
      <c r="Q211" s="206"/>
      <c r="R211" s="206"/>
      <c r="S211" s="206"/>
      <c r="T211" s="206"/>
      <c r="U211" s="206"/>
      <c r="V211" s="206"/>
      <c r="W211" s="206"/>
      <c r="X211" s="206"/>
      <c r="Y211" s="206"/>
      <c r="Z211" s="206"/>
      <c r="AA211" s="206"/>
      <c r="AB211" s="206"/>
      <c r="AC211" s="206"/>
      <c r="AD211" s="206"/>
      <c r="AE211" s="206"/>
      <c r="AF211" s="206"/>
      <c r="AG211" s="206"/>
      <c r="AH211" s="206"/>
      <c r="AI211" s="206"/>
      <c r="AJ211" s="206"/>
      <c r="AK211" s="206"/>
      <c r="AL211" s="206"/>
      <c r="AM211" s="206"/>
      <c r="AN211" s="206"/>
      <c r="AO211" s="206"/>
      <c r="AP211" s="206"/>
      <c r="AQ211" s="206"/>
      <c r="AR211" s="206"/>
      <c r="AS211" s="206"/>
      <c r="AT211" s="206"/>
      <c r="AU211" s="206"/>
    </row>
    <row r="212" spans="1:47">
      <c r="A212" s="206"/>
      <c r="B212" s="206"/>
      <c r="C212" s="206"/>
      <c r="D212" s="206"/>
      <c r="E212" s="206"/>
      <c r="F212" s="206"/>
      <c r="G212" s="206"/>
      <c r="H212" s="206"/>
      <c r="I212" s="206"/>
      <c r="J212" s="206"/>
      <c r="K212" s="206"/>
      <c r="L212" s="206"/>
      <c r="M212" s="206"/>
      <c r="N212" s="206"/>
      <c r="O212" s="206"/>
      <c r="P212" s="206"/>
      <c r="Q212" s="206"/>
      <c r="R212" s="206"/>
      <c r="S212" s="206"/>
      <c r="T212" s="206"/>
      <c r="U212" s="206"/>
      <c r="V212" s="206"/>
      <c r="W212" s="206"/>
      <c r="X212" s="206"/>
      <c r="Y212" s="206"/>
      <c r="Z212" s="206"/>
      <c r="AA212" s="206"/>
      <c r="AB212" s="206"/>
      <c r="AC212" s="206"/>
      <c r="AD212" s="206"/>
      <c r="AE212" s="206"/>
      <c r="AF212" s="206"/>
      <c r="AG212" s="206"/>
      <c r="AH212" s="206"/>
      <c r="AI212" s="206"/>
      <c r="AJ212" s="206"/>
      <c r="AK212" s="206"/>
      <c r="AL212" s="206"/>
      <c r="AM212" s="206"/>
      <c r="AN212" s="206"/>
      <c r="AO212" s="206"/>
      <c r="AP212" s="206"/>
      <c r="AQ212" s="206"/>
      <c r="AR212" s="206"/>
      <c r="AS212" s="206"/>
      <c r="AT212" s="206"/>
      <c r="AU212" s="206"/>
    </row>
    <row r="213" spans="1:47">
      <c r="A213" s="206"/>
      <c r="B213" s="206"/>
      <c r="C213" s="206"/>
      <c r="D213" s="206"/>
      <c r="E213" s="206"/>
      <c r="F213" s="206"/>
      <c r="G213" s="206"/>
      <c r="H213" s="206"/>
      <c r="I213" s="206"/>
      <c r="J213" s="206"/>
      <c r="K213" s="206"/>
      <c r="L213" s="206"/>
      <c r="M213" s="206"/>
      <c r="N213" s="206"/>
      <c r="O213" s="206"/>
      <c r="P213" s="206"/>
      <c r="Q213" s="206"/>
      <c r="R213" s="206"/>
      <c r="S213" s="206"/>
      <c r="T213" s="206"/>
      <c r="U213" s="206"/>
      <c r="V213" s="206"/>
      <c r="W213" s="206"/>
      <c r="X213" s="206"/>
      <c r="Y213" s="206"/>
      <c r="Z213" s="206"/>
      <c r="AA213" s="206"/>
      <c r="AB213" s="206"/>
      <c r="AC213" s="206"/>
      <c r="AD213" s="206"/>
      <c r="AE213" s="206"/>
      <c r="AF213" s="206"/>
      <c r="AG213" s="206"/>
      <c r="AH213" s="206"/>
      <c r="AI213" s="206"/>
      <c r="AJ213" s="206"/>
      <c r="AK213" s="206"/>
      <c r="AL213" s="206"/>
      <c r="AM213" s="206"/>
      <c r="AN213" s="206"/>
      <c r="AO213" s="206"/>
      <c r="AP213" s="206"/>
      <c r="AQ213" s="206"/>
      <c r="AR213" s="206"/>
      <c r="AS213" s="206"/>
      <c r="AT213" s="206"/>
      <c r="AU213" s="206"/>
    </row>
    <row r="214" spans="1:47">
      <c r="A214" s="206"/>
      <c r="B214" s="206"/>
      <c r="C214" s="206"/>
      <c r="D214" s="206"/>
      <c r="E214" s="206"/>
      <c r="F214" s="206"/>
      <c r="G214" s="206"/>
      <c r="H214" s="206"/>
      <c r="I214" s="206"/>
      <c r="J214" s="206"/>
      <c r="K214" s="206"/>
      <c r="L214" s="206"/>
      <c r="M214" s="206"/>
      <c r="N214" s="206"/>
      <c r="O214" s="206"/>
      <c r="P214" s="206"/>
      <c r="Q214" s="206"/>
      <c r="R214" s="206"/>
      <c r="S214" s="206"/>
      <c r="T214" s="206"/>
      <c r="U214" s="206"/>
      <c r="V214" s="206"/>
      <c r="W214" s="206"/>
      <c r="X214" s="206"/>
      <c r="Y214" s="206"/>
      <c r="Z214" s="206"/>
      <c r="AA214" s="206"/>
      <c r="AB214" s="206"/>
      <c r="AC214" s="206"/>
      <c r="AD214" s="206"/>
      <c r="AE214" s="206"/>
      <c r="AF214" s="206"/>
      <c r="AG214" s="206"/>
      <c r="AH214" s="206"/>
      <c r="AI214" s="206"/>
      <c r="AJ214" s="206"/>
      <c r="AK214" s="206"/>
      <c r="AL214" s="206"/>
      <c r="AM214" s="206"/>
      <c r="AN214" s="206"/>
      <c r="AO214" s="206"/>
      <c r="AP214" s="206"/>
      <c r="AQ214" s="206"/>
      <c r="AR214" s="206"/>
      <c r="AS214" s="206"/>
      <c r="AT214" s="206"/>
      <c r="AU214" s="206"/>
    </row>
    <row r="215" spans="1:47">
      <c r="A215" s="206"/>
      <c r="B215" s="206"/>
      <c r="C215" s="206"/>
      <c r="D215" s="206"/>
      <c r="E215" s="206"/>
      <c r="F215" s="206"/>
      <c r="G215" s="206"/>
      <c r="H215" s="206"/>
      <c r="I215" s="206"/>
      <c r="J215" s="206"/>
      <c r="K215" s="206"/>
      <c r="L215" s="206"/>
      <c r="M215" s="206"/>
      <c r="N215" s="206"/>
      <c r="O215" s="206"/>
      <c r="P215" s="206"/>
      <c r="Q215" s="206"/>
      <c r="R215" s="206"/>
      <c r="S215" s="206"/>
      <c r="T215" s="206"/>
      <c r="U215" s="206"/>
      <c r="V215" s="206"/>
      <c r="W215" s="206"/>
      <c r="X215" s="206"/>
      <c r="Y215" s="206"/>
      <c r="Z215" s="206"/>
      <c r="AA215" s="206"/>
      <c r="AB215" s="206"/>
      <c r="AC215" s="206"/>
      <c r="AD215" s="206"/>
      <c r="AE215" s="206"/>
      <c r="AF215" s="206"/>
      <c r="AG215" s="206"/>
      <c r="AH215" s="206"/>
      <c r="AI215" s="206"/>
      <c r="AJ215" s="206"/>
      <c r="AK215" s="206"/>
      <c r="AL215" s="206"/>
      <c r="AM215" s="206"/>
      <c r="AN215" s="206"/>
      <c r="AO215" s="206"/>
      <c r="AP215" s="206"/>
      <c r="AQ215" s="206"/>
      <c r="AR215" s="206"/>
      <c r="AS215" s="206"/>
      <c r="AT215" s="206"/>
      <c r="AU215" s="206"/>
    </row>
    <row r="216" spans="1:47">
      <c r="A216" s="206"/>
      <c r="B216" s="206"/>
      <c r="C216" s="206"/>
      <c r="D216" s="206"/>
      <c r="E216" s="206"/>
      <c r="F216" s="206"/>
      <c r="G216" s="206"/>
      <c r="H216" s="206"/>
      <c r="I216" s="206"/>
      <c r="J216" s="206"/>
      <c r="K216" s="206"/>
      <c r="L216" s="206"/>
      <c r="M216" s="206"/>
      <c r="N216" s="206"/>
      <c r="O216" s="206"/>
      <c r="P216" s="206"/>
      <c r="Q216" s="206"/>
      <c r="R216" s="206"/>
      <c r="S216" s="206"/>
      <c r="T216" s="206"/>
      <c r="U216" s="206"/>
      <c r="V216" s="206"/>
      <c r="W216" s="206"/>
      <c r="X216" s="206"/>
      <c r="Y216" s="206"/>
      <c r="Z216" s="206"/>
      <c r="AA216" s="206"/>
      <c r="AB216" s="206"/>
      <c r="AC216" s="206"/>
      <c r="AD216" s="206"/>
      <c r="AE216" s="206"/>
      <c r="AF216" s="206"/>
      <c r="AG216" s="206"/>
      <c r="AH216" s="206"/>
      <c r="AI216" s="206"/>
      <c r="AJ216" s="206"/>
      <c r="AK216" s="206"/>
      <c r="AL216" s="206"/>
      <c r="AM216" s="206"/>
      <c r="AN216" s="206"/>
      <c r="AO216" s="206"/>
      <c r="AP216" s="206"/>
      <c r="AQ216" s="206"/>
      <c r="AR216" s="206"/>
      <c r="AS216" s="206"/>
      <c r="AT216" s="206"/>
      <c r="AU216" s="206"/>
    </row>
    <row r="217" spans="1:47">
      <c r="A217" s="206"/>
      <c r="B217" s="206"/>
      <c r="C217" s="206"/>
      <c r="D217" s="206"/>
      <c r="E217" s="206"/>
      <c r="F217" s="206"/>
      <c r="G217" s="206"/>
      <c r="H217" s="206"/>
      <c r="I217" s="206"/>
      <c r="J217" s="206"/>
      <c r="K217" s="206"/>
      <c r="L217" s="206"/>
      <c r="M217" s="206"/>
      <c r="N217" s="206"/>
      <c r="O217" s="206"/>
      <c r="P217" s="206"/>
      <c r="Q217" s="206"/>
      <c r="R217" s="206"/>
      <c r="S217" s="206"/>
      <c r="T217" s="206"/>
      <c r="U217" s="206"/>
      <c r="V217" s="206"/>
      <c r="W217" s="206"/>
      <c r="X217" s="206"/>
      <c r="Y217" s="206"/>
      <c r="Z217" s="206"/>
      <c r="AA217" s="206"/>
      <c r="AB217" s="206"/>
      <c r="AC217" s="206"/>
      <c r="AD217" s="206"/>
      <c r="AE217" s="206"/>
      <c r="AF217" s="206"/>
      <c r="AG217" s="206"/>
      <c r="AH217" s="206"/>
      <c r="AI217" s="206"/>
      <c r="AJ217" s="206"/>
      <c r="AK217" s="206"/>
      <c r="AL217" s="206"/>
      <c r="AM217" s="206"/>
      <c r="AN217" s="206"/>
      <c r="AO217" s="206"/>
      <c r="AP217" s="206"/>
      <c r="AQ217" s="206"/>
      <c r="AR217" s="206"/>
      <c r="AS217" s="206"/>
      <c r="AT217" s="206"/>
      <c r="AU217" s="206"/>
    </row>
    <row r="218" spans="1:47">
      <c r="A218" s="206"/>
      <c r="B218" s="206"/>
      <c r="C218" s="206"/>
      <c r="D218" s="206"/>
      <c r="E218" s="206"/>
      <c r="F218" s="206"/>
      <c r="G218" s="206"/>
      <c r="H218" s="206"/>
      <c r="I218" s="206"/>
      <c r="J218" s="206"/>
      <c r="K218" s="206"/>
      <c r="L218" s="206"/>
      <c r="M218" s="206"/>
      <c r="N218" s="206"/>
      <c r="O218" s="206"/>
      <c r="P218" s="206"/>
      <c r="Q218" s="206"/>
      <c r="R218" s="206"/>
      <c r="S218" s="206"/>
      <c r="T218" s="206"/>
      <c r="U218" s="206"/>
      <c r="V218" s="206"/>
      <c r="W218" s="206"/>
      <c r="X218" s="206"/>
      <c r="Y218" s="206"/>
      <c r="Z218" s="206"/>
      <c r="AA218" s="206"/>
      <c r="AB218" s="206"/>
      <c r="AC218" s="206"/>
      <c r="AD218" s="206"/>
      <c r="AE218" s="206"/>
      <c r="AF218" s="206"/>
      <c r="AG218" s="206"/>
      <c r="AH218" s="206"/>
      <c r="AI218" s="206"/>
      <c r="AJ218" s="206"/>
      <c r="AK218" s="206"/>
      <c r="AL218" s="206"/>
      <c r="AM218" s="206"/>
      <c r="AN218" s="206"/>
      <c r="AO218" s="206"/>
      <c r="AP218" s="206"/>
      <c r="AQ218" s="206"/>
      <c r="AR218" s="206"/>
      <c r="AS218" s="206"/>
      <c r="AT218" s="206"/>
      <c r="AU218" s="206"/>
    </row>
    <row r="219" spans="1:47">
      <c r="A219" s="206"/>
      <c r="B219" s="206"/>
      <c r="C219" s="206"/>
      <c r="D219" s="206"/>
      <c r="E219" s="206"/>
      <c r="F219" s="206"/>
      <c r="G219" s="206"/>
      <c r="H219" s="206"/>
      <c r="I219" s="206"/>
      <c r="J219" s="206"/>
      <c r="K219" s="206"/>
      <c r="L219" s="206"/>
      <c r="M219" s="206"/>
      <c r="N219" s="206"/>
      <c r="O219" s="206"/>
      <c r="P219" s="206"/>
      <c r="Q219" s="206"/>
      <c r="R219" s="206"/>
      <c r="S219" s="206"/>
      <c r="T219" s="206"/>
      <c r="U219" s="206"/>
      <c r="V219" s="206"/>
      <c r="W219" s="206"/>
      <c r="X219" s="206"/>
      <c r="Y219" s="206"/>
      <c r="Z219" s="206"/>
      <c r="AA219" s="206"/>
      <c r="AB219" s="206"/>
      <c r="AC219" s="206"/>
      <c r="AD219" s="206"/>
      <c r="AE219" s="206"/>
      <c r="AF219" s="206"/>
      <c r="AG219" s="206"/>
      <c r="AH219" s="206"/>
      <c r="AI219" s="206"/>
      <c r="AJ219" s="206"/>
      <c r="AK219" s="206"/>
      <c r="AL219" s="206"/>
      <c r="AM219" s="206"/>
      <c r="AN219" s="206"/>
      <c r="AO219" s="206"/>
      <c r="AP219" s="206"/>
      <c r="AQ219" s="206"/>
      <c r="AR219" s="206"/>
      <c r="AS219" s="206"/>
      <c r="AT219" s="206"/>
      <c r="AU219" s="206"/>
    </row>
    <row r="220" spans="1:47">
      <c r="A220" s="206"/>
      <c r="B220" s="206"/>
      <c r="C220" s="206"/>
      <c r="D220" s="206"/>
      <c r="E220" s="206"/>
      <c r="F220" s="206"/>
      <c r="G220" s="206"/>
      <c r="H220" s="206"/>
      <c r="I220" s="206"/>
      <c r="J220" s="206"/>
      <c r="K220" s="206"/>
      <c r="L220" s="206"/>
      <c r="M220" s="206"/>
      <c r="N220" s="206"/>
      <c r="O220" s="206"/>
      <c r="P220" s="206"/>
      <c r="Q220" s="206"/>
      <c r="R220" s="206"/>
      <c r="S220" s="206"/>
      <c r="T220" s="206"/>
      <c r="U220" s="206"/>
      <c r="V220" s="206"/>
      <c r="W220" s="206"/>
      <c r="X220" s="206"/>
      <c r="Y220" s="206"/>
      <c r="Z220" s="206"/>
      <c r="AA220" s="206"/>
      <c r="AB220" s="206"/>
      <c r="AC220" s="206"/>
      <c r="AD220" s="206"/>
      <c r="AE220" s="206"/>
      <c r="AF220" s="206"/>
      <c r="AG220" s="206"/>
      <c r="AH220" s="206"/>
      <c r="AI220" s="206"/>
      <c r="AJ220" s="206"/>
      <c r="AK220" s="206"/>
      <c r="AL220" s="206"/>
      <c r="AM220" s="206"/>
      <c r="AN220" s="206"/>
      <c r="AO220" s="206"/>
      <c r="AP220" s="206"/>
      <c r="AQ220" s="206"/>
      <c r="AR220" s="206"/>
      <c r="AS220" s="206"/>
      <c r="AT220" s="206"/>
      <c r="AU220" s="206"/>
    </row>
    <row r="221" spans="1:47">
      <c r="A221" s="206"/>
      <c r="B221" s="206"/>
      <c r="C221" s="206"/>
      <c r="D221" s="206"/>
      <c r="E221" s="206"/>
      <c r="F221" s="206"/>
      <c r="G221" s="206"/>
      <c r="H221" s="206"/>
      <c r="I221" s="206"/>
      <c r="J221" s="206"/>
      <c r="K221" s="206"/>
      <c r="L221" s="206"/>
      <c r="M221" s="206"/>
      <c r="N221" s="206"/>
      <c r="O221" s="206"/>
      <c r="P221" s="206"/>
      <c r="Q221" s="206"/>
      <c r="R221" s="206"/>
      <c r="S221" s="206"/>
      <c r="T221" s="206"/>
      <c r="U221" s="206"/>
      <c r="V221" s="206"/>
      <c r="W221" s="206"/>
      <c r="X221" s="206"/>
      <c r="Y221" s="206"/>
      <c r="Z221" s="206"/>
      <c r="AA221" s="206"/>
      <c r="AB221" s="206"/>
      <c r="AC221" s="206"/>
      <c r="AD221" s="206"/>
      <c r="AE221" s="206"/>
      <c r="AF221" s="206"/>
      <c r="AG221" s="206"/>
      <c r="AH221" s="206"/>
      <c r="AI221" s="206"/>
      <c r="AJ221" s="206"/>
      <c r="AK221" s="206"/>
      <c r="AL221" s="206"/>
      <c r="AM221" s="206"/>
      <c r="AN221" s="206"/>
      <c r="AO221" s="206"/>
      <c r="AP221" s="206"/>
      <c r="AQ221" s="206"/>
      <c r="AR221" s="206"/>
      <c r="AS221" s="206"/>
      <c r="AT221" s="206"/>
      <c r="AU221" s="206"/>
    </row>
    <row r="222" spans="1:47">
      <c r="A222" s="206"/>
      <c r="B222" s="206"/>
      <c r="C222" s="206"/>
      <c r="D222" s="206"/>
      <c r="E222" s="206"/>
      <c r="F222" s="206"/>
      <c r="G222" s="206"/>
      <c r="H222" s="206"/>
      <c r="I222" s="206"/>
      <c r="J222" s="206"/>
      <c r="K222" s="206"/>
      <c r="L222" s="206"/>
      <c r="M222" s="206"/>
      <c r="N222" s="206"/>
      <c r="O222" s="206"/>
      <c r="P222" s="206"/>
      <c r="Q222" s="206"/>
      <c r="R222" s="206"/>
      <c r="S222" s="206"/>
      <c r="T222" s="206"/>
      <c r="U222" s="206"/>
      <c r="V222" s="206"/>
      <c r="W222" s="206"/>
      <c r="X222" s="206"/>
      <c r="Y222" s="206"/>
      <c r="Z222" s="206"/>
      <c r="AA222" s="206"/>
      <c r="AB222" s="206"/>
      <c r="AC222" s="206"/>
      <c r="AD222" s="206"/>
      <c r="AE222" s="206"/>
      <c r="AF222" s="206"/>
      <c r="AG222" s="206"/>
      <c r="AH222" s="206"/>
      <c r="AI222" s="206"/>
      <c r="AJ222" s="206"/>
      <c r="AK222" s="206"/>
      <c r="AL222" s="206"/>
      <c r="AM222" s="206"/>
      <c r="AN222" s="206"/>
      <c r="AO222" s="206"/>
      <c r="AP222" s="206"/>
      <c r="AQ222" s="206"/>
      <c r="AR222" s="206"/>
      <c r="AS222" s="206"/>
      <c r="AT222" s="206"/>
      <c r="AU222" s="206"/>
    </row>
    <row r="223" spans="1:47">
      <c r="A223" s="206"/>
      <c r="B223" s="206"/>
      <c r="C223" s="206"/>
      <c r="D223" s="206"/>
      <c r="E223" s="206"/>
      <c r="F223" s="206"/>
      <c r="G223" s="206"/>
      <c r="H223" s="206"/>
      <c r="I223" s="206"/>
      <c r="J223" s="206"/>
      <c r="K223" s="206"/>
      <c r="L223" s="206"/>
      <c r="M223" s="206"/>
      <c r="N223" s="206"/>
      <c r="O223" s="206"/>
      <c r="P223" s="206"/>
      <c r="Q223" s="206"/>
      <c r="R223" s="206"/>
      <c r="S223" s="206"/>
      <c r="T223" s="206"/>
      <c r="U223" s="206"/>
      <c r="V223" s="206"/>
      <c r="W223" s="206"/>
      <c r="X223" s="206"/>
      <c r="Y223" s="206"/>
      <c r="Z223" s="206"/>
      <c r="AA223" s="206"/>
      <c r="AB223" s="206"/>
      <c r="AC223" s="206"/>
      <c r="AD223" s="206"/>
      <c r="AE223" s="206"/>
      <c r="AF223" s="206"/>
      <c r="AG223" s="206"/>
      <c r="AH223" s="206"/>
      <c r="AI223" s="206"/>
      <c r="AJ223" s="206"/>
      <c r="AK223" s="206"/>
      <c r="AL223" s="206"/>
      <c r="AM223" s="206"/>
      <c r="AN223" s="206"/>
      <c r="AO223" s="206"/>
      <c r="AP223" s="206"/>
      <c r="AQ223" s="206"/>
      <c r="AR223" s="206"/>
      <c r="AS223" s="206"/>
      <c r="AT223" s="206"/>
      <c r="AU223" s="206"/>
    </row>
    <row r="224" spans="1:47">
      <c r="A224" s="206"/>
      <c r="B224" s="206"/>
      <c r="C224" s="206"/>
      <c r="D224" s="206"/>
      <c r="E224" s="206"/>
      <c r="F224" s="206"/>
      <c r="G224" s="206"/>
      <c r="H224" s="206"/>
      <c r="I224" s="206"/>
      <c r="J224" s="206"/>
      <c r="K224" s="206"/>
      <c r="L224" s="206"/>
      <c r="M224" s="206"/>
      <c r="N224" s="206"/>
      <c r="O224" s="206"/>
      <c r="P224" s="206"/>
      <c r="Q224" s="206"/>
      <c r="R224" s="206"/>
      <c r="S224" s="206"/>
      <c r="T224" s="206"/>
      <c r="U224" s="206"/>
      <c r="V224" s="206"/>
      <c r="W224" s="206"/>
      <c r="X224" s="206"/>
      <c r="Y224" s="206"/>
      <c r="Z224" s="206"/>
      <c r="AA224" s="206"/>
      <c r="AB224" s="206"/>
      <c r="AC224" s="206"/>
      <c r="AD224" s="206"/>
      <c r="AE224" s="206"/>
      <c r="AF224" s="206"/>
      <c r="AG224" s="206"/>
      <c r="AH224" s="206"/>
      <c r="AI224" s="206"/>
      <c r="AJ224" s="206"/>
      <c r="AK224" s="206"/>
      <c r="AL224" s="206"/>
      <c r="AM224" s="206"/>
      <c r="AN224" s="206"/>
      <c r="AO224" s="206"/>
      <c r="AP224" s="206"/>
      <c r="AQ224" s="206"/>
      <c r="AR224" s="206"/>
      <c r="AS224" s="206"/>
      <c r="AT224" s="206"/>
      <c r="AU224" s="206"/>
    </row>
    <row r="225" spans="1:47">
      <c r="A225" s="206"/>
      <c r="B225" s="206"/>
      <c r="C225" s="206"/>
      <c r="D225" s="206"/>
      <c r="E225" s="206"/>
      <c r="F225" s="206"/>
      <c r="G225" s="206"/>
      <c r="H225" s="206"/>
      <c r="I225" s="206"/>
      <c r="J225" s="206"/>
      <c r="K225" s="206"/>
      <c r="L225" s="206"/>
      <c r="M225" s="206"/>
      <c r="N225" s="206"/>
      <c r="O225" s="206"/>
      <c r="P225" s="206"/>
      <c r="Q225" s="206"/>
      <c r="R225" s="206"/>
      <c r="S225" s="206"/>
      <c r="T225" s="206"/>
      <c r="U225" s="206"/>
      <c r="V225" s="206"/>
      <c r="W225" s="206"/>
      <c r="X225" s="206"/>
      <c r="Y225" s="206"/>
      <c r="Z225" s="206"/>
      <c r="AA225" s="206"/>
      <c r="AB225" s="206"/>
      <c r="AC225" s="206"/>
      <c r="AD225" s="206"/>
      <c r="AE225" s="206"/>
      <c r="AF225" s="206"/>
      <c r="AG225" s="206"/>
      <c r="AH225" s="206"/>
      <c r="AI225" s="206"/>
      <c r="AJ225" s="206"/>
      <c r="AK225" s="206"/>
      <c r="AL225" s="206"/>
      <c r="AM225" s="206"/>
      <c r="AN225" s="206"/>
      <c r="AO225" s="206"/>
      <c r="AP225" s="206"/>
      <c r="AQ225" s="206"/>
      <c r="AR225" s="206"/>
      <c r="AS225" s="206"/>
      <c r="AT225" s="206"/>
      <c r="AU225" s="206"/>
    </row>
    <row r="226" spans="1:47">
      <c r="A226" s="206"/>
      <c r="B226" s="206"/>
      <c r="C226" s="206"/>
      <c r="D226" s="206"/>
      <c r="E226" s="206"/>
      <c r="F226" s="206"/>
      <c r="G226" s="206"/>
      <c r="H226" s="206"/>
      <c r="I226" s="206"/>
      <c r="J226" s="206"/>
      <c r="K226" s="206"/>
      <c r="L226" s="206"/>
      <c r="M226" s="206"/>
      <c r="N226" s="206"/>
      <c r="O226" s="206"/>
      <c r="P226" s="206"/>
      <c r="Q226" s="206"/>
      <c r="R226" s="206"/>
      <c r="S226" s="206"/>
      <c r="T226" s="206"/>
      <c r="U226" s="206"/>
      <c r="V226" s="206"/>
      <c r="W226" s="206"/>
      <c r="X226" s="206"/>
      <c r="Y226" s="206"/>
      <c r="Z226" s="206"/>
      <c r="AA226" s="206"/>
      <c r="AB226" s="206"/>
      <c r="AC226" s="206"/>
      <c r="AD226" s="206"/>
      <c r="AE226" s="206"/>
      <c r="AF226" s="206"/>
      <c r="AG226" s="206"/>
      <c r="AH226" s="206"/>
      <c r="AI226" s="206"/>
      <c r="AJ226" s="206"/>
      <c r="AK226" s="206"/>
      <c r="AL226" s="206"/>
      <c r="AM226" s="206"/>
      <c r="AN226" s="206"/>
      <c r="AO226" s="206"/>
      <c r="AP226" s="206"/>
      <c r="AQ226" s="206"/>
      <c r="AR226" s="206"/>
      <c r="AS226" s="206"/>
      <c r="AT226" s="206"/>
      <c r="AU226" s="206"/>
    </row>
    <row r="227" spans="1:47">
      <c r="A227" s="206"/>
      <c r="B227" s="206"/>
      <c r="C227" s="206"/>
      <c r="D227" s="206"/>
      <c r="E227" s="206"/>
      <c r="F227" s="206"/>
      <c r="G227" s="206"/>
      <c r="H227" s="206"/>
      <c r="I227" s="206"/>
      <c r="J227" s="206"/>
      <c r="K227" s="206"/>
      <c r="L227" s="206"/>
      <c r="M227" s="206"/>
      <c r="N227" s="206"/>
      <c r="O227" s="206"/>
      <c r="P227" s="206"/>
      <c r="Q227" s="206"/>
      <c r="R227" s="206"/>
      <c r="S227" s="206"/>
      <c r="T227" s="206"/>
      <c r="U227" s="206"/>
      <c r="V227" s="206"/>
      <c r="W227" s="206"/>
      <c r="X227" s="206"/>
      <c r="Y227" s="206"/>
      <c r="Z227" s="206"/>
      <c r="AA227" s="206"/>
      <c r="AB227" s="206"/>
      <c r="AC227" s="206"/>
      <c r="AD227" s="206"/>
      <c r="AE227" s="206"/>
      <c r="AF227" s="206"/>
      <c r="AG227" s="206"/>
      <c r="AH227" s="206"/>
      <c r="AI227" s="206"/>
      <c r="AJ227" s="206"/>
      <c r="AK227" s="206"/>
      <c r="AL227" s="206"/>
      <c r="AM227" s="206"/>
      <c r="AN227" s="206"/>
      <c r="AO227" s="206"/>
      <c r="AP227" s="206"/>
      <c r="AQ227" s="206"/>
      <c r="AR227" s="206"/>
      <c r="AS227" s="206"/>
      <c r="AT227" s="206"/>
      <c r="AU227" s="206"/>
    </row>
    <row r="228" spans="1:47">
      <c r="A228" s="206"/>
      <c r="B228" s="206"/>
      <c r="C228" s="206"/>
      <c r="D228" s="206"/>
      <c r="E228" s="206"/>
      <c r="F228" s="206"/>
      <c r="G228" s="206"/>
      <c r="H228" s="206"/>
      <c r="I228" s="206"/>
      <c r="J228" s="206"/>
      <c r="K228" s="206"/>
      <c r="L228" s="206"/>
      <c r="M228" s="206"/>
      <c r="N228" s="206"/>
      <c r="O228" s="206"/>
      <c r="P228" s="206"/>
      <c r="Q228" s="206"/>
      <c r="R228" s="206"/>
      <c r="S228" s="206"/>
      <c r="T228" s="206"/>
      <c r="U228" s="206"/>
      <c r="V228" s="206"/>
      <c r="W228" s="206"/>
      <c r="X228" s="206"/>
      <c r="Y228" s="206"/>
      <c r="Z228" s="206"/>
      <c r="AA228" s="206"/>
      <c r="AB228" s="206"/>
      <c r="AC228" s="206"/>
      <c r="AD228" s="206"/>
      <c r="AE228" s="206"/>
      <c r="AF228" s="206"/>
      <c r="AG228" s="206"/>
      <c r="AH228" s="206"/>
      <c r="AI228" s="206"/>
      <c r="AJ228" s="206"/>
      <c r="AK228" s="206"/>
      <c r="AL228" s="206"/>
      <c r="AM228" s="206"/>
      <c r="AN228" s="206"/>
      <c r="AO228" s="206"/>
      <c r="AP228" s="206"/>
      <c r="AQ228" s="206"/>
      <c r="AR228" s="206"/>
      <c r="AS228" s="206"/>
      <c r="AT228" s="206"/>
      <c r="AU228" s="206"/>
    </row>
    <row r="229" spans="1:47">
      <c r="A229" s="206"/>
      <c r="B229" s="206"/>
      <c r="C229" s="206"/>
      <c r="D229" s="206"/>
      <c r="E229" s="206"/>
      <c r="F229" s="206"/>
      <c r="G229" s="206"/>
      <c r="H229" s="206"/>
      <c r="I229" s="206"/>
      <c r="J229" s="206"/>
      <c r="K229" s="206"/>
      <c r="L229" s="206"/>
      <c r="M229" s="206"/>
      <c r="N229" s="206"/>
      <c r="O229" s="206"/>
      <c r="P229" s="206"/>
      <c r="Q229" s="206"/>
      <c r="R229" s="206"/>
      <c r="S229" s="206"/>
      <c r="T229" s="206"/>
      <c r="U229" s="206"/>
      <c r="V229" s="206"/>
      <c r="W229" s="206"/>
      <c r="X229" s="206"/>
      <c r="Y229" s="206"/>
      <c r="Z229" s="206"/>
      <c r="AA229" s="206"/>
      <c r="AB229" s="206"/>
      <c r="AC229" s="206"/>
      <c r="AD229" s="206"/>
      <c r="AE229" s="206"/>
      <c r="AF229" s="206"/>
      <c r="AG229" s="206"/>
      <c r="AH229" s="206"/>
      <c r="AI229" s="206"/>
      <c r="AJ229" s="206"/>
      <c r="AK229" s="206"/>
      <c r="AL229" s="206"/>
      <c r="AM229" s="206"/>
      <c r="AN229" s="206"/>
      <c r="AO229" s="206"/>
      <c r="AP229" s="206"/>
      <c r="AQ229" s="206"/>
      <c r="AR229" s="206"/>
      <c r="AS229" s="206"/>
      <c r="AT229" s="206"/>
      <c r="AU229" s="206"/>
    </row>
    <row r="230" spans="1:47">
      <c r="A230" s="206"/>
      <c r="B230" s="206"/>
      <c r="C230" s="206"/>
      <c r="D230" s="206"/>
      <c r="E230" s="206"/>
      <c r="F230" s="206"/>
      <c r="G230" s="206"/>
      <c r="H230" s="206"/>
      <c r="I230" s="206"/>
      <c r="J230" s="206"/>
      <c r="K230" s="206"/>
      <c r="L230" s="206"/>
      <c r="M230" s="206"/>
      <c r="N230" s="206"/>
      <c r="O230" s="206"/>
      <c r="P230" s="206"/>
      <c r="Q230" s="206"/>
      <c r="R230" s="206"/>
      <c r="S230" s="206"/>
      <c r="T230" s="206"/>
      <c r="U230" s="206"/>
      <c r="V230" s="206"/>
      <c r="W230" s="206"/>
      <c r="X230" s="206"/>
      <c r="Y230" s="206"/>
      <c r="Z230" s="206"/>
      <c r="AA230" s="206"/>
      <c r="AB230" s="206"/>
      <c r="AC230" s="206"/>
      <c r="AD230" s="206"/>
      <c r="AE230" s="206"/>
      <c r="AF230" s="206"/>
      <c r="AG230" s="206"/>
      <c r="AH230" s="206"/>
      <c r="AI230" s="206"/>
      <c r="AJ230" s="206"/>
      <c r="AK230" s="206"/>
      <c r="AL230" s="206"/>
      <c r="AM230" s="206"/>
      <c r="AN230" s="206"/>
      <c r="AO230" s="206"/>
      <c r="AP230" s="206"/>
      <c r="AQ230" s="206"/>
      <c r="AR230" s="206"/>
      <c r="AS230" s="206"/>
      <c r="AT230" s="206"/>
      <c r="AU230" s="206"/>
    </row>
    <row r="231" spans="1:47">
      <c r="A231" s="206"/>
      <c r="B231" s="206"/>
      <c r="C231" s="206"/>
      <c r="D231" s="206"/>
      <c r="E231" s="206"/>
      <c r="F231" s="206"/>
      <c r="G231" s="206"/>
      <c r="H231" s="206"/>
      <c r="I231" s="206"/>
      <c r="J231" s="206"/>
      <c r="K231" s="206"/>
      <c r="L231" s="206"/>
      <c r="M231" s="206"/>
      <c r="N231" s="206"/>
      <c r="O231" s="206"/>
      <c r="P231" s="206"/>
      <c r="Q231" s="206"/>
      <c r="R231" s="206"/>
      <c r="S231" s="206"/>
      <c r="T231" s="206"/>
      <c r="U231" s="206"/>
      <c r="V231" s="206"/>
      <c r="W231" s="206"/>
      <c r="X231" s="206"/>
      <c r="Y231" s="206"/>
      <c r="Z231" s="206"/>
      <c r="AA231" s="206"/>
      <c r="AB231" s="206"/>
      <c r="AC231" s="206"/>
      <c r="AD231" s="206"/>
      <c r="AE231" s="206"/>
      <c r="AF231" s="206"/>
      <c r="AG231" s="206"/>
      <c r="AH231" s="206"/>
      <c r="AI231" s="206"/>
      <c r="AJ231" s="206"/>
      <c r="AK231" s="206"/>
      <c r="AL231" s="206"/>
      <c r="AM231" s="206"/>
      <c r="AN231" s="206"/>
      <c r="AO231" s="206"/>
      <c r="AP231" s="206"/>
      <c r="AQ231" s="206"/>
      <c r="AR231" s="206"/>
      <c r="AS231" s="206"/>
      <c r="AT231" s="206"/>
      <c r="AU231" s="206"/>
    </row>
    <row r="232" spans="1:47">
      <c r="A232" s="206"/>
      <c r="B232" s="206"/>
      <c r="C232" s="206"/>
      <c r="D232" s="206"/>
      <c r="E232" s="206"/>
      <c r="F232" s="206"/>
      <c r="G232" s="206"/>
      <c r="H232" s="206"/>
      <c r="I232" s="206"/>
      <c r="J232" s="206"/>
      <c r="K232" s="206"/>
      <c r="L232" s="206"/>
      <c r="M232" s="206"/>
      <c r="N232" s="206"/>
      <c r="O232" s="206"/>
      <c r="P232" s="206"/>
      <c r="Q232" s="206"/>
      <c r="R232" s="206"/>
      <c r="S232" s="206"/>
      <c r="T232" s="206"/>
      <c r="U232" s="206"/>
      <c r="V232" s="206"/>
      <c r="W232" s="206"/>
      <c r="X232" s="206"/>
      <c r="Y232" s="206"/>
      <c r="Z232" s="206"/>
      <c r="AA232" s="206"/>
      <c r="AB232" s="206"/>
      <c r="AC232" s="206"/>
      <c r="AD232" s="206"/>
      <c r="AE232" s="206"/>
      <c r="AF232" s="206"/>
      <c r="AG232" s="206"/>
      <c r="AH232" s="206"/>
      <c r="AI232" s="206"/>
      <c r="AJ232" s="206"/>
      <c r="AK232" s="206"/>
      <c r="AL232" s="206"/>
      <c r="AM232" s="206"/>
      <c r="AN232" s="206"/>
      <c r="AO232" s="206"/>
      <c r="AP232" s="206"/>
      <c r="AQ232" s="206"/>
      <c r="AR232" s="206"/>
      <c r="AS232" s="206"/>
      <c r="AT232" s="206"/>
      <c r="AU232" s="206"/>
    </row>
    <row r="233" spans="1:47">
      <c r="A233" s="206"/>
      <c r="B233" s="206"/>
      <c r="C233" s="206"/>
      <c r="D233" s="206"/>
      <c r="E233" s="206"/>
      <c r="F233" s="206"/>
      <c r="G233" s="206"/>
      <c r="H233" s="206"/>
      <c r="I233" s="206"/>
      <c r="J233" s="206"/>
      <c r="K233" s="206"/>
      <c r="L233" s="206"/>
      <c r="M233" s="206"/>
      <c r="N233" s="206"/>
      <c r="O233" s="206"/>
      <c r="P233" s="206"/>
      <c r="Q233" s="206"/>
      <c r="R233" s="206"/>
      <c r="S233" s="206"/>
      <c r="T233" s="206"/>
      <c r="U233" s="206"/>
      <c r="V233" s="206"/>
      <c r="W233" s="206"/>
      <c r="X233" s="206"/>
      <c r="Y233" s="206"/>
      <c r="Z233" s="206"/>
      <c r="AA233" s="206"/>
      <c r="AB233" s="206"/>
      <c r="AC233" s="206"/>
      <c r="AD233" s="206"/>
      <c r="AE233" s="206"/>
      <c r="AF233" s="206"/>
      <c r="AG233" s="206"/>
      <c r="AH233" s="206"/>
      <c r="AI233" s="206"/>
      <c r="AJ233" s="206"/>
      <c r="AK233" s="206"/>
      <c r="AL233" s="206"/>
      <c r="AM233" s="206"/>
      <c r="AN233" s="206"/>
      <c r="AO233" s="206"/>
      <c r="AP233" s="206"/>
      <c r="AQ233" s="206"/>
      <c r="AR233" s="206"/>
      <c r="AS233" s="206"/>
      <c r="AT233" s="206"/>
      <c r="AU233" s="206"/>
    </row>
    <row r="234" spans="1:47">
      <c r="A234" s="206"/>
      <c r="B234" s="206"/>
      <c r="C234" s="206"/>
      <c r="D234" s="206"/>
      <c r="E234" s="206"/>
      <c r="F234" s="206"/>
      <c r="G234" s="206"/>
      <c r="H234" s="206"/>
      <c r="I234" s="206"/>
      <c r="J234" s="206"/>
      <c r="K234" s="206"/>
      <c r="L234" s="206"/>
      <c r="M234" s="206"/>
      <c r="N234" s="206"/>
      <c r="O234" s="206"/>
      <c r="P234" s="206"/>
      <c r="Q234" s="206"/>
      <c r="R234" s="206"/>
      <c r="S234" s="206"/>
      <c r="T234" s="206"/>
      <c r="U234" s="206"/>
      <c r="V234" s="206"/>
      <c r="W234" s="206"/>
      <c r="X234" s="206"/>
      <c r="Y234" s="206"/>
      <c r="Z234" s="206"/>
      <c r="AA234" s="206"/>
      <c r="AB234" s="206"/>
      <c r="AC234" s="206"/>
      <c r="AD234" s="206"/>
      <c r="AE234" s="206"/>
      <c r="AF234" s="206"/>
      <c r="AG234" s="206"/>
      <c r="AH234" s="206"/>
      <c r="AI234" s="206"/>
      <c r="AJ234" s="206"/>
      <c r="AK234" s="206"/>
      <c r="AL234" s="206"/>
      <c r="AM234" s="206"/>
      <c r="AN234" s="206"/>
      <c r="AO234" s="206"/>
      <c r="AP234" s="206"/>
      <c r="AQ234" s="206"/>
      <c r="AR234" s="206"/>
      <c r="AS234" s="206"/>
      <c r="AT234" s="206"/>
      <c r="AU234" s="206"/>
    </row>
    <row r="235" spans="1:47">
      <c r="A235" s="206"/>
      <c r="B235" s="206"/>
      <c r="C235" s="206"/>
      <c r="D235" s="206"/>
      <c r="E235" s="206"/>
      <c r="F235" s="206"/>
      <c r="G235" s="206"/>
      <c r="H235" s="206"/>
      <c r="I235" s="206"/>
      <c r="J235" s="206"/>
      <c r="K235" s="206"/>
      <c r="L235" s="206"/>
      <c r="M235" s="206"/>
      <c r="N235" s="206"/>
      <c r="O235" s="206"/>
      <c r="P235" s="206"/>
      <c r="Q235" s="206"/>
      <c r="R235" s="206"/>
      <c r="S235" s="206"/>
      <c r="T235" s="206"/>
      <c r="U235" s="206"/>
      <c r="V235" s="206"/>
      <c r="W235" s="206"/>
      <c r="X235" s="206"/>
      <c r="Y235" s="206"/>
      <c r="Z235" s="206"/>
      <c r="AA235" s="206"/>
      <c r="AB235" s="206"/>
      <c r="AC235" s="206"/>
      <c r="AD235" s="206"/>
      <c r="AE235" s="206"/>
      <c r="AF235" s="206"/>
      <c r="AG235" s="206"/>
      <c r="AH235" s="206"/>
      <c r="AI235" s="206"/>
      <c r="AJ235" s="206"/>
      <c r="AK235" s="206"/>
      <c r="AL235" s="206"/>
      <c r="AM235" s="206"/>
      <c r="AN235" s="206"/>
      <c r="AO235" s="206"/>
      <c r="AP235" s="206"/>
      <c r="AQ235" s="206"/>
      <c r="AR235" s="206"/>
      <c r="AS235" s="206"/>
      <c r="AT235" s="206"/>
      <c r="AU235" s="206"/>
    </row>
    <row r="236" spans="1:47">
      <c r="A236" s="206"/>
      <c r="B236" s="206"/>
      <c r="C236" s="206"/>
      <c r="D236" s="206"/>
      <c r="E236" s="206"/>
      <c r="F236" s="206"/>
      <c r="G236" s="206"/>
      <c r="H236" s="206"/>
      <c r="I236" s="206"/>
      <c r="J236" s="206"/>
      <c r="K236" s="206"/>
      <c r="L236" s="206"/>
      <c r="M236" s="206"/>
      <c r="N236" s="206"/>
      <c r="O236" s="206"/>
      <c r="P236" s="206"/>
      <c r="Q236" s="206"/>
      <c r="R236" s="206"/>
      <c r="S236" s="206"/>
      <c r="T236" s="206"/>
      <c r="U236" s="206"/>
      <c r="V236" s="206"/>
      <c r="W236" s="206"/>
      <c r="X236" s="206"/>
      <c r="Y236" s="206"/>
      <c r="Z236" s="206"/>
      <c r="AA236" s="206"/>
      <c r="AB236" s="206"/>
      <c r="AC236" s="206"/>
      <c r="AD236" s="206"/>
      <c r="AE236" s="206"/>
      <c r="AF236" s="206"/>
      <c r="AG236" s="206"/>
      <c r="AH236" s="206"/>
      <c r="AI236" s="206"/>
      <c r="AJ236" s="206"/>
      <c r="AK236" s="206"/>
      <c r="AL236" s="206"/>
      <c r="AM236" s="206"/>
      <c r="AN236" s="206"/>
      <c r="AO236" s="206"/>
      <c r="AP236" s="206"/>
      <c r="AQ236" s="206"/>
      <c r="AR236" s="206"/>
      <c r="AS236" s="206"/>
      <c r="AT236" s="206"/>
      <c r="AU236" s="206"/>
    </row>
    <row r="237" spans="1:47">
      <c r="A237" s="206"/>
      <c r="B237" s="206"/>
      <c r="C237" s="206"/>
      <c r="D237" s="206"/>
      <c r="E237" s="206"/>
      <c r="F237" s="206"/>
      <c r="G237" s="206"/>
      <c r="H237" s="206"/>
      <c r="I237" s="206"/>
      <c r="J237" s="206"/>
      <c r="K237" s="206"/>
      <c r="L237" s="206"/>
      <c r="M237" s="206"/>
      <c r="N237" s="206"/>
      <c r="O237" s="206"/>
      <c r="P237" s="206"/>
      <c r="Q237" s="206"/>
      <c r="R237" s="206"/>
      <c r="S237" s="206"/>
      <c r="T237" s="206"/>
      <c r="U237" s="206"/>
      <c r="V237" s="206"/>
      <c r="W237" s="206"/>
      <c r="X237" s="206"/>
      <c r="Y237" s="206"/>
      <c r="Z237" s="206"/>
      <c r="AA237" s="206"/>
      <c r="AB237" s="206"/>
      <c r="AC237" s="206"/>
      <c r="AD237" s="206"/>
      <c r="AE237" s="206"/>
      <c r="AF237" s="206"/>
      <c r="AG237" s="206"/>
      <c r="AH237" s="206"/>
      <c r="AI237" s="206"/>
      <c r="AJ237" s="206"/>
      <c r="AK237" s="206"/>
      <c r="AL237" s="206"/>
      <c r="AM237" s="206"/>
      <c r="AN237" s="206"/>
      <c r="AO237" s="206"/>
      <c r="AP237" s="206"/>
      <c r="AQ237" s="206"/>
      <c r="AR237" s="206"/>
      <c r="AS237" s="206"/>
      <c r="AT237" s="206"/>
      <c r="AU237" s="206"/>
    </row>
    <row r="238" spans="1:47">
      <c r="A238" s="206"/>
      <c r="B238" s="206"/>
      <c r="C238" s="206"/>
      <c r="D238" s="206"/>
      <c r="E238" s="206"/>
      <c r="F238" s="206"/>
      <c r="G238" s="206"/>
      <c r="H238" s="206"/>
      <c r="I238" s="206"/>
      <c r="J238" s="206"/>
      <c r="K238" s="206"/>
      <c r="L238" s="206"/>
      <c r="M238" s="206"/>
      <c r="N238" s="206"/>
      <c r="O238" s="206"/>
      <c r="P238" s="206"/>
      <c r="Q238" s="206"/>
      <c r="R238" s="206"/>
      <c r="S238" s="206"/>
      <c r="T238" s="206"/>
      <c r="U238" s="206"/>
      <c r="V238" s="206"/>
      <c r="W238" s="206"/>
      <c r="X238" s="206"/>
      <c r="Y238" s="206"/>
      <c r="Z238" s="206"/>
      <c r="AA238" s="206"/>
      <c r="AB238" s="206"/>
      <c r="AC238" s="206"/>
      <c r="AD238" s="206"/>
      <c r="AE238" s="206"/>
      <c r="AF238" s="206"/>
      <c r="AG238" s="206"/>
      <c r="AH238" s="206"/>
      <c r="AI238" s="206"/>
      <c r="AJ238" s="206"/>
      <c r="AK238" s="206"/>
      <c r="AL238" s="206"/>
      <c r="AM238" s="206"/>
      <c r="AN238" s="206"/>
      <c r="AO238" s="206"/>
      <c r="AP238" s="206"/>
      <c r="AQ238" s="206"/>
      <c r="AR238" s="206"/>
      <c r="AS238" s="206"/>
      <c r="AT238" s="206"/>
      <c r="AU238" s="206"/>
    </row>
    <row r="239" spans="1:47">
      <c r="A239" s="206"/>
      <c r="B239" s="206"/>
      <c r="C239" s="206"/>
      <c r="D239" s="206"/>
      <c r="E239" s="206"/>
      <c r="F239" s="206"/>
      <c r="G239" s="206"/>
      <c r="H239" s="206"/>
      <c r="I239" s="206"/>
      <c r="J239" s="206"/>
      <c r="K239" s="206"/>
      <c r="L239" s="206"/>
      <c r="M239" s="206"/>
      <c r="N239" s="206"/>
      <c r="O239" s="206"/>
      <c r="P239" s="206"/>
      <c r="Q239" s="206"/>
      <c r="R239" s="206"/>
      <c r="S239" s="206"/>
      <c r="T239" s="206"/>
      <c r="U239" s="206"/>
      <c r="V239" s="206"/>
      <c r="W239" s="206"/>
      <c r="X239" s="206"/>
      <c r="Y239" s="206"/>
      <c r="Z239" s="206"/>
      <c r="AA239" s="206"/>
      <c r="AB239" s="206"/>
      <c r="AC239" s="206"/>
      <c r="AD239" s="206"/>
      <c r="AE239" s="206"/>
      <c r="AF239" s="206"/>
      <c r="AG239" s="206"/>
      <c r="AH239" s="206"/>
      <c r="AI239" s="206"/>
      <c r="AJ239" s="206"/>
      <c r="AK239" s="206"/>
      <c r="AL239" s="206"/>
      <c r="AM239" s="206"/>
      <c r="AN239" s="206"/>
      <c r="AO239" s="206"/>
      <c r="AP239" s="206"/>
      <c r="AQ239" s="206"/>
      <c r="AR239" s="206"/>
      <c r="AS239" s="206"/>
      <c r="AT239" s="206"/>
      <c r="AU239" s="206"/>
    </row>
    <row r="240" spans="1:47">
      <c r="A240" s="206"/>
      <c r="B240" s="206"/>
      <c r="C240" s="206"/>
      <c r="D240" s="206"/>
      <c r="E240" s="206"/>
      <c r="F240" s="206"/>
      <c r="G240" s="206"/>
      <c r="H240" s="206"/>
      <c r="I240" s="206"/>
      <c r="J240" s="206"/>
      <c r="K240" s="206"/>
      <c r="L240" s="206"/>
      <c r="M240" s="206"/>
      <c r="N240" s="206"/>
      <c r="O240" s="206"/>
      <c r="P240" s="206"/>
      <c r="Q240" s="206"/>
      <c r="R240" s="206"/>
      <c r="S240" s="206"/>
      <c r="T240" s="206"/>
      <c r="U240" s="206"/>
      <c r="V240" s="206"/>
      <c r="W240" s="206"/>
      <c r="X240" s="206"/>
      <c r="Y240" s="206"/>
      <c r="Z240" s="206"/>
      <c r="AA240" s="206"/>
      <c r="AB240" s="206"/>
      <c r="AC240" s="206"/>
      <c r="AD240" s="206"/>
      <c r="AE240" s="206"/>
      <c r="AF240" s="206"/>
      <c r="AG240" s="206"/>
      <c r="AH240" s="206"/>
      <c r="AI240" s="206"/>
      <c r="AJ240" s="206"/>
      <c r="AK240" s="206"/>
      <c r="AL240" s="206"/>
      <c r="AM240" s="206"/>
      <c r="AN240" s="206"/>
      <c r="AO240" s="206"/>
      <c r="AP240" s="206"/>
      <c r="AQ240" s="206"/>
      <c r="AR240" s="206"/>
      <c r="AS240" s="206"/>
      <c r="AT240" s="206"/>
      <c r="AU240" s="206"/>
    </row>
    <row r="241" spans="1:47">
      <c r="A241" s="206"/>
      <c r="B241" s="206"/>
      <c r="C241" s="206"/>
      <c r="D241" s="206"/>
      <c r="E241" s="206"/>
      <c r="F241" s="206"/>
      <c r="G241" s="206"/>
      <c r="H241" s="206"/>
      <c r="I241" s="206"/>
      <c r="J241" s="206"/>
      <c r="K241" s="206"/>
      <c r="L241" s="206"/>
      <c r="M241" s="206"/>
      <c r="N241" s="206"/>
      <c r="O241" s="206"/>
      <c r="P241" s="206"/>
      <c r="Q241" s="206"/>
      <c r="R241" s="206"/>
      <c r="S241" s="206"/>
      <c r="T241" s="206"/>
      <c r="U241" s="206"/>
      <c r="V241" s="206"/>
      <c r="W241" s="206"/>
      <c r="X241" s="206"/>
      <c r="Y241" s="206"/>
      <c r="Z241" s="206"/>
      <c r="AA241" s="206"/>
      <c r="AB241" s="206"/>
      <c r="AC241" s="206"/>
      <c r="AD241" s="206"/>
      <c r="AE241" s="206"/>
      <c r="AF241" s="206"/>
      <c r="AG241" s="206"/>
      <c r="AH241" s="206"/>
      <c r="AI241" s="206"/>
      <c r="AJ241" s="206"/>
      <c r="AK241" s="206"/>
      <c r="AL241" s="206"/>
      <c r="AM241" s="206"/>
      <c r="AN241" s="206"/>
      <c r="AO241" s="206"/>
      <c r="AP241" s="206"/>
      <c r="AQ241" s="206"/>
      <c r="AR241" s="206"/>
      <c r="AS241" s="206"/>
      <c r="AT241" s="206"/>
      <c r="AU241" s="206"/>
    </row>
    <row r="242" spans="1:47">
      <c r="A242" s="206"/>
      <c r="B242" s="206"/>
      <c r="C242" s="206"/>
      <c r="D242" s="206"/>
      <c r="E242" s="206"/>
      <c r="F242" s="206"/>
      <c r="G242" s="206"/>
      <c r="H242" s="206"/>
      <c r="I242" s="206"/>
      <c r="J242" s="206"/>
      <c r="K242" s="206"/>
      <c r="L242" s="206"/>
      <c r="M242" s="206"/>
      <c r="N242" s="206"/>
      <c r="O242" s="206"/>
      <c r="P242" s="206"/>
      <c r="Q242" s="206"/>
      <c r="R242" s="206"/>
      <c r="S242" s="206"/>
      <c r="T242" s="206"/>
      <c r="U242" s="206"/>
      <c r="V242" s="206"/>
      <c r="W242" s="206"/>
      <c r="X242" s="206"/>
      <c r="Y242" s="206"/>
      <c r="Z242" s="206"/>
      <c r="AA242" s="206"/>
      <c r="AB242" s="206"/>
      <c r="AC242" s="206"/>
      <c r="AD242" s="206"/>
      <c r="AE242" s="206"/>
      <c r="AF242" s="206"/>
      <c r="AG242" s="206"/>
      <c r="AH242" s="206"/>
      <c r="AI242" s="206"/>
      <c r="AJ242" s="206"/>
      <c r="AK242" s="206"/>
      <c r="AL242" s="206"/>
      <c r="AM242" s="206"/>
      <c r="AN242" s="206"/>
      <c r="AO242" s="206"/>
      <c r="AP242" s="206"/>
      <c r="AQ242" s="206"/>
      <c r="AR242" s="206"/>
      <c r="AS242" s="206"/>
      <c r="AT242" s="206"/>
      <c r="AU242" s="206"/>
    </row>
    <row r="243" spans="1:47">
      <c r="A243" s="206"/>
      <c r="B243" s="206"/>
      <c r="C243" s="206"/>
      <c r="D243" s="206"/>
      <c r="E243" s="206"/>
      <c r="F243" s="206"/>
      <c r="G243" s="206"/>
      <c r="H243" s="206"/>
      <c r="I243" s="206"/>
      <c r="J243" s="206"/>
      <c r="K243" s="206"/>
      <c r="L243" s="206"/>
      <c r="M243" s="206"/>
      <c r="N243" s="206"/>
      <c r="O243" s="206"/>
      <c r="P243" s="206"/>
      <c r="Q243" s="206"/>
      <c r="R243" s="206"/>
      <c r="S243" s="206"/>
      <c r="T243" s="206"/>
      <c r="U243" s="206"/>
      <c r="V243" s="206"/>
      <c r="W243" s="206"/>
      <c r="X243" s="206"/>
      <c r="Y243" s="206"/>
      <c r="Z243" s="206"/>
      <c r="AA243" s="206"/>
      <c r="AB243" s="206"/>
      <c r="AC243" s="206"/>
      <c r="AD243" s="206"/>
      <c r="AE243" s="206"/>
      <c r="AF243" s="206"/>
      <c r="AG243" s="206"/>
      <c r="AH243" s="206"/>
      <c r="AI243" s="206"/>
      <c r="AJ243" s="206"/>
      <c r="AK243" s="206"/>
      <c r="AL243" s="206"/>
      <c r="AM243" s="206"/>
      <c r="AN243" s="206"/>
      <c r="AO243" s="206"/>
      <c r="AP243" s="206"/>
      <c r="AQ243" s="206"/>
      <c r="AR243" s="206"/>
      <c r="AS243" s="206"/>
      <c r="AT243" s="206"/>
      <c r="AU243" s="206"/>
    </row>
    <row r="244" spans="1:47">
      <c r="A244" s="206"/>
      <c r="B244" s="206"/>
      <c r="C244" s="206"/>
      <c r="D244" s="206"/>
      <c r="E244" s="206"/>
      <c r="F244" s="206"/>
      <c r="G244" s="206"/>
      <c r="H244" s="206"/>
      <c r="I244" s="206"/>
      <c r="J244" s="206"/>
      <c r="K244" s="206"/>
      <c r="L244" s="206"/>
      <c r="M244" s="206"/>
      <c r="N244" s="206"/>
      <c r="O244" s="206"/>
      <c r="P244" s="206"/>
      <c r="Q244" s="206"/>
      <c r="R244" s="206"/>
      <c r="S244" s="206"/>
      <c r="T244" s="206"/>
      <c r="U244" s="206"/>
      <c r="V244" s="206"/>
      <c r="W244" s="206"/>
      <c r="X244" s="206"/>
      <c r="Y244" s="206"/>
      <c r="Z244" s="206"/>
      <c r="AA244" s="206"/>
      <c r="AB244" s="206"/>
      <c r="AC244" s="206"/>
      <c r="AD244" s="206"/>
      <c r="AE244" s="206"/>
      <c r="AF244" s="206"/>
      <c r="AG244" s="206"/>
      <c r="AH244" s="206"/>
      <c r="AI244" s="206"/>
      <c r="AJ244" s="206"/>
      <c r="AK244" s="206"/>
      <c r="AL244" s="206"/>
      <c r="AM244" s="206"/>
      <c r="AN244" s="206"/>
      <c r="AO244" s="206"/>
      <c r="AP244" s="206"/>
      <c r="AQ244" s="206"/>
      <c r="AR244" s="206"/>
      <c r="AS244" s="206"/>
      <c r="AT244" s="206"/>
      <c r="AU244" s="206"/>
    </row>
    <row r="245" spans="1:47">
      <c r="A245" s="206"/>
      <c r="B245" s="206"/>
      <c r="C245" s="206"/>
      <c r="D245" s="206"/>
      <c r="E245" s="206"/>
      <c r="F245" s="206"/>
      <c r="G245" s="206"/>
      <c r="H245" s="206"/>
      <c r="I245" s="206"/>
      <c r="J245" s="206"/>
      <c r="K245" s="206"/>
      <c r="L245" s="206"/>
      <c r="M245" s="206"/>
      <c r="N245" s="206"/>
      <c r="O245" s="206"/>
      <c r="P245" s="206"/>
      <c r="Q245" s="206"/>
      <c r="R245" s="206"/>
      <c r="S245" s="206"/>
      <c r="T245" s="206"/>
      <c r="U245" s="206"/>
      <c r="V245" s="206"/>
      <c r="W245" s="206"/>
      <c r="X245" s="206"/>
      <c r="Y245" s="206"/>
      <c r="Z245" s="206"/>
      <c r="AA245" s="206"/>
      <c r="AB245" s="206"/>
      <c r="AC245" s="206"/>
      <c r="AD245" s="206"/>
      <c r="AE245" s="206"/>
      <c r="AF245" s="206"/>
      <c r="AG245" s="206"/>
      <c r="AH245" s="206"/>
      <c r="AI245" s="206"/>
      <c r="AJ245" s="206"/>
      <c r="AK245" s="206"/>
      <c r="AL245" s="206"/>
      <c r="AM245" s="206"/>
      <c r="AN245" s="206"/>
      <c r="AO245" s="206"/>
      <c r="AP245" s="206"/>
      <c r="AQ245" s="206"/>
      <c r="AR245" s="206"/>
      <c r="AS245" s="206"/>
      <c r="AT245" s="206"/>
      <c r="AU245" s="206"/>
    </row>
    <row r="246" spans="1:47">
      <c r="A246" s="206"/>
      <c r="B246" s="206"/>
      <c r="C246" s="206"/>
      <c r="D246" s="206"/>
      <c r="E246" s="206"/>
      <c r="F246" s="206"/>
      <c r="G246" s="206"/>
      <c r="H246" s="206"/>
      <c r="I246" s="206"/>
      <c r="J246" s="206"/>
      <c r="K246" s="206"/>
      <c r="L246" s="206"/>
      <c r="M246" s="206"/>
      <c r="N246" s="206"/>
      <c r="O246" s="206"/>
      <c r="P246" s="206"/>
      <c r="Q246" s="206"/>
      <c r="R246" s="206"/>
      <c r="S246" s="206"/>
      <c r="T246" s="206"/>
      <c r="U246" s="206"/>
      <c r="V246" s="206"/>
      <c r="W246" s="206"/>
      <c r="X246" s="206"/>
      <c r="Y246" s="206"/>
      <c r="Z246" s="206"/>
      <c r="AA246" s="206"/>
      <c r="AB246" s="206"/>
      <c r="AC246" s="206"/>
      <c r="AD246" s="206"/>
      <c r="AE246" s="206"/>
      <c r="AF246" s="206"/>
      <c r="AG246" s="206"/>
      <c r="AH246" s="206"/>
      <c r="AI246" s="206"/>
      <c r="AJ246" s="206"/>
      <c r="AK246" s="206"/>
      <c r="AL246" s="206"/>
      <c r="AM246" s="206"/>
      <c r="AN246" s="206"/>
      <c r="AO246" s="206"/>
      <c r="AP246" s="206"/>
      <c r="AQ246" s="206"/>
      <c r="AR246" s="206"/>
      <c r="AS246" s="206"/>
      <c r="AT246" s="206"/>
      <c r="AU246" s="206"/>
    </row>
    <row r="247" spans="1:47">
      <c r="A247" s="206"/>
      <c r="B247" s="206"/>
      <c r="C247" s="206"/>
      <c r="D247" s="206"/>
      <c r="E247" s="206"/>
      <c r="F247" s="206"/>
      <c r="G247" s="206"/>
      <c r="H247" s="206"/>
      <c r="I247" s="206"/>
      <c r="J247" s="206"/>
      <c r="K247" s="206"/>
      <c r="L247" s="206"/>
      <c r="M247" s="206"/>
      <c r="N247" s="206"/>
      <c r="O247" s="206"/>
      <c r="P247" s="206"/>
      <c r="Q247" s="206"/>
      <c r="R247" s="206"/>
      <c r="S247" s="206"/>
      <c r="T247" s="206"/>
      <c r="U247" s="206"/>
      <c r="V247" s="206"/>
      <c r="W247" s="206"/>
      <c r="X247" s="206"/>
      <c r="Y247" s="206"/>
      <c r="Z247" s="206"/>
      <c r="AA247" s="206"/>
      <c r="AB247" s="206"/>
      <c r="AC247" s="206"/>
      <c r="AD247" s="206"/>
      <c r="AE247" s="206"/>
      <c r="AF247" s="206"/>
      <c r="AG247" s="206"/>
      <c r="AH247" s="206"/>
      <c r="AI247" s="206"/>
      <c r="AJ247" s="206"/>
      <c r="AK247" s="206"/>
      <c r="AL247" s="206"/>
      <c r="AM247" s="206"/>
      <c r="AN247" s="206"/>
      <c r="AO247" s="206"/>
      <c r="AP247" s="206"/>
      <c r="AQ247" s="206"/>
      <c r="AR247" s="206"/>
      <c r="AS247" s="206"/>
      <c r="AT247" s="206"/>
      <c r="AU247" s="206"/>
    </row>
    <row r="248" spans="1:47">
      <c r="A248" s="206"/>
      <c r="B248" s="206"/>
      <c r="C248" s="206"/>
      <c r="D248" s="206"/>
      <c r="E248" s="206"/>
      <c r="F248" s="206"/>
      <c r="G248" s="206"/>
      <c r="H248" s="206"/>
      <c r="I248" s="206"/>
      <c r="J248" s="206"/>
      <c r="K248" s="206"/>
      <c r="L248" s="206"/>
      <c r="M248" s="206"/>
      <c r="N248" s="206"/>
      <c r="O248" s="206"/>
      <c r="P248" s="206"/>
      <c r="Q248" s="206"/>
      <c r="R248" s="206"/>
      <c r="S248" s="206"/>
      <c r="T248" s="206"/>
      <c r="U248" s="206"/>
      <c r="V248" s="206"/>
      <c r="W248" s="206"/>
      <c r="X248" s="206"/>
      <c r="Y248" s="206"/>
      <c r="Z248" s="206"/>
      <c r="AA248" s="206"/>
      <c r="AB248" s="206"/>
      <c r="AC248" s="206"/>
      <c r="AD248" s="206"/>
      <c r="AE248" s="206"/>
      <c r="AF248" s="206"/>
      <c r="AG248" s="206"/>
      <c r="AH248" s="206"/>
      <c r="AI248" s="206"/>
      <c r="AJ248" s="206"/>
      <c r="AK248" s="206"/>
      <c r="AL248" s="206"/>
      <c r="AM248" s="206"/>
      <c r="AN248" s="206"/>
      <c r="AO248" s="206"/>
      <c r="AP248" s="206"/>
      <c r="AQ248" s="206"/>
      <c r="AR248" s="206"/>
      <c r="AS248" s="206"/>
      <c r="AT248" s="206"/>
      <c r="AU248" s="206"/>
    </row>
    <row r="249" spans="1:47">
      <c r="A249" s="206"/>
      <c r="B249" s="206"/>
      <c r="C249" s="206"/>
      <c r="D249" s="206"/>
      <c r="E249" s="206"/>
      <c r="F249" s="206"/>
      <c r="G249" s="206"/>
      <c r="H249" s="206"/>
      <c r="I249" s="206"/>
      <c r="J249" s="206"/>
      <c r="K249" s="206"/>
      <c r="L249" s="206"/>
      <c r="M249" s="206"/>
      <c r="N249" s="206"/>
      <c r="O249" s="206"/>
      <c r="P249" s="206"/>
      <c r="Q249" s="206"/>
      <c r="R249" s="206"/>
      <c r="S249" s="206"/>
      <c r="T249" s="206"/>
      <c r="U249" s="206"/>
      <c r="V249" s="206"/>
      <c r="W249" s="206"/>
      <c r="X249" s="206"/>
      <c r="Y249" s="206"/>
      <c r="Z249" s="206"/>
      <c r="AA249" s="206"/>
      <c r="AB249" s="206"/>
      <c r="AC249" s="206"/>
      <c r="AD249" s="206"/>
      <c r="AE249" s="206"/>
      <c r="AF249" s="206"/>
      <c r="AG249" s="206"/>
      <c r="AH249" s="206"/>
      <c r="AI249" s="206"/>
      <c r="AJ249" s="206"/>
      <c r="AK249" s="206"/>
      <c r="AL249" s="206"/>
      <c r="AM249" s="206"/>
      <c r="AN249" s="206"/>
      <c r="AO249" s="206"/>
      <c r="AP249" s="206"/>
      <c r="AQ249" s="206"/>
      <c r="AR249" s="206"/>
      <c r="AS249" s="206"/>
      <c r="AT249" s="206"/>
      <c r="AU249" s="206"/>
    </row>
    <row r="250" spans="1:47">
      <c r="A250" s="206"/>
      <c r="B250" s="206"/>
      <c r="C250" s="206"/>
      <c r="D250" s="206"/>
      <c r="E250" s="206"/>
      <c r="F250" s="206"/>
      <c r="G250" s="206"/>
      <c r="H250" s="206"/>
      <c r="I250" s="206"/>
      <c r="J250" s="206"/>
      <c r="K250" s="206"/>
      <c r="L250" s="206"/>
      <c r="M250" s="206"/>
      <c r="N250" s="206"/>
      <c r="O250" s="206"/>
      <c r="P250" s="206"/>
      <c r="Q250" s="206"/>
      <c r="R250" s="206"/>
      <c r="S250" s="206"/>
      <c r="T250" s="206"/>
      <c r="U250" s="206"/>
      <c r="V250" s="206"/>
      <c r="W250" s="206"/>
      <c r="X250" s="206"/>
      <c r="Y250" s="206"/>
      <c r="Z250" s="206"/>
      <c r="AA250" s="206"/>
      <c r="AB250" s="206"/>
      <c r="AC250" s="206"/>
      <c r="AD250" s="206"/>
      <c r="AE250" s="206"/>
      <c r="AF250" s="206"/>
      <c r="AG250" s="206"/>
      <c r="AH250" s="206"/>
      <c r="AI250" s="206"/>
      <c r="AJ250" s="206"/>
      <c r="AK250" s="206"/>
      <c r="AL250" s="206"/>
      <c r="AM250" s="206"/>
      <c r="AN250" s="206"/>
      <c r="AO250" s="206"/>
      <c r="AP250" s="206"/>
      <c r="AQ250" s="206"/>
      <c r="AR250" s="206"/>
      <c r="AS250" s="206"/>
      <c r="AT250" s="206"/>
      <c r="AU250" s="206"/>
    </row>
    <row r="251" spans="1:47">
      <c r="A251" s="206"/>
      <c r="B251" s="206"/>
      <c r="C251" s="206"/>
      <c r="D251" s="206"/>
      <c r="E251" s="206"/>
      <c r="F251" s="206"/>
      <c r="G251" s="206"/>
      <c r="H251" s="206"/>
      <c r="I251" s="206"/>
      <c r="J251" s="206"/>
      <c r="K251" s="206"/>
      <c r="L251" s="206"/>
      <c r="M251" s="206"/>
      <c r="N251" s="206"/>
      <c r="O251" s="206"/>
      <c r="P251" s="206"/>
      <c r="Q251" s="206"/>
      <c r="R251" s="206"/>
      <c r="S251" s="206"/>
      <c r="T251" s="206"/>
      <c r="U251" s="206"/>
      <c r="V251" s="206"/>
      <c r="W251" s="206"/>
      <c r="X251" s="206"/>
      <c r="Y251" s="206"/>
      <c r="Z251" s="206"/>
      <c r="AA251" s="206"/>
      <c r="AB251" s="206"/>
      <c r="AC251" s="206"/>
      <c r="AD251" s="206"/>
      <c r="AE251" s="206"/>
      <c r="AF251" s="206"/>
      <c r="AG251" s="206"/>
      <c r="AH251" s="206"/>
      <c r="AI251" s="206"/>
      <c r="AJ251" s="206"/>
      <c r="AK251" s="206"/>
      <c r="AL251" s="206"/>
      <c r="AM251" s="206"/>
      <c r="AN251" s="206"/>
      <c r="AO251" s="206"/>
      <c r="AP251" s="206"/>
      <c r="AQ251" s="206"/>
      <c r="AR251" s="206"/>
      <c r="AS251" s="206"/>
      <c r="AT251" s="206"/>
      <c r="AU251" s="206"/>
    </row>
    <row r="252" spans="1:47">
      <c r="A252" s="206"/>
      <c r="B252" s="206"/>
      <c r="C252" s="206"/>
      <c r="D252" s="206"/>
      <c r="E252" s="206"/>
      <c r="F252" s="206"/>
      <c r="G252" s="206"/>
      <c r="H252" s="206"/>
      <c r="I252" s="206"/>
      <c r="J252" s="206"/>
      <c r="K252" s="206"/>
      <c r="L252" s="206"/>
      <c r="M252" s="206"/>
      <c r="N252" s="206"/>
      <c r="O252" s="206"/>
      <c r="P252" s="206"/>
      <c r="Q252" s="206"/>
      <c r="R252" s="206"/>
      <c r="S252" s="206"/>
      <c r="T252" s="206"/>
      <c r="U252" s="206"/>
      <c r="V252" s="206"/>
      <c r="W252" s="206"/>
      <c r="X252" s="206"/>
      <c r="Y252" s="206"/>
      <c r="Z252" s="206"/>
      <c r="AA252" s="206"/>
      <c r="AB252" s="206"/>
      <c r="AC252" s="206"/>
      <c r="AD252" s="206"/>
      <c r="AE252" s="206"/>
      <c r="AF252" s="206"/>
      <c r="AG252" s="206"/>
      <c r="AH252" s="206"/>
      <c r="AI252" s="206"/>
      <c r="AJ252" s="206"/>
      <c r="AK252" s="206"/>
      <c r="AL252" s="206"/>
      <c r="AM252" s="206"/>
      <c r="AN252" s="206"/>
      <c r="AO252" s="206"/>
      <c r="AP252" s="206"/>
      <c r="AQ252" s="206"/>
      <c r="AR252" s="206"/>
      <c r="AS252" s="206"/>
      <c r="AT252" s="206"/>
      <c r="AU252" s="206"/>
    </row>
    <row r="253" spans="1:47">
      <c r="A253" s="206"/>
      <c r="B253" s="206"/>
      <c r="C253" s="206"/>
      <c r="D253" s="206"/>
      <c r="E253" s="206"/>
      <c r="F253" s="206"/>
      <c r="G253" s="206"/>
      <c r="H253" s="206"/>
      <c r="I253" s="206"/>
      <c r="J253" s="206"/>
      <c r="K253" s="206"/>
      <c r="L253" s="206"/>
      <c r="M253" s="206"/>
      <c r="N253" s="206"/>
      <c r="O253" s="206"/>
      <c r="P253" s="206"/>
      <c r="Q253" s="206"/>
      <c r="R253" s="206"/>
      <c r="S253" s="206"/>
      <c r="T253" s="206"/>
      <c r="U253" s="206"/>
      <c r="V253" s="206"/>
      <c r="W253" s="206"/>
      <c r="X253" s="206"/>
      <c r="Y253" s="206"/>
      <c r="Z253" s="206"/>
      <c r="AA253" s="206"/>
      <c r="AB253" s="206"/>
      <c r="AC253" s="206"/>
      <c r="AD253" s="206"/>
      <c r="AE253" s="206"/>
      <c r="AF253" s="206"/>
      <c r="AG253" s="206"/>
      <c r="AH253" s="206"/>
      <c r="AI253" s="206"/>
      <c r="AJ253" s="206"/>
      <c r="AK253" s="206"/>
      <c r="AL253" s="206"/>
      <c r="AM253" s="206"/>
      <c r="AN253" s="206"/>
      <c r="AO253" s="206"/>
      <c r="AP253" s="206"/>
      <c r="AQ253" s="206"/>
      <c r="AR253" s="206"/>
      <c r="AS253" s="206"/>
      <c r="AT253" s="206"/>
      <c r="AU253" s="206"/>
    </row>
    <row r="254" spans="1:47">
      <c r="A254" s="206"/>
      <c r="B254" s="206"/>
      <c r="C254" s="206"/>
      <c r="D254" s="206"/>
      <c r="E254" s="206"/>
      <c r="F254" s="206"/>
      <c r="G254" s="206"/>
      <c r="H254" s="206"/>
      <c r="I254" s="206"/>
      <c r="J254" s="206"/>
      <c r="K254" s="206"/>
      <c r="L254" s="206"/>
      <c r="M254" s="206"/>
      <c r="N254" s="206"/>
      <c r="O254" s="206"/>
      <c r="P254" s="206"/>
      <c r="Q254" s="206"/>
      <c r="R254" s="206"/>
      <c r="S254" s="206"/>
      <c r="T254" s="206"/>
      <c r="U254" s="206"/>
      <c r="V254" s="206"/>
      <c r="W254" s="206"/>
      <c r="X254" s="206"/>
      <c r="Y254" s="206"/>
      <c r="Z254" s="206"/>
      <c r="AA254" s="206"/>
      <c r="AB254" s="206"/>
      <c r="AC254" s="206"/>
      <c r="AD254" s="206"/>
      <c r="AE254" s="206"/>
      <c r="AF254" s="206"/>
      <c r="AG254" s="206"/>
      <c r="AH254" s="206"/>
      <c r="AI254" s="206"/>
      <c r="AJ254" s="206"/>
      <c r="AK254" s="206"/>
      <c r="AL254" s="206"/>
      <c r="AM254" s="206"/>
      <c r="AN254" s="206"/>
      <c r="AO254" s="206"/>
      <c r="AP254" s="206"/>
      <c r="AQ254" s="206"/>
      <c r="AR254" s="206"/>
      <c r="AS254" s="206"/>
      <c r="AT254" s="206"/>
      <c r="AU254" s="206"/>
    </row>
    <row r="255" spans="1:47">
      <c r="A255" s="206"/>
      <c r="B255" s="206"/>
      <c r="C255" s="206"/>
      <c r="D255" s="206"/>
      <c r="E255" s="206"/>
      <c r="F255" s="206"/>
      <c r="G255" s="206"/>
      <c r="H255" s="206"/>
      <c r="I255" s="206"/>
      <c r="J255" s="206"/>
      <c r="K255" s="206"/>
      <c r="L255" s="206"/>
      <c r="M255" s="206"/>
      <c r="N255" s="206"/>
      <c r="O255" s="206"/>
      <c r="P255" s="206"/>
      <c r="Q255" s="206"/>
      <c r="R255" s="206"/>
      <c r="S255" s="206"/>
      <c r="T255" s="206"/>
      <c r="U255" s="206"/>
      <c r="V255" s="206"/>
      <c r="W255" s="206"/>
      <c r="X255" s="206"/>
      <c r="Y255" s="206"/>
      <c r="Z255" s="206"/>
      <c r="AA255" s="206"/>
      <c r="AB255" s="206"/>
      <c r="AC255" s="206"/>
      <c r="AD255" s="206"/>
      <c r="AE255" s="206"/>
      <c r="AF255" s="206"/>
      <c r="AG255" s="206"/>
      <c r="AH255" s="206"/>
      <c r="AI255" s="206"/>
      <c r="AJ255" s="206"/>
      <c r="AK255" s="206"/>
      <c r="AL255" s="206"/>
      <c r="AM255" s="206"/>
      <c r="AN255" s="206"/>
      <c r="AO255" s="206"/>
      <c r="AP255" s="206"/>
      <c r="AQ255" s="206"/>
      <c r="AR255" s="206"/>
      <c r="AS255" s="206"/>
      <c r="AT255" s="206"/>
      <c r="AU255" s="206"/>
    </row>
    <row r="256" spans="1:47">
      <c r="A256" s="206"/>
      <c r="B256" s="206"/>
      <c r="C256" s="206"/>
      <c r="D256" s="206"/>
      <c r="E256" s="206"/>
      <c r="F256" s="206"/>
      <c r="G256" s="206"/>
      <c r="H256" s="206"/>
      <c r="I256" s="206"/>
      <c r="J256" s="206"/>
      <c r="K256" s="206"/>
      <c r="L256" s="206"/>
      <c r="M256" s="206"/>
      <c r="N256" s="206"/>
      <c r="O256" s="206"/>
      <c r="P256" s="206"/>
      <c r="Q256" s="206"/>
      <c r="R256" s="206"/>
      <c r="S256" s="206"/>
      <c r="T256" s="206"/>
      <c r="U256" s="206"/>
      <c r="V256" s="206"/>
      <c r="W256" s="206"/>
      <c r="X256" s="206"/>
      <c r="Y256" s="206"/>
      <c r="Z256" s="206"/>
      <c r="AA256" s="206"/>
      <c r="AB256" s="206"/>
      <c r="AC256" s="206"/>
      <c r="AD256" s="206"/>
      <c r="AE256" s="206"/>
      <c r="AF256" s="206"/>
      <c r="AG256" s="206"/>
      <c r="AH256" s="206"/>
      <c r="AI256" s="206"/>
      <c r="AJ256" s="206"/>
      <c r="AK256" s="206"/>
      <c r="AL256" s="206"/>
      <c r="AM256" s="206"/>
      <c r="AN256" s="206"/>
      <c r="AO256" s="206"/>
      <c r="AP256" s="206"/>
      <c r="AQ256" s="206"/>
      <c r="AR256" s="206"/>
      <c r="AS256" s="206"/>
      <c r="AT256" s="206"/>
      <c r="AU256" s="206"/>
    </row>
    <row r="257" spans="1:47">
      <c r="A257" s="206"/>
      <c r="B257" s="206"/>
      <c r="C257" s="206"/>
      <c r="D257" s="206"/>
      <c r="E257" s="206"/>
      <c r="F257" s="206"/>
      <c r="G257" s="206"/>
      <c r="H257" s="206"/>
      <c r="I257" s="206"/>
      <c r="J257" s="206"/>
      <c r="K257" s="206"/>
      <c r="L257" s="206"/>
      <c r="M257" s="206"/>
      <c r="N257" s="206"/>
      <c r="O257" s="206"/>
      <c r="P257" s="206"/>
      <c r="Q257" s="206"/>
      <c r="R257" s="206"/>
      <c r="S257" s="206"/>
      <c r="T257" s="206"/>
      <c r="U257" s="206"/>
      <c r="V257" s="206"/>
      <c r="W257" s="206"/>
      <c r="X257" s="206"/>
      <c r="Y257" s="206"/>
      <c r="Z257" s="206"/>
      <c r="AA257" s="206"/>
      <c r="AB257" s="206"/>
      <c r="AC257" s="206"/>
      <c r="AD257" s="206"/>
      <c r="AE257" s="206"/>
      <c r="AF257" s="206"/>
      <c r="AG257" s="206"/>
      <c r="AH257" s="206"/>
      <c r="AI257" s="206"/>
      <c r="AJ257" s="206"/>
      <c r="AK257" s="206"/>
      <c r="AL257" s="206"/>
      <c r="AM257" s="206"/>
      <c r="AN257" s="206"/>
      <c r="AO257" s="206"/>
      <c r="AP257" s="206"/>
      <c r="AQ257" s="206"/>
      <c r="AR257" s="206"/>
      <c r="AS257" s="206"/>
      <c r="AT257" s="206"/>
      <c r="AU257" s="206"/>
    </row>
    <row r="258" spans="1:47">
      <c r="A258" s="206"/>
      <c r="B258" s="206"/>
      <c r="C258" s="206"/>
      <c r="D258" s="206"/>
      <c r="E258" s="206"/>
      <c r="F258" s="206"/>
      <c r="G258" s="206"/>
      <c r="H258" s="206"/>
      <c r="I258" s="206"/>
      <c r="J258" s="206"/>
      <c r="K258" s="206"/>
      <c r="L258" s="206"/>
      <c r="M258" s="206"/>
      <c r="N258" s="206"/>
      <c r="O258" s="206"/>
      <c r="P258" s="206"/>
      <c r="Q258" s="206"/>
      <c r="R258" s="206"/>
      <c r="S258" s="206"/>
      <c r="T258" s="206"/>
      <c r="U258" s="206"/>
      <c r="V258" s="206"/>
      <c r="W258" s="206"/>
      <c r="X258" s="206"/>
      <c r="Y258" s="206"/>
      <c r="Z258" s="206"/>
      <c r="AA258" s="206"/>
      <c r="AB258" s="206"/>
      <c r="AC258" s="206"/>
      <c r="AD258" s="206"/>
      <c r="AE258" s="206"/>
      <c r="AF258" s="206"/>
      <c r="AG258" s="206"/>
      <c r="AH258" s="206"/>
      <c r="AI258" s="206"/>
      <c r="AJ258" s="206"/>
      <c r="AK258" s="206"/>
      <c r="AL258" s="206"/>
      <c r="AM258" s="206"/>
      <c r="AN258" s="206"/>
      <c r="AO258" s="206"/>
      <c r="AP258" s="206"/>
      <c r="AQ258" s="206"/>
      <c r="AR258" s="206"/>
      <c r="AS258" s="206"/>
      <c r="AT258" s="206"/>
      <c r="AU258" s="206"/>
    </row>
    <row r="259" spans="1:47">
      <c r="A259" s="206"/>
      <c r="B259" s="206"/>
      <c r="C259" s="206"/>
      <c r="D259" s="206"/>
      <c r="E259" s="206"/>
      <c r="F259" s="206"/>
      <c r="G259" s="206"/>
      <c r="H259" s="206"/>
      <c r="I259" s="206"/>
      <c r="J259" s="206"/>
      <c r="K259" s="206"/>
      <c r="L259" s="206"/>
      <c r="M259" s="206"/>
      <c r="N259" s="206"/>
      <c r="O259" s="206"/>
      <c r="P259" s="206"/>
      <c r="Q259" s="206"/>
      <c r="R259" s="206"/>
      <c r="S259" s="206"/>
      <c r="T259" s="206"/>
      <c r="U259" s="206"/>
      <c r="V259" s="206"/>
      <c r="W259" s="206"/>
      <c r="X259" s="206"/>
      <c r="Y259" s="206"/>
      <c r="Z259" s="206"/>
      <c r="AA259" s="206"/>
      <c r="AB259" s="206"/>
      <c r="AC259" s="206"/>
      <c r="AD259" s="206"/>
      <c r="AE259" s="206"/>
      <c r="AF259" s="206"/>
      <c r="AG259" s="206"/>
      <c r="AH259" s="206"/>
      <c r="AI259" s="206"/>
      <c r="AJ259" s="206"/>
      <c r="AK259" s="206"/>
      <c r="AL259" s="206"/>
      <c r="AM259" s="206"/>
      <c r="AN259" s="206"/>
      <c r="AO259" s="206"/>
      <c r="AP259" s="206"/>
      <c r="AQ259" s="206"/>
      <c r="AR259" s="206"/>
      <c r="AS259" s="206"/>
      <c r="AT259" s="206"/>
      <c r="AU259" s="206"/>
    </row>
    <row r="260" spans="1:47">
      <c r="A260" s="206"/>
      <c r="B260" s="206"/>
      <c r="C260" s="206"/>
      <c r="D260" s="206"/>
      <c r="E260" s="206"/>
      <c r="F260" s="206"/>
      <c r="G260" s="206"/>
      <c r="H260" s="206"/>
      <c r="I260" s="206"/>
      <c r="J260" s="206"/>
      <c r="K260" s="206"/>
      <c r="L260" s="206"/>
      <c r="M260" s="206"/>
      <c r="N260" s="206"/>
      <c r="O260" s="206"/>
      <c r="P260" s="206"/>
      <c r="Q260" s="206"/>
      <c r="R260" s="206"/>
      <c r="S260" s="206"/>
      <c r="T260" s="206"/>
      <c r="U260" s="206"/>
      <c r="V260" s="206"/>
      <c r="W260" s="206"/>
      <c r="X260" s="206"/>
      <c r="Y260" s="206"/>
      <c r="Z260" s="206"/>
      <c r="AA260" s="206"/>
      <c r="AB260" s="206"/>
      <c r="AC260" s="206"/>
      <c r="AD260" s="206"/>
      <c r="AE260" s="206"/>
      <c r="AF260" s="206"/>
      <c r="AG260" s="206"/>
      <c r="AH260" s="206"/>
      <c r="AI260" s="206"/>
      <c r="AJ260" s="206"/>
      <c r="AK260" s="206"/>
      <c r="AL260" s="206"/>
      <c r="AM260" s="206"/>
      <c r="AN260" s="206"/>
      <c r="AO260" s="206"/>
      <c r="AP260" s="206"/>
      <c r="AQ260" s="206"/>
      <c r="AR260" s="206"/>
      <c r="AS260" s="206"/>
      <c r="AT260" s="206"/>
      <c r="AU260" s="206"/>
    </row>
    <row r="261" spans="1:47">
      <c r="A261" s="206"/>
      <c r="B261" s="206"/>
      <c r="C261" s="206"/>
      <c r="D261" s="206"/>
      <c r="E261" s="206"/>
      <c r="F261" s="206"/>
      <c r="G261" s="206"/>
      <c r="H261" s="206"/>
      <c r="I261" s="206"/>
      <c r="J261" s="206"/>
      <c r="K261" s="206"/>
      <c r="L261" s="206"/>
      <c r="M261" s="206"/>
      <c r="N261" s="206"/>
      <c r="O261" s="206"/>
      <c r="P261" s="206"/>
      <c r="Q261" s="206"/>
      <c r="R261" s="206"/>
      <c r="S261" s="206"/>
      <c r="T261" s="206"/>
      <c r="U261" s="206"/>
      <c r="V261" s="206"/>
      <c r="W261" s="206"/>
      <c r="X261" s="206"/>
      <c r="Y261" s="206"/>
      <c r="Z261" s="206"/>
      <c r="AA261" s="206"/>
      <c r="AB261" s="206"/>
      <c r="AC261" s="206"/>
      <c r="AD261" s="206"/>
      <c r="AE261" s="206"/>
      <c r="AF261" s="206"/>
      <c r="AG261" s="206"/>
      <c r="AH261" s="206"/>
      <c r="AI261" s="206"/>
      <c r="AJ261" s="206"/>
      <c r="AK261" s="206"/>
      <c r="AL261" s="206"/>
      <c r="AM261" s="206"/>
      <c r="AN261" s="206"/>
      <c r="AO261" s="206"/>
      <c r="AP261" s="206"/>
      <c r="AQ261" s="206"/>
      <c r="AR261" s="206"/>
      <c r="AS261" s="206"/>
      <c r="AT261" s="206"/>
      <c r="AU261" s="206"/>
    </row>
    <row r="262" spans="1:47">
      <c r="A262" s="206"/>
      <c r="B262" s="206"/>
      <c r="C262" s="206"/>
      <c r="D262" s="206"/>
      <c r="E262" s="206"/>
      <c r="F262" s="206"/>
      <c r="G262" s="206"/>
      <c r="H262" s="206"/>
      <c r="I262" s="206"/>
      <c r="J262" s="206"/>
      <c r="K262" s="206"/>
      <c r="L262" s="206"/>
      <c r="M262" s="206"/>
      <c r="N262" s="206"/>
      <c r="O262" s="206"/>
      <c r="P262" s="206"/>
      <c r="Q262" s="206"/>
      <c r="R262" s="206"/>
      <c r="S262" s="206"/>
      <c r="T262" s="206"/>
      <c r="U262" s="206"/>
      <c r="V262" s="206"/>
      <c r="W262" s="206"/>
      <c r="X262" s="206"/>
      <c r="Y262" s="206"/>
      <c r="Z262" s="206"/>
      <c r="AA262" s="206"/>
      <c r="AB262" s="206"/>
      <c r="AC262" s="206"/>
      <c r="AD262" s="206"/>
      <c r="AE262" s="206"/>
      <c r="AF262" s="206"/>
      <c r="AG262" s="206"/>
      <c r="AH262" s="206"/>
      <c r="AI262" s="206"/>
      <c r="AJ262" s="206"/>
      <c r="AK262" s="206"/>
      <c r="AL262" s="206"/>
      <c r="AM262" s="206"/>
      <c r="AN262" s="206"/>
      <c r="AO262" s="206"/>
      <c r="AP262" s="206"/>
      <c r="AQ262" s="206"/>
      <c r="AR262" s="206"/>
      <c r="AS262" s="206"/>
      <c r="AT262" s="206"/>
      <c r="AU262" s="206"/>
    </row>
    <row r="263" spans="1:47">
      <c r="A263" s="206"/>
      <c r="B263" s="206"/>
      <c r="C263" s="206"/>
      <c r="D263" s="206"/>
      <c r="E263" s="206"/>
      <c r="F263" s="206"/>
      <c r="G263" s="206"/>
      <c r="H263" s="206"/>
      <c r="I263" s="206"/>
      <c r="J263" s="206"/>
      <c r="K263" s="206"/>
      <c r="L263" s="206"/>
      <c r="M263" s="206"/>
      <c r="N263" s="206"/>
      <c r="O263" s="206"/>
      <c r="P263" s="206"/>
      <c r="Q263" s="206"/>
      <c r="R263" s="206"/>
      <c r="S263" s="206"/>
      <c r="T263" s="206"/>
      <c r="U263" s="206"/>
      <c r="V263" s="206"/>
      <c r="W263" s="206"/>
      <c r="X263" s="206"/>
      <c r="Y263" s="206"/>
      <c r="Z263" s="206"/>
      <c r="AA263" s="206"/>
      <c r="AB263" s="206"/>
      <c r="AC263" s="206"/>
      <c r="AD263" s="206"/>
      <c r="AE263" s="206"/>
      <c r="AF263" s="206"/>
      <c r="AG263" s="206"/>
      <c r="AH263" s="206"/>
      <c r="AI263" s="206"/>
      <c r="AJ263" s="206"/>
      <c r="AK263" s="206"/>
      <c r="AL263" s="206"/>
      <c r="AM263" s="206"/>
      <c r="AN263" s="206"/>
      <c r="AO263" s="206"/>
      <c r="AP263" s="206"/>
      <c r="AQ263" s="206"/>
      <c r="AR263" s="206"/>
      <c r="AS263" s="206"/>
      <c r="AT263" s="206"/>
      <c r="AU263" s="206"/>
    </row>
    <row r="264" spans="1:47">
      <c r="A264" s="206"/>
      <c r="B264" s="206"/>
      <c r="C264" s="206"/>
      <c r="D264" s="206"/>
      <c r="E264" s="206"/>
      <c r="F264" s="206"/>
      <c r="G264" s="206"/>
      <c r="H264" s="206"/>
      <c r="I264" s="206"/>
      <c r="J264" s="206"/>
      <c r="K264" s="206"/>
      <c r="L264" s="206"/>
      <c r="M264" s="206"/>
      <c r="N264" s="206"/>
      <c r="O264" s="206"/>
      <c r="P264" s="206"/>
      <c r="Q264" s="206"/>
      <c r="R264" s="206"/>
      <c r="S264" s="206"/>
      <c r="T264" s="206"/>
      <c r="U264" s="206"/>
      <c r="V264" s="206"/>
      <c r="W264" s="206"/>
      <c r="X264" s="206"/>
      <c r="Y264" s="206"/>
      <c r="Z264" s="206"/>
      <c r="AA264" s="206"/>
      <c r="AB264" s="206"/>
      <c r="AC264" s="206"/>
      <c r="AD264" s="206"/>
      <c r="AE264" s="206"/>
      <c r="AF264" s="206"/>
      <c r="AG264" s="206"/>
      <c r="AH264" s="206"/>
      <c r="AI264" s="206"/>
      <c r="AJ264" s="206"/>
      <c r="AK264" s="206"/>
      <c r="AL264" s="206"/>
      <c r="AM264" s="206"/>
      <c r="AN264" s="206"/>
      <c r="AO264" s="206"/>
      <c r="AP264" s="206"/>
      <c r="AQ264" s="206"/>
      <c r="AR264" s="206"/>
      <c r="AS264" s="206"/>
      <c r="AT264" s="206"/>
      <c r="AU264" s="206"/>
    </row>
    <row r="265" spans="1:47">
      <c r="A265" s="206"/>
      <c r="B265" s="206"/>
      <c r="C265" s="206"/>
      <c r="D265" s="206"/>
      <c r="E265" s="206"/>
      <c r="F265" s="206"/>
      <c r="G265" s="206"/>
      <c r="H265" s="206"/>
      <c r="I265" s="206"/>
      <c r="J265" s="206"/>
      <c r="K265" s="206"/>
      <c r="L265" s="206"/>
      <c r="M265" s="206"/>
      <c r="N265" s="206"/>
      <c r="O265" s="206"/>
      <c r="P265" s="206"/>
      <c r="Q265" s="206"/>
      <c r="R265" s="206"/>
      <c r="S265" s="206"/>
      <c r="T265" s="206"/>
      <c r="U265" s="206"/>
      <c r="V265" s="206"/>
      <c r="W265" s="206"/>
      <c r="X265" s="206"/>
      <c r="Y265" s="206"/>
      <c r="Z265" s="206"/>
      <c r="AA265" s="206"/>
      <c r="AB265" s="206"/>
      <c r="AC265" s="206"/>
      <c r="AD265" s="206"/>
      <c r="AE265" s="206"/>
      <c r="AF265" s="206"/>
      <c r="AG265" s="206"/>
      <c r="AH265" s="206"/>
      <c r="AI265" s="206"/>
      <c r="AJ265" s="206"/>
      <c r="AK265" s="206"/>
      <c r="AL265" s="206"/>
      <c r="AM265" s="206"/>
      <c r="AN265" s="206"/>
      <c r="AO265" s="206"/>
      <c r="AP265" s="206"/>
      <c r="AQ265" s="206"/>
      <c r="AR265" s="206"/>
      <c r="AS265" s="206"/>
      <c r="AT265" s="206"/>
      <c r="AU265" s="206"/>
    </row>
    <row r="266" spans="1:47">
      <c r="A266" s="206"/>
      <c r="B266" s="206"/>
      <c r="C266" s="206"/>
      <c r="D266" s="206"/>
      <c r="E266" s="206"/>
      <c r="F266" s="206"/>
      <c r="G266" s="206"/>
      <c r="H266" s="206"/>
      <c r="I266" s="206"/>
      <c r="J266" s="206"/>
      <c r="K266" s="206"/>
      <c r="L266" s="206"/>
      <c r="M266" s="206"/>
      <c r="N266" s="206"/>
      <c r="O266" s="206"/>
      <c r="P266" s="206"/>
      <c r="Q266" s="206"/>
      <c r="R266" s="206"/>
      <c r="S266" s="206"/>
      <c r="T266" s="206"/>
      <c r="U266" s="206"/>
      <c r="V266" s="206"/>
      <c r="W266" s="206"/>
      <c r="X266" s="206"/>
      <c r="Y266" s="206"/>
      <c r="Z266" s="206"/>
      <c r="AA266" s="206"/>
      <c r="AB266" s="206"/>
      <c r="AC266" s="206"/>
      <c r="AD266" s="206"/>
      <c r="AE266" s="206"/>
      <c r="AF266" s="206"/>
      <c r="AG266" s="206"/>
      <c r="AH266" s="206"/>
      <c r="AI266" s="206"/>
      <c r="AJ266" s="206"/>
      <c r="AK266" s="206"/>
      <c r="AL266" s="206"/>
      <c r="AM266" s="206"/>
      <c r="AN266" s="206"/>
      <c r="AO266" s="206"/>
      <c r="AP266" s="206"/>
      <c r="AQ266" s="206"/>
      <c r="AR266" s="206"/>
      <c r="AS266" s="206"/>
      <c r="AT266" s="206"/>
      <c r="AU266" s="206"/>
    </row>
    <row r="267" spans="1:47">
      <c r="A267" s="206"/>
      <c r="B267" s="206"/>
      <c r="C267" s="206"/>
      <c r="D267" s="206"/>
      <c r="E267" s="206"/>
      <c r="F267" s="206"/>
      <c r="G267" s="206"/>
      <c r="H267" s="206"/>
      <c r="I267" s="206"/>
      <c r="J267" s="206"/>
      <c r="K267" s="206"/>
      <c r="L267" s="206"/>
      <c r="M267" s="206"/>
      <c r="N267" s="206"/>
      <c r="O267" s="206"/>
      <c r="P267" s="206"/>
      <c r="Q267" s="206"/>
      <c r="R267" s="206"/>
      <c r="S267" s="206"/>
      <c r="T267" s="206"/>
      <c r="U267" s="206"/>
      <c r="V267" s="206"/>
      <c r="W267" s="206"/>
      <c r="X267" s="206"/>
      <c r="Y267" s="206"/>
      <c r="Z267" s="206"/>
      <c r="AA267" s="206"/>
      <c r="AB267" s="206"/>
      <c r="AC267" s="206"/>
      <c r="AD267" s="206"/>
      <c r="AE267" s="206"/>
      <c r="AF267" s="206"/>
      <c r="AG267" s="206"/>
      <c r="AH267" s="206"/>
      <c r="AI267" s="206"/>
      <c r="AJ267" s="206"/>
      <c r="AK267" s="206"/>
      <c r="AL267" s="206"/>
      <c r="AM267" s="206"/>
      <c r="AN267" s="206"/>
      <c r="AO267" s="206"/>
      <c r="AP267" s="206"/>
      <c r="AQ267" s="206"/>
      <c r="AR267" s="206"/>
      <c r="AS267" s="206"/>
      <c r="AT267" s="206"/>
      <c r="AU267" s="206"/>
    </row>
    <row r="268" spans="1:47">
      <c r="A268" s="206"/>
      <c r="B268" s="206"/>
      <c r="C268" s="206"/>
      <c r="D268" s="206"/>
      <c r="E268" s="206"/>
      <c r="F268" s="206"/>
      <c r="G268" s="206"/>
      <c r="H268" s="206"/>
      <c r="I268" s="206"/>
      <c r="J268" s="206"/>
      <c r="K268" s="206"/>
      <c r="L268" s="206"/>
      <c r="M268" s="206"/>
      <c r="N268" s="206"/>
      <c r="O268" s="206"/>
      <c r="P268" s="206"/>
      <c r="Q268" s="206"/>
      <c r="R268" s="206"/>
      <c r="S268" s="206"/>
      <c r="T268" s="206"/>
      <c r="U268" s="206"/>
      <c r="V268" s="206"/>
      <c r="W268" s="206"/>
      <c r="X268" s="206"/>
      <c r="Y268" s="206"/>
      <c r="Z268" s="206"/>
      <c r="AA268" s="206"/>
      <c r="AB268" s="206"/>
      <c r="AC268" s="206"/>
      <c r="AD268" s="206"/>
      <c r="AE268" s="206"/>
      <c r="AF268" s="206"/>
      <c r="AG268" s="206"/>
      <c r="AH268" s="206"/>
      <c r="AI268" s="206"/>
      <c r="AJ268" s="206"/>
      <c r="AK268" s="206"/>
      <c r="AL268" s="206"/>
      <c r="AM268" s="206"/>
      <c r="AN268" s="206"/>
      <c r="AO268" s="206"/>
      <c r="AP268" s="206"/>
      <c r="AQ268" s="206"/>
      <c r="AR268" s="206"/>
      <c r="AS268" s="206"/>
      <c r="AT268" s="206"/>
      <c r="AU268" s="206"/>
    </row>
    <row r="269" spans="1:47">
      <c r="A269" s="206"/>
      <c r="B269" s="206"/>
      <c r="C269" s="206"/>
      <c r="D269" s="206"/>
      <c r="E269" s="206"/>
      <c r="F269" s="206"/>
      <c r="G269" s="206"/>
      <c r="H269" s="206"/>
      <c r="I269" s="206"/>
      <c r="J269" s="206"/>
      <c r="K269" s="206"/>
      <c r="L269" s="206"/>
      <c r="M269" s="206"/>
      <c r="N269" s="206"/>
      <c r="O269" s="206"/>
      <c r="P269" s="206"/>
      <c r="Q269" s="206"/>
      <c r="R269" s="206"/>
      <c r="S269" s="206"/>
      <c r="T269" s="206"/>
      <c r="U269" s="206"/>
      <c r="V269" s="206"/>
      <c r="W269" s="206"/>
      <c r="X269" s="206"/>
      <c r="Y269" s="206"/>
      <c r="Z269" s="206"/>
      <c r="AA269" s="206"/>
      <c r="AB269" s="206"/>
      <c r="AC269" s="206"/>
      <c r="AD269" s="206"/>
      <c r="AE269" s="206"/>
      <c r="AF269" s="206"/>
      <c r="AG269" s="206"/>
      <c r="AH269" s="206"/>
      <c r="AI269" s="206"/>
      <c r="AJ269" s="206"/>
      <c r="AK269" s="206"/>
      <c r="AL269" s="206"/>
      <c r="AM269" s="206"/>
      <c r="AN269" s="206"/>
      <c r="AO269" s="206"/>
      <c r="AP269" s="206"/>
      <c r="AQ269" s="206"/>
      <c r="AR269" s="206"/>
      <c r="AS269" s="206"/>
      <c r="AT269" s="206"/>
      <c r="AU269" s="206"/>
    </row>
    <row r="270" spans="1:47">
      <c r="A270" s="206"/>
      <c r="B270" s="206"/>
      <c r="C270" s="206"/>
      <c r="D270" s="206"/>
      <c r="E270" s="206"/>
      <c r="F270" s="206"/>
      <c r="G270" s="206"/>
      <c r="H270" s="206"/>
      <c r="I270" s="206"/>
      <c r="J270" s="206"/>
      <c r="K270" s="206"/>
      <c r="L270" s="206"/>
      <c r="M270" s="206"/>
      <c r="N270" s="206"/>
      <c r="O270" s="206"/>
      <c r="P270" s="206"/>
      <c r="Q270" s="206"/>
      <c r="R270" s="206"/>
      <c r="S270" s="206"/>
      <c r="T270" s="206"/>
      <c r="U270" s="206"/>
      <c r="V270" s="206"/>
      <c r="W270" s="206"/>
      <c r="X270" s="206"/>
      <c r="Y270" s="206"/>
      <c r="Z270" s="206"/>
      <c r="AA270" s="206"/>
      <c r="AB270" s="206"/>
      <c r="AC270" s="206"/>
      <c r="AD270" s="206"/>
      <c r="AE270" s="206"/>
      <c r="AF270" s="206"/>
      <c r="AG270" s="206"/>
      <c r="AH270" s="206"/>
      <c r="AI270" s="206"/>
      <c r="AJ270" s="206"/>
      <c r="AK270" s="206"/>
      <c r="AL270" s="206"/>
      <c r="AM270" s="206"/>
      <c r="AN270" s="206"/>
      <c r="AO270" s="206"/>
      <c r="AP270" s="206"/>
      <c r="AQ270" s="206"/>
      <c r="AR270" s="206"/>
      <c r="AS270" s="206"/>
      <c r="AT270" s="206"/>
      <c r="AU270" s="206"/>
    </row>
    <row r="271" spans="1:47">
      <c r="A271" s="206"/>
      <c r="B271" s="206"/>
      <c r="C271" s="206"/>
      <c r="D271" s="206"/>
      <c r="E271" s="206"/>
      <c r="F271" s="206"/>
      <c r="G271" s="206"/>
      <c r="H271" s="206"/>
      <c r="I271" s="206"/>
      <c r="J271" s="206"/>
      <c r="K271" s="206"/>
      <c r="L271" s="206"/>
      <c r="M271" s="206"/>
      <c r="N271" s="206"/>
      <c r="O271" s="206"/>
      <c r="P271" s="206"/>
      <c r="Q271" s="206"/>
      <c r="R271" s="206"/>
      <c r="S271" s="206"/>
      <c r="T271" s="206"/>
      <c r="U271" s="206"/>
      <c r="V271" s="206"/>
      <c r="W271" s="206"/>
      <c r="X271" s="206"/>
      <c r="Y271" s="206"/>
      <c r="Z271" s="206"/>
      <c r="AA271" s="206"/>
      <c r="AB271" s="206"/>
      <c r="AC271" s="206"/>
      <c r="AD271" s="206"/>
      <c r="AE271" s="206"/>
      <c r="AF271" s="206"/>
      <c r="AG271" s="206"/>
      <c r="AH271" s="206"/>
      <c r="AI271" s="206"/>
      <c r="AJ271" s="206"/>
      <c r="AK271" s="206"/>
      <c r="AL271" s="206"/>
      <c r="AM271" s="206"/>
      <c r="AN271" s="206"/>
      <c r="AO271" s="206"/>
      <c r="AP271" s="206"/>
      <c r="AQ271" s="206"/>
      <c r="AR271" s="206"/>
      <c r="AS271" s="206"/>
      <c r="AT271" s="206"/>
      <c r="AU271" s="206"/>
    </row>
    <row r="272" spans="1:47">
      <c r="A272" s="206"/>
      <c r="B272" s="206"/>
      <c r="C272" s="206"/>
      <c r="D272" s="206"/>
      <c r="E272" s="206"/>
      <c r="F272" s="206"/>
      <c r="G272" s="206"/>
      <c r="H272" s="206"/>
      <c r="I272" s="206"/>
      <c r="J272" s="206"/>
      <c r="K272" s="206"/>
      <c r="L272" s="206"/>
      <c r="M272" s="206"/>
      <c r="N272" s="206"/>
      <c r="O272" s="206"/>
      <c r="P272" s="206"/>
      <c r="Q272" s="206"/>
      <c r="R272" s="206"/>
      <c r="S272" s="206"/>
      <c r="T272" s="206"/>
      <c r="U272" s="206"/>
      <c r="V272" s="206"/>
      <c r="W272" s="206"/>
      <c r="X272" s="206"/>
      <c r="Y272" s="206"/>
      <c r="Z272" s="206"/>
      <c r="AA272" s="206"/>
      <c r="AB272" s="206"/>
      <c r="AC272" s="206"/>
      <c r="AD272" s="206"/>
      <c r="AE272" s="206"/>
      <c r="AF272" s="206"/>
      <c r="AG272" s="206"/>
      <c r="AH272" s="206"/>
      <c r="AI272" s="206"/>
      <c r="AJ272" s="206"/>
      <c r="AK272" s="206"/>
      <c r="AL272" s="206"/>
      <c r="AM272" s="206"/>
      <c r="AN272" s="206"/>
      <c r="AO272" s="206"/>
      <c r="AP272" s="206"/>
      <c r="AQ272" s="206"/>
      <c r="AR272" s="206"/>
      <c r="AS272" s="206"/>
      <c r="AT272" s="206"/>
      <c r="AU272" s="206"/>
    </row>
    <row r="273" spans="1:47">
      <c r="A273" s="206"/>
      <c r="B273" s="206"/>
      <c r="C273" s="206"/>
      <c r="D273" s="206"/>
      <c r="E273" s="206"/>
      <c r="F273" s="206"/>
      <c r="G273" s="206"/>
      <c r="H273" s="206"/>
      <c r="I273" s="206"/>
      <c r="J273" s="206"/>
      <c r="K273" s="206"/>
      <c r="L273" s="206"/>
      <c r="M273" s="206"/>
      <c r="N273" s="206"/>
      <c r="O273" s="206"/>
      <c r="P273" s="206"/>
      <c r="Q273" s="206"/>
      <c r="R273" s="206"/>
      <c r="S273" s="206"/>
      <c r="T273" s="206"/>
      <c r="U273" s="206"/>
      <c r="V273" s="206"/>
      <c r="W273" s="206"/>
      <c r="X273" s="206"/>
      <c r="Y273" s="206"/>
      <c r="Z273" s="206"/>
      <c r="AA273" s="206"/>
      <c r="AB273" s="206"/>
      <c r="AC273" s="206"/>
      <c r="AD273" s="206"/>
      <c r="AE273" s="206"/>
      <c r="AF273" s="206"/>
      <c r="AG273" s="206"/>
      <c r="AH273" s="206"/>
      <c r="AI273" s="206"/>
      <c r="AJ273" s="206"/>
      <c r="AK273" s="206"/>
      <c r="AL273" s="206"/>
      <c r="AM273" s="206"/>
      <c r="AN273" s="206"/>
      <c r="AO273" s="206"/>
      <c r="AP273" s="206"/>
      <c r="AQ273" s="206"/>
      <c r="AR273" s="206"/>
      <c r="AS273" s="206"/>
      <c r="AT273" s="206"/>
      <c r="AU273" s="206"/>
    </row>
    <row r="274" spans="1:47">
      <c r="A274" s="206"/>
      <c r="B274" s="206"/>
      <c r="C274" s="206"/>
      <c r="D274" s="206"/>
      <c r="E274" s="206"/>
      <c r="F274" s="206"/>
      <c r="G274" s="206"/>
      <c r="H274" s="206"/>
      <c r="I274" s="206"/>
      <c r="J274" s="206"/>
      <c r="K274" s="206"/>
      <c r="L274" s="206"/>
      <c r="M274" s="206"/>
      <c r="N274" s="206"/>
      <c r="O274" s="206"/>
      <c r="P274" s="206"/>
      <c r="Q274" s="206"/>
      <c r="R274" s="206"/>
      <c r="S274" s="206"/>
      <c r="T274" s="206"/>
      <c r="U274" s="206"/>
      <c r="V274" s="206"/>
      <c r="W274" s="206"/>
      <c r="X274" s="206"/>
      <c r="Y274" s="206"/>
      <c r="Z274" s="206"/>
      <c r="AA274" s="206"/>
      <c r="AB274" s="206"/>
      <c r="AC274" s="206"/>
      <c r="AD274" s="206"/>
      <c r="AE274" s="206"/>
      <c r="AF274" s="206"/>
      <c r="AG274" s="206"/>
      <c r="AH274" s="206"/>
      <c r="AI274" s="206"/>
      <c r="AJ274" s="206"/>
      <c r="AK274" s="206"/>
      <c r="AL274" s="206"/>
      <c r="AM274" s="206"/>
      <c r="AN274" s="206"/>
      <c r="AO274" s="206"/>
      <c r="AP274" s="206"/>
      <c r="AQ274" s="206"/>
      <c r="AR274" s="206"/>
      <c r="AS274" s="206"/>
      <c r="AT274" s="206"/>
      <c r="AU274" s="206"/>
    </row>
    <row r="275" spans="1:47">
      <c r="A275" s="206"/>
      <c r="B275" s="206"/>
      <c r="C275" s="206"/>
      <c r="D275" s="206"/>
      <c r="E275" s="206"/>
      <c r="F275" s="206"/>
      <c r="G275" s="206"/>
      <c r="H275" s="206"/>
      <c r="I275" s="206"/>
      <c r="J275" s="206"/>
      <c r="K275" s="206"/>
      <c r="L275" s="206"/>
      <c r="M275" s="206"/>
      <c r="N275" s="206"/>
      <c r="O275" s="206"/>
      <c r="P275" s="206"/>
      <c r="Q275" s="206"/>
      <c r="R275" s="206"/>
      <c r="S275" s="206"/>
      <c r="T275" s="206"/>
      <c r="U275" s="206"/>
      <c r="V275" s="206"/>
      <c r="W275" s="206"/>
      <c r="X275" s="206"/>
      <c r="Y275" s="206"/>
      <c r="Z275" s="206"/>
      <c r="AA275" s="206"/>
      <c r="AB275" s="206"/>
      <c r="AC275" s="206"/>
      <c r="AD275" s="206"/>
      <c r="AE275" s="206"/>
      <c r="AF275" s="206"/>
      <c r="AG275" s="206"/>
      <c r="AH275" s="206"/>
      <c r="AI275" s="206"/>
      <c r="AJ275" s="206"/>
      <c r="AK275" s="206"/>
      <c r="AL275" s="206"/>
      <c r="AM275" s="206"/>
      <c r="AN275" s="206"/>
      <c r="AO275" s="206"/>
      <c r="AP275" s="206"/>
      <c r="AQ275" s="206"/>
      <c r="AR275" s="206"/>
      <c r="AS275" s="206"/>
      <c r="AT275" s="206"/>
      <c r="AU275" s="206"/>
    </row>
    <row r="276" spans="1:47">
      <c r="A276" s="206"/>
      <c r="B276" s="206"/>
      <c r="C276" s="206"/>
      <c r="D276" s="206"/>
      <c r="E276" s="206"/>
      <c r="F276" s="206"/>
      <c r="G276" s="206"/>
      <c r="H276" s="206"/>
      <c r="I276" s="206"/>
      <c r="J276" s="206"/>
      <c r="K276" s="206"/>
      <c r="L276" s="206"/>
      <c r="M276" s="206"/>
      <c r="N276" s="206"/>
      <c r="O276" s="206"/>
      <c r="P276" s="206"/>
      <c r="Q276" s="206"/>
      <c r="R276" s="206"/>
      <c r="S276" s="206"/>
      <c r="T276" s="206"/>
      <c r="U276" s="206"/>
      <c r="V276" s="206"/>
      <c r="W276" s="206"/>
      <c r="X276" s="206"/>
      <c r="Y276" s="206"/>
      <c r="Z276" s="206"/>
      <c r="AA276" s="206"/>
      <c r="AB276" s="206"/>
      <c r="AC276" s="206"/>
      <c r="AD276" s="206"/>
      <c r="AE276" s="206"/>
      <c r="AF276" s="206"/>
      <c r="AG276" s="206"/>
      <c r="AH276" s="206"/>
      <c r="AI276" s="206"/>
      <c r="AJ276" s="206"/>
      <c r="AK276" s="206"/>
      <c r="AL276" s="206"/>
      <c r="AM276" s="206"/>
      <c r="AN276" s="206"/>
      <c r="AO276" s="206"/>
      <c r="AP276" s="206"/>
      <c r="AQ276" s="206"/>
      <c r="AR276" s="206"/>
      <c r="AS276" s="206"/>
      <c r="AT276" s="206"/>
      <c r="AU276" s="206"/>
    </row>
    <row r="277" spans="1:47">
      <c r="A277" s="206"/>
      <c r="B277" s="206"/>
      <c r="C277" s="206"/>
      <c r="D277" s="206"/>
      <c r="E277" s="206"/>
      <c r="F277" s="206"/>
      <c r="G277" s="206"/>
      <c r="H277" s="206"/>
      <c r="I277" s="206"/>
      <c r="J277" s="206"/>
      <c r="K277" s="206"/>
      <c r="L277" s="206"/>
      <c r="M277" s="206"/>
      <c r="N277" s="206"/>
      <c r="O277" s="206"/>
      <c r="P277" s="206"/>
      <c r="Q277" s="206"/>
      <c r="R277" s="206"/>
      <c r="S277" s="206"/>
      <c r="T277" s="206"/>
      <c r="U277" s="206"/>
      <c r="V277" s="206"/>
      <c r="W277" s="206"/>
      <c r="X277" s="206"/>
      <c r="Y277" s="206"/>
      <c r="Z277" s="206"/>
      <c r="AA277" s="206"/>
      <c r="AB277" s="206"/>
      <c r="AC277" s="206"/>
      <c r="AD277" s="206"/>
      <c r="AE277" s="206"/>
      <c r="AF277" s="206"/>
      <c r="AG277" s="206"/>
      <c r="AH277" s="206"/>
      <c r="AI277" s="206"/>
      <c r="AJ277" s="206"/>
      <c r="AK277" s="206"/>
      <c r="AL277" s="206"/>
      <c r="AM277" s="206"/>
      <c r="AN277" s="206"/>
      <c r="AO277" s="206"/>
      <c r="AP277" s="206"/>
      <c r="AQ277" s="206"/>
      <c r="AR277" s="206"/>
      <c r="AS277" s="206"/>
      <c r="AT277" s="206"/>
      <c r="AU277" s="206"/>
    </row>
    <row r="278" spans="1:47">
      <c r="A278" s="206"/>
      <c r="B278" s="206"/>
      <c r="C278" s="206"/>
      <c r="D278" s="206"/>
      <c r="E278" s="206"/>
      <c r="F278" s="206"/>
      <c r="G278" s="206"/>
      <c r="H278" s="206"/>
      <c r="I278" s="206"/>
      <c r="J278" s="206"/>
      <c r="K278" s="206"/>
      <c r="L278" s="206"/>
      <c r="M278" s="206"/>
      <c r="N278" s="206"/>
      <c r="O278" s="206"/>
      <c r="P278" s="206"/>
      <c r="Q278" s="206"/>
      <c r="R278" s="206"/>
      <c r="S278" s="206"/>
      <c r="T278" s="206"/>
      <c r="U278" s="206"/>
      <c r="V278" s="206"/>
      <c r="W278" s="206"/>
      <c r="X278" s="206"/>
      <c r="Y278" s="206"/>
      <c r="Z278" s="206"/>
      <c r="AA278" s="206"/>
      <c r="AB278" s="206"/>
      <c r="AC278" s="206"/>
      <c r="AD278" s="206"/>
      <c r="AE278" s="206"/>
      <c r="AF278" s="206"/>
      <c r="AG278" s="206"/>
      <c r="AH278" s="206"/>
      <c r="AI278" s="206"/>
      <c r="AJ278" s="206"/>
      <c r="AK278" s="206"/>
      <c r="AL278" s="206"/>
      <c r="AM278" s="206"/>
      <c r="AN278" s="206"/>
      <c r="AO278" s="206"/>
      <c r="AP278" s="206"/>
      <c r="AQ278" s="206"/>
      <c r="AR278" s="206"/>
      <c r="AS278" s="206"/>
      <c r="AT278" s="206"/>
      <c r="AU278" s="206"/>
    </row>
    <row r="279" spans="1:47">
      <c r="A279" s="206"/>
      <c r="B279" s="206"/>
      <c r="C279" s="206"/>
      <c r="D279" s="206"/>
      <c r="E279" s="206"/>
      <c r="F279" s="206"/>
      <c r="G279" s="206"/>
      <c r="H279" s="206"/>
      <c r="I279" s="206"/>
      <c r="J279" s="206"/>
      <c r="K279" s="206"/>
      <c r="L279" s="206"/>
      <c r="M279" s="206"/>
      <c r="N279" s="206"/>
      <c r="O279" s="206"/>
      <c r="P279" s="206"/>
      <c r="Q279" s="206"/>
      <c r="R279" s="206"/>
      <c r="S279" s="206"/>
      <c r="T279" s="206"/>
      <c r="U279" s="206"/>
      <c r="V279" s="206"/>
      <c r="W279" s="206"/>
      <c r="X279" s="206"/>
      <c r="Y279" s="206"/>
      <c r="Z279" s="206"/>
      <c r="AA279" s="206"/>
      <c r="AB279" s="206"/>
      <c r="AC279" s="206"/>
      <c r="AD279" s="206"/>
      <c r="AE279" s="206"/>
      <c r="AF279" s="206"/>
      <c r="AG279" s="206"/>
      <c r="AH279" s="206"/>
      <c r="AI279" s="206"/>
      <c r="AJ279" s="206"/>
      <c r="AK279" s="206"/>
      <c r="AL279" s="206"/>
      <c r="AM279" s="206"/>
      <c r="AN279" s="206"/>
      <c r="AO279" s="206"/>
      <c r="AP279" s="206"/>
      <c r="AQ279" s="206"/>
      <c r="AR279" s="206"/>
      <c r="AS279" s="206"/>
      <c r="AT279" s="206"/>
      <c r="AU279" s="206"/>
    </row>
    <row r="280" spans="1:47">
      <c r="A280" s="206"/>
      <c r="B280" s="206"/>
      <c r="C280" s="206"/>
      <c r="D280" s="206"/>
      <c r="E280" s="206"/>
      <c r="F280" s="206"/>
      <c r="G280" s="206"/>
      <c r="H280" s="206"/>
      <c r="I280" s="206"/>
      <c r="J280" s="206"/>
      <c r="K280" s="206"/>
      <c r="L280" s="206"/>
      <c r="M280" s="206"/>
      <c r="N280" s="206"/>
      <c r="O280" s="206"/>
      <c r="P280" s="206"/>
      <c r="Q280" s="206"/>
      <c r="R280" s="206"/>
      <c r="S280" s="206"/>
      <c r="T280" s="206"/>
      <c r="U280" s="206"/>
      <c r="V280" s="206"/>
      <c r="W280" s="206"/>
      <c r="X280" s="206"/>
      <c r="Y280" s="206"/>
      <c r="Z280" s="206"/>
      <c r="AA280" s="206"/>
      <c r="AB280" s="206"/>
      <c r="AC280" s="206"/>
      <c r="AD280" s="206"/>
      <c r="AE280" s="206"/>
      <c r="AF280" s="206"/>
      <c r="AG280" s="206"/>
      <c r="AH280" s="206"/>
      <c r="AI280" s="206"/>
      <c r="AJ280" s="206"/>
      <c r="AK280" s="206"/>
      <c r="AL280" s="206"/>
      <c r="AM280" s="206"/>
      <c r="AN280" s="206"/>
      <c r="AO280" s="206"/>
      <c r="AP280" s="206"/>
      <c r="AQ280" s="206"/>
      <c r="AR280" s="206"/>
      <c r="AS280" s="206"/>
      <c r="AT280" s="206"/>
      <c r="AU280" s="206"/>
    </row>
    <row r="281" spans="1:47">
      <c r="A281" s="206"/>
      <c r="B281" s="206"/>
      <c r="C281" s="206"/>
      <c r="D281" s="206"/>
      <c r="E281" s="206"/>
      <c r="F281" s="206"/>
      <c r="G281" s="206"/>
      <c r="H281" s="206"/>
      <c r="I281" s="206"/>
      <c r="J281" s="206"/>
      <c r="K281" s="206"/>
      <c r="L281" s="206"/>
      <c r="M281" s="206"/>
      <c r="N281" s="206"/>
      <c r="O281" s="206"/>
      <c r="P281" s="206"/>
      <c r="Q281" s="206"/>
      <c r="R281" s="206"/>
      <c r="S281" s="206"/>
      <c r="T281" s="206"/>
      <c r="U281" s="206"/>
      <c r="V281" s="206"/>
      <c r="W281" s="206"/>
      <c r="X281" s="206"/>
      <c r="Y281" s="206"/>
      <c r="Z281" s="206"/>
      <c r="AA281" s="206"/>
      <c r="AB281" s="206"/>
      <c r="AC281" s="206"/>
      <c r="AD281" s="206"/>
      <c r="AE281" s="206"/>
      <c r="AF281" s="206"/>
      <c r="AG281" s="206"/>
      <c r="AH281" s="206"/>
      <c r="AI281" s="206"/>
      <c r="AJ281" s="206"/>
      <c r="AK281" s="206"/>
      <c r="AL281" s="206"/>
      <c r="AM281" s="206"/>
      <c r="AN281" s="206"/>
      <c r="AO281" s="206"/>
      <c r="AP281" s="206"/>
      <c r="AQ281" s="206"/>
      <c r="AR281" s="206"/>
      <c r="AS281" s="206"/>
      <c r="AT281" s="206"/>
      <c r="AU281" s="206"/>
    </row>
    <row r="282" spans="1:47">
      <c r="A282" s="206"/>
      <c r="B282" s="206"/>
      <c r="C282" s="206"/>
      <c r="D282" s="206"/>
      <c r="E282" s="206"/>
      <c r="F282" s="206"/>
      <c r="G282" s="206"/>
      <c r="H282" s="206"/>
      <c r="I282" s="206"/>
      <c r="J282" s="206"/>
      <c r="K282" s="206"/>
      <c r="L282" s="206"/>
      <c r="M282" s="206"/>
      <c r="N282" s="206"/>
      <c r="O282" s="206"/>
      <c r="P282" s="206"/>
      <c r="Q282" s="206"/>
      <c r="R282" s="206"/>
      <c r="S282" s="206"/>
      <c r="T282" s="206"/>
      <c r="U282" s="206"/>
      <c r="V282" s="206"/>
      <c r="W282" s="206"/>
      <c r="X282" s="206"/>
      <c r="Y282" s="206"/>
      <c r="Z282" s="206"/>
      <c r="AA282" s="206"/>
      <c r="AB282" s="206"/>
      <c r="AC282" s="206"/>
      <c r="AD282" s="206"/>
      <c r="AE282" s="206"/>
      <c r="AF282" s="206"/>
      <c r="AG282" s="206"/>
      <c r="AH282" s="206"/>
      <c r="AI282" s="206"/>
      <c r="AJ282" s="206"/>
      <c r="AK282" s="206"/>
      <c r="AL282" s="206"/>
      <c r="AM282" s="206"/>
      <c r="AN282" s="206"/>
      <c r="AO282" s="206"/>
      <c r="AP282" s="206"/>
      <c r="AQ282" s="206"/>
      <c r="AR282" s="206"/>
      <c r="AS282" s="206"/>
      <c r="AT282" s="206"/>
      <c r="AU282" s="206"/>
    </row>
    <row r="283" spans="1:47">
      <c r="A283" s="206"/>
      <c r="B283" s="206"/>
      <c r="C283" s="206"/>
      <c r="D283" s="206"/>
      <c r="E283" s="206"/>
      <c r="F283" s="206"/>
      <c r="G283" s="206"/>
      <c r="H283" s="206"/>
      <c r="I283" s="206"/>
      <c r="J283" s="206"/>
      <c r="K283" s="206"/>
      <c r="L283" s="206"/>
      <c r="M283" s="206"/>
      <c r="N283" s="206"/>
      <c r="O283" s="206"/>
      <c r="P283" s="206"/>
      <c r="Q283" s="206"/>
      <c r="R283" s="206"/>
      <c r="S283" s="206"/>
      <c r="T283" s="206"/>
      <c r="U283" s="206"/>
      <c r="V283" s="206"/>
      <c r="W283" s="206"/>
      <c r="X283" s="206"/>
      <c r="Y283" s="206"/>
      <c r="Z283" s="206"/>
      <c r="AA283" s="206"/>
      <c r="AB283" s="206"/>
      <c r="AC283" s="206"/>
      <c r="AD283" s="206"/>
      <c r="AE283" s="206"/>
      <c r="AF283" s="206"/>
      <c r="AG283" s="206"/>
      <c r="AH283" s="206"/>
      <c r="AI283" s="206"/>
      <c r="AJ283" s="206"/>
      <c r="AK283" s="206"/>
      <c r="AL283" s="206"/>
      <c r="AM283" s="206"/>
      <c r="AN283" s="206"/>
      <c r="AO283" s="206"/>
      <c r="AP283" s="206"/>
      <c r="AQ283" s="206"/>
      <c r="AR283" s="206"/>
      <c r="AS283" s="206"/>
      <c r="AT283" s="206"/>
      <c r="AU283" s="206"/>
    </row>
    <row r="284" spans="1:47">
      <c r="A284" s="206"/>
      <c r="B284" s="206"/>
      <c r="C284" s="206"/>
      <c r="D284" s="206"/>
      <c r="E284" s="206"/>
      <c r="F284" s="206"/>
      <c r="G284" s="206"/>
      <c r="H284" s="206"/>
      <c r="I284" s="206"/>
      <c r="J284" s="206"/>
      <c r="K284" s="206"/>
      <c r="L284" s="206"/>
      <c r="M284" s="206"/>
      <c r="N284" s="206"/>
      <c r="O284" s="206"/>
      <c r="P284" s="206"/>
      <c r="Q284" s="206"/>
      <c r="R284" s="206"/>
      <c r="S284" s="206"/>
      <c r="T284" s="206"/>
      <c r="U284" s="206"/>
      <c r="V284" s="206"/>
      <c r="W284" s="206"/>
      <c r="X284" s="206"/>
      <c r="Y284" s="206"/>
      <c r="Z284" s="206"/>
      <c r="AA284" s="206"/>
      <c r="AB284" s="206"/>
      <c r="AC284" s="206"/>
      <c r="AD284" s="206"/>
      <c r="AE284" s="206"/>
      <c r="AF284" s="206"/>
      <c r="AG284" s="206"/>
      <c r="AH284" s="206"/>
      <c r="AI284" s="206"/>
      <c r="AJ284" s="206"/>
      <c r="AK284" s="206"/>
      <c r="AL284" s="206"/>
      <c r="AM284" s="206"/>
      <c r="AN284" s="206"/>
      <c r="AO284" s="206"/>
      <c r="AP284" s="206"/>
      <c r="AQ284" s="206"/>
      <c r="AR284" s="206"/>
      <c r="AS284" s="206"/>
      <c r="AT284" s="206"/>
      <c r="AU284" s="206"/>
    </row>
    <row r="285" spans="1:47">
      <c r="A285" s="206"/>
      <c r="B285" s="206"/>
      <c r="C285" s="206"/>
      <c r="D285" s="206"/>
      <c r="E285" s="206"/>
      <c r="F285" s="206"/>
      <c r="G285" s="206"/>
      <c r="H285" s="206"/>
      <c r="I285" s="206"/>
      <c r="J285" s="206"/>
      <c r="K285" s="206"/>
      <c r="L285" s="206"/>
      <c r="M285" s="206"/>
      <c r="N285" s="206"/>
      <c r="O285" s="206"/>
      <c r="P285" s="206"/>
      <c r="Q285" s="206"/>
      <c r="R285" s="206"/>
      <c r="S285" s="206"/>
      <c r="T285" s="206"/>
      <c r="U285" s="206"/>
      <c r="V285" s="206"/>
      <c r="W285" s="206"/>
      <c r="X285" s="206"/>
      <c r="Y285" s="206"/>
      <c r="Z285" s="206"/>
      <c r="AA285" s="206"/>
      <c r="AB285" s="206"/>
      <c r="AC285" s="206"/>
      <c r="AD285" s="206"/>
      <c r="AE285" s="206"/>
      <c r="AF285" s="206"/>
      <c r="AG285" s="206"/>
      <c r="AH285" s="206"/>
      <c r="AI285" s="206"/>
      <c r="AJ285" s="206"/>
      <c r="AK285" s="206"/>
      <c r="AL285" s="206"/>
      <c r="AM285" s="206"/>
      <c r="AN285" s="206"/>
      <c r="AO285" s="206"/>
      <c r="AP285" s="206"/>
      <c r="AQ285" s="206"/>
      <c r="AR285" s="206"/>
      <c r="AS285" s="206"/>
      <c r="AT285" s="206"/>
      <c r="AU285" s="206"/>
    </row>
    <row r="286" spans="1:47">
      <c r="A286" s="206"/>
      <c r="B286" s="206"/>
      <c r="C286" s="206"/>
      <c r="D286" s="206"/>
      <c r="E286" s="206"/>
      <c r="F286" s="206"/>
      <c r="G286" s="206"/>
      <c r="H286" s="206"/>
      <c r="I286" s="206"/>
      <c r="J286" s="206"/>
      <c r="K286" s="206"/>
      <c r="L286" s="206"/>
      <c r="M286" s="206"/>
      <c r="N286" s="206"/>
      <c r="O286" s="206"/>
      <c r="P286" s="206"/>
      <c r="Q286" s="206"/>
      <c r="R286" s="206"/>
      <c r="S286" s="206"/>
      <c r="T286" s="206"/>
      <c r="U286" s="206"/>
      <c r="V286" s="206"/>
      <c r="W286" s="206"/>
      <c r="X286" s="206"/>
      <c r="Y286" s="206"/>
      <c r="Z286" s="206"/>
      <c r="AA286" s="206"/>
      <c r="AB286" s="206"/>
      <c r="AC286" s="206"/>
      <c r="AD286" s="206"/>
      <c r="AE286" s="206"/>
      <c r="AF286" s="206"/>
      <c r="AG286" s="206"/>
      <c r="AH286" s="206"/>
      <c r="AI286" s="206"/>
      <c r="AJ286" s="206"/>
      <c r="AK286" s="206"/>
      <c r="AL286" s="206"/>
      <c r="AM286" s="206"/>
      <c r="AN286" s="206"/>
      <c r="AO286" s="206"/>
      <c r="AP286" s="206"/>
      <c r="AQ286" s="206"/>
      <c r="AR286" s="206"/>
      <c r="AS286" s="206"/>
      <c r="AT286" s="206"/>
      <c r="AU286" s="206"/>
    </row>
    <row r="287" spans="1:47">
      <c r="A287" s="206"/>
      <c r="B287" s="206"/>
      <c r="C287" s="206"/>
      <c r="D287" s="206"/>
      <c r="E287" s="206"/>
      <c r="F287" s="206"/>
      <c r="G287" s="206"/>
      <c r="H287" s="206"/>
      <c r="I287" s="206"/>
      <c r="J287" s="206"/>
      <c r="K287" s="206"/>
      <c r="L287" s="206"/>
      <c r="M287" s="206"/>
      <c r="N287" s="206"/>
      <c r="O287" s="206"/>
      <c r="P287" s="206"/>
      <c r="Q287" s="206"/>
      <c r="R287" s="206"/>
      <c r="S287" s="206"/>
      <c r="T287" s="206"/>
      <c r="U287" s="206"/>
      <c r="V287" s="206"/>
      <c r="W287" s="206"/>
      <c r="X287" s="206"/>
      <c r="Y287" s="206"/>
      <c r="Z287" s="206"/>
      <c r="AA287" s="206"/>
      <c r="AB287" s="206"/>
      <c r="AC287" s="206"/>
      <c r="AD287" s="206"/>
      <c r="AE287" s="206"/>
      <c r="AF287" s="206"/>
      <c r="AG287" s="206"/>
      <c r="AH287" s="206"/>
      <c r="AI287" s="206"/>
      <c r="AJ287" s="206"/>
      <c r="AK287" s="206"/>
      <c r="AL287" s="206"/>
      <c r="AM287" s="206"/>
      <c r="AN287" s="206"/>
      <c r="AO287" s="206"/>
      <c r="AP287" s="206"/>
      <c r="AQ287" s="206"/>
      <c r="AR287" s="206"/>
      <c r="AS287" s="206"/>
      <c r="AT287" s="206"/>
      <c r="AU287" s="206"/>
    </row>
    <row r="288" spans="1:47">
      <c r="A288" s="206"/>
      <c r="B288" s="206"/>
      <c r="C288" s="206"/>
      <c r="D288" s="206"/>
      <c r="E288" s="206"/>
      <c r="F288" s="206"/>
      <c r="G288" s="206"/>
      <c r="H288" s="206"/>
      <c r="I288" s="206"/>
      <c r="J288" s="206"/>
      <c r="K288" s="206"/>
      <c r="L288" s="206"/>
      <c r="M288" s="206"/>
      <c r="N288" s="206"/>
      <c r="O288" s="206"/>
      <c r="P288" s="206"/>
      <c r="Q288" s="206"/>
      <c r="R288" s="206"/>
      <c r="S288" s="206"/>
      <c r="T288" s="206"/>
      <c r="U288" s="206"/>
      <c r="V288" s="206"/>
      <c r="W288" s="206"/>
      <c r="X288" s="206"/>
      <c r="Y288" s="206"/>
      <c r="Z288" s="206"/>
      <c r="AA288" s="206"/>
      <c r="AB288" s="206"/>
      <c r="AC288" s="206"/>
      <c r="AD288" s="206"/>
      <c r="AE288" s="206"/>
      <c r="AF288" s="206"/>
      <c r="AG288" s="206"/>
      <c r="AH288" s="206"/>
      <c r="AI288" s="206"/>
      <c r="AJ288" s="206"/>
      <c r="AK288" s="206"/>
      <c r="AL288" s="206"/>
      <c r="AM288" s="206"/>
      <c r="AN288" s="206"/>
      <c r="AO288" s="206"/>
      <c r="AP288" s="206"/>
      <c r="AQ288" s="206"/>
      <c r="AR288" s="206"/>
      <c r="AS288" s="206"/>
      <c r="AT288" s="206"/>
      <c r="AU288" s="206"/>
    </row>
    <row r="289" spans="1:47">
      <c r="A289" s="206"/>
      <c r="B289" s="206"/>
      <c r="C289" s="206"/>
      <c r="D289" s="206"/>
      <c r="E289" s="206"/>
      <c r="F289" s="206"/>
      <c r="G289" s="206"/>
      <c r="H289" s="206"/>
      <c r="I289" s="206"/>
      <c r="J289" s="206"/>
      <c r="K289" s="206"/>
      <c r="L289" s="206"/>
      <c r="M289" s="206"/>
      <c r="N289" s="206"/>
      <c r="O289" s="206"/>
      <c r="P289" s="206"/>
      <c r="Q289" s="206"/>
      <c r="R289" s="206"/>
      <c r="S289" s="206"/>
      <c r="T289" s="206"/>
      <c r="U289" s="206"/>
      <c r="V289" s="206"/>
      <c r="W289" s="206"/>
      <c r="X289" s="206"/>
      <c r="Y289" s="206"/>
      <c r="Z289" s="206"/>
      <c r="AA289" s="206"/>
      <c r="AB289" s="206"/>
      <c r="AC289" s="206"/>
      <c r="AD289" s="206"/>
      <c r="AE289" s="206"/>
      <c r="AF289" s="206"/>
      <c r="AG289" s="206"/>
      <c r="AH289" s="206"/>
      <c r="AI289" s="206"/>
      <c r="AJ289" s="206"/>
      <c r="AK289" s="206"/>
      <c r="AL289" s="206"/>
      <c r="AM289" s="206"/>
      <c r="AN289" s="206"/>
      <c r="AO289" s="206"/>
      <c r="AP289" s="206"/>
      <c r="AQ289" s="206"/>
      <c r="AR289" s="206"/>
      <c r="AS289" s="206"/>
      <c r="AT289" s="206"/>
      <c r="AU289" s="206"/>
    </row>
    <row r="290" spans="1:47">
      <c r="A290" s="206"/>
      <c r="B290" s="206"/>
      <c r="C290" s="206"/>
      <c r="D290" s="206"/>
      <c r="E290" s="206"/>
      <c r="F290" s="206"/>
      <c r="G290" s="206"/>
      <c r="H290" s="206"/>
      <c r="I290" s="206"/>
      <c r="J290" s="206"/>
      <c r="K290" s="206"/>
      <c r="L290" s="206"/>
      <c r="M290" s="206"/>
      <c r="N290" s="206"/>
      <c r="O290" s="206"/>
      <c r="P290" s="206"/>
      <c r="Q290" s="206"/>
      <c r="R290" s="206"/>
      <c r="S290" s="206"/>
      <c r="T290" s="206"/>
      <c r="U290" s="206"/>
      <c r="V290" s="206"/>
      <c r="W290" s="206"/>
      <c r="X290" s="206"/>
      <c r="Y290" s="206"/>
      <c r="Z290" s="206"/>
      <c r="AA290" s="206"/>
      <c r="AB290" s="206"/>
      <c r="AC290" s="206"/>
      <c r="AD290" s="206"/>
      <c r="AE290" s="206"/>
      <c r="AF290" s="206"/>
      <c r="AG290" s="206"/>
      <c r="AH290" s="206"/>
      <c r="AI290" s="206"/>
      <c r="AJ290" s="206"/>
      <c r="AK290" s="206"/>
      <c r="AL290" s="206"/>
      <c r="AM290" s="206"/>
      <c r="AN290" s="206"/>
      <c r="AO290" s="206"/>
      <c r="AP290" s="206"/>
      <c r="AQ290" s="206"/>
      <c r="AR290" s="206"/>
      <c r="AS290" s="206"/>
      <c r="AT290" s="206"/>
      <c r="AU290" s="206"/>
    </row>
    <row r="291" spans="1:47">
      <c r="A291" s="206"/>
      <c r="B291" s="206"/>
      <c r="C291" s="206"/>
      <c r="D291" s="206"/>
      <c r="E291" s="206"/>
      <c r="F291" s="206"/>
      <c r="G291" s="206"/>
      <c r="H291" s="206"/>
      <c r="I291" s="206"/>
      <c r="J291" s="206"/>
      <c r="K291" s="206"/>
      <c r="L291" s="206"/>
      <c r="M291" s="206"/>
      <c r="N291" s="206"/>
      <c r="O291" s="206"/>
      <c r="P291" s="206"/>
      <c r="Q291" s="206"/>
      <c r="R291" s="206"/>
      <c r="S291" s="206"/>
      <c r="T291" s="206"/>
      <c r="U291" s="206"/>
      <c r="V291" s="206"/>
      <c r="W291" s="206"/>
      <c r="X291" s="206"/>
      <c r="Y291" s="206"/>
      <c r="Z291" s="206"/>
      <c r="AA291" s="206"/>
      <c r="AB291" s="206"/>
      <c r="AC291" s="206"/>
      <c r="AD291" s="206"/>
      <c r="AE291" s="206"/>
      <c r="AF291" s="206"/>
      <c r="AG291" s="206"/>
      <c r="AH291" s="206"/>
      <c r="AI291" s="206"/>
      <c r="AJ291" s="206"/>
      <c r="AK291" s="206"/>
      <c r="AL291" s="206"/>
      <c r="AM291" s="206"/>
      <c r="AN291" s="206"/>
      <c r="AO291" s="206"/>
      <c r="AP291" s="206"/>
      <c r="AQ291" s="206"/>
      <c r="AR291" s="206"/>
      <c r="AS291" s="206"/>
      <c r="AT291" s="206"/>
      <c r="AU291" s="206"/>
    </row>
    <row r="292" spans="1:47">
      <c r="A292" s="206"/>
      <c r="B292" s="206"/>
      <c r="C292" s="206"/>
      <c r="D292" s="206"/>
      <c r="E292" s="206"/>
      <c r="F292" s="206"/>
      <c r="G292" s="206"/>
      <c r="H292" s="206"/>
      <c r="I292" s="206"/>
      <c r="J292" s="206"/>
      <c r="K292" s="206"/>
      <c r="L292" s="206"/>
      <c r="M292" s="206"/>
      <c r="N292" s="206"/>
      <c r="O292" s="206"/>
      <c r="P292" s="206"/>
      <c r="Q292" s="206"/>
      <c r="R292" s="206"/>
      <c r="S292" s="206"/>
      <c r="T292" s="206"/>
      <c r="U292" s="206"/>
      <c r="V292" s="206"/>
      <c r="W292" s="206"/>
      <c r="X292" s="206"/>
      <c r="Y292" s="206"/>
      <c r="Z292" s="206"/>
      <c r="AA292" s="206"/>
      <c r="AB292" s="206"/>
      <c r="AC292" s="206"/>
      <c r="AD292" s="206"/>
      <c r="AE292" s="206"/>
      <c r="AF292" s="206"/>
      <c r="AG292" s="206"/>
      <c r="AH292" s="206"/>
      <c r="AI292" s="206"/>
      <c r="AJ292" s="206"/>
      <c r="AK292" s="206"/>
      <c r="AL292" s="206"/>
      <c r="AM292" s="206"/>
      <c r="AN292" s="206"/>
      <c r="AO292" s="206"/>
      <c r="AP292" s="206"/>
      <c r="AQ292" s="206"/>
      <c r="AR292" s="206"/>
      <c r="AS292" s="206"/>
      <c r="AT292" s="206"/>
      <c r="AU292" s="206"/>
    </row>
    <row r="293" spans="1:47">
      <c r="A293" s="206"/>
      <c r="B293" s="206"/>
      <c r="C293" s="206"/>
      <c r="D293" s="206"/>
      <c r="E293" s="206"/>
      <c r="F293" s="206"/>
      <c r="G293" s="206"/>
      <c r="H293" s="206"/>
      <c r="I293" s="206"/>
      <c r="J293" s="206"/>
      <c r="K293" s="206"/>
      <c r="L293" s="206"/>
      <c r="M293" s="206"/>
      <c r="N293" s="206"/>
      <c r="O293" s="206"/>
      <c r="P293" s="206"/>
      <c r="Q293" s="206"/>
      <c r="R293" s="206"/>
      <c r="S293" s="206"/>
      <c r="T293" s="206"/>
      <c r="U293" s="206"/>
      <c r="V293" s="206"/>
      <c r="W293" s="206"/>
      <c r="X293" s="206"/>
      <c r="Y293" s="206"/>
      <c r="Z293" s="206"/>
      <c r="AA293" s="206"/>
      <c r="AB293" s="206"/>
      <c r="AC293" s="206"/>
      <c r="AD293" s="206"/>
      <c r="AE293" s="206"/>
      <c r="AF293" s="206"/>
      <c r="AG293" s="206"/>
      <c r="AH293" s="206"/>
      <c r="AI293" s="206"/>
      <c r="AJ293" s="206"/>
      <c r="AK293" s="206"/>
      <c r="AL293" s="206"/>
      <c r="AM293" s="206"/>
      <c r="AN293" s="206"/>
      <c r="AO293" s="206"/>
      <c r="AP293" s="206"/>
      <c r="AQ293" s="206"/>
      <c r="AR293" s="206"/>
      <c r="AS293" s="206"/>
      <c r="AT293" s="206"/>
      <c r="AU293" s="206"/>
    </row>
    <row r="294" spans="1:47">
      <c r="A294" s="206"/>
      <c r="B294" s="206"/>
      <c r="C294" s="206"/>
      <c r="D294" s="206"/>
      <c r="E294" s="206"/>
      <c r="F294" s="206"/>
      <c r="G294" s="206"/>
      <c r="H294" s="206"/>
      <c r="I294" s="206"/>
      <c r="J294" s="206"/>
      <c r="K294" s="206"/>
      <c r="L294" s="206"/>
      <c r="M294" s="206"/>
      <c r="N294" s="206"/>
      <c r="O294" s="206"/>
      <c r="P294" s="206"/>
      <c r="Q294" s="206"/>
      <c r="R294" s="206"/>
      <c r="S294" s="206"/>
      <c r="T294" s="206"/>
      <c r="U294" s="206"/>
      <c r="V294" s="206"/>
      <c r="W294" s="206"/>
      <c r="X294" s="206"/>
      <c r="Y294" s="206"/>
      <c r="Z294" s="206"/>
      <c r="AA294" s="206"/>
      <c r="AB294" s="206"/>
      <c r="AC294" s="206"/>
      <c r="AD294" s="206"/>
      <c r="AE294" s="206"/>
      <c r="AF294" s="206"/>
      <c r="AG294" s="206"/>
      <c r="AH294" s="206"/>
      <c r="AI294" s="206"/>
      <c r="AJ294" s="206"/>
      <c r="AK294" s="206"/>
      <c r="AL294" s="206"/>
      <c r="AM294" s="206"/>
      <c r="AN294" s="206"/>
      <c r="AO294" s="206"/>
      <c r="AP294" s="206"/>
      <c r="AQ294" s="206"/>
      <c r="AR294" s="206"/>
      <c r="AS294" s="206"/>
      <c r="AT294" s="206"/>
      <c r="AU294" s="206"/>
    </row>
    <row r="295" spans="1:47">
      <c r="A295" s="206"/>
      <c r="B295" s="206"/>
      <c r="C295" s="206"/>
      <c r="D295" s="206"/>
      <c r="E295" s="206"/>
      <c r="F295" s="206"/>
      <c r="G295" s="206"/>
      <c r="H295" s="206"/>
      <c r="I295" s="206"/>
      <c r="J295" s="206"/>
      <c r="K295" s="206"/>
      <c r="L295" s="206"/>
      <c r="M295" s="206"/>
      <c r="N295" s="206"/>
      <c r="O295" s="206"/>
      <c r="P295" s="206"/>
      <c r="Q295" s="206"/>
      <c r="R295" s="206"/>
      <c r="S295" s="206"/>
      <c r="T295" s="206"/>
      <c r="U295" s="206"/>
      <c r="V295" s="206"/>
      <c r="W295" s="206"/>
      <c r="X295" s="206"/>
      <c r="Y295" s="206"/>
      <c r="Z295" s="206"/>
      <c r="AA295" s="206"/>
      <c r="AB295" s="206"/>
      <c r="AC295" s="206"/>
      <c r="AD295" s="206"/>
      <c r="AE295" s="206"/>
      <c r="AF295" s="206"/>
      <c r="AG295" s="206"/>
      <c r="AH295" s="206"/>
      <c r="AI295" s="206"/>
      <c r="AJ295" s="206"/>
      <c r="AK295" s="206"/>
      <c r="AL295" s="206"/>
      <c r="AM295" s="206"/>
      <c r="AN295" s="206"/>
      <c r="AO295" s="206"/>
      <c r="AP295" s="206"/>
      <c r="AQ295" s="206"/>
      <c r="AR295" s="206"/>
      <c r="AS295" s="206"/>
      <c r="AT295" s="206"/>
      <c r="AU295" s="206"/>
    </row>
    <row r="296" spans="1:47">
      <c r="A296" s="206"/>
      <c r="B296" s="206"/>
      <c r="C296" s="206"/>
      <c r="D296" s="206"/>
      <c r="E296" s="206"/>
      <c r="F296" s="206"/>
      <c r="G296" s="206"/>
      <c r="H296" s="206"/>
      <c r="I296" s="206"/>
      <c r="J296" s="206"/>
      <c r="K296" s="206"/>
      <c r="L296" s="206"/>
      <c r="M296" s="206"/>
      <c r="N296" s="206"/>
      <c r="O296" s="206"/>
      <c r="P296" s="206"/>
      <c r="Q296" s="206"/>
      <c r="R296" s="206"/>
      <c r="S296" s="206"/>
      <c r="T296" s="206"/>
      <c r="U296" s="206"/>
      <c r="V296" s="206"/>
      <c r="W296" s="206"/>
      <c r="X296" s="206"/>
      <c r="Y296" s="206"/>
      <c r="Z296" s="206"/>
      <c r="AA296" s="206"/>
      <c r="AB296" s="206"/>
      <c r="AC296" s="206"/>
      <c r="AD296" s="206"/>
      <c r="AE296" s="206"/>
      <c r="AF296" s="206"/>
      <c r="AG296" s="206"/>
      <c r="AH296" s="206"/>
      <c r="AI296" s="206"/>
      <c r="AJ296" s="206"/>
      <c r="AK296" s="206"/>
      <c r="AL296" s="206"/>
      <c r="AM296" s="206"/>
      <c r="AN296" s="206"/>
      <c r="AO296" s="206"/>
      <c r="AP296" s="206"/>
      <c r="AQ296" s="206"/>
      <c r="AR296" s="206"/>
      <c r="AS296" s="206"/>
      <c r="AT296" s="206"/>
      <c r="AU296" s="206"/>
    </row>
    <row r="297" spans="1:47">
      <c r="A297" s="206"/>
      <c r="B297" s="206"/>
      <c r="C297" s="206"/>
      <c r="D297" s="206"/>
      <c r="E297" s="206"/>
      <c r="F297" s="206"/>
      <c r="G297" s="206"/>
      <c r="H297" s="206"/>
      <c r="I297" s="206"/>
      <c r="J297" s="206"/>
      <c r="K297" s="206"/>
      <c r="L297" s="206"/>
      <c r="M297" s="206"/>
      <c r="N297" s="206"/>
      <c r="O297" s="206"/>
      <c r="P297" s="206"/>
      <c r="Q297" s="206"/>
      <c r="R297" s="206"/>
      <c r="S297" s="206"/>
      <c r="T297" s="206"/>
      <c r="U297" s="206"/>
      <c r="V297" s="206"/>
      <c r="W297" s="206"/>
      <c r="X297" s="206"/>
      <c r="Y297" s="206"/>
      <c r="Z297" s="206"/>
      <c r="AA297" s="206"/>
      <c r="AB297" s="206"/>
      <c r="AC297" s="206"/>
      <c r="AD297" s="206"/>
      <c r="AE297" s="206"/>
      <c r="AF297" s="206"/>
      <c r="AG297" s="206"/>
      <c r="AH297" s="206"/>
      <c r="AI297" s="206"/>
      <c r="AJ297" s="206"/>
      <c r="AK297" s="206"/>
      <c r="AL297" s="206"/>
      <c r="AM297" s="206"/>
      <c r="AN297" s="206"/>
      <c r="AO297" s="206"/>
      <c r="AP297" s="206"/>
      <c r="AQ297" s="206"/>
      <c r="AR297" s="206"/>
      <c r="AS297" s="206"/>
      <c r="AT297" s="206"/>
      <c r="AU297" s="206"/>
    </row>
    <row r="298" spans="1:47">
      <c r="A298" s="206"/>
      <c r="B298" s="206"/>
      <c r="C298" s="206"/>
      <c r="D298" s="206"/>
      <c r="E298" s="206"/>
      <c r="F298" s="206"/>
      <c r="G298" s="206"/>
      <c r="H298" s="206"/>
      <c r="I298" s="206"/>
      <c r="J298" s="206"/>
      <c r="K298" s="206"/>
      <c r="L298" s="206"/>
      <c r="M298" s="206"/>
      <c r="N298" s="206"/>
      <c r="O298" s="206"/>
      <c r="P298" s="206"/>
      <c r="Q298" s="206"/>
      <c r="R298" s="206"/>
      <c r="S298" s="206"/>
      <c r="T298" s="206"/>
      <c r="U298" s="206"/>
      <c r="V298" s="206"/>
      <c r="W298" s="206"/>
      <c r="X298" s="206"/>
      <c r="Y298" s="206"/>
      <c r="Z298" s="206"/>
      <c r="AA298" s="206"/>
      <c r="AB298" s="206"/>
      <c r="AC298" s="206"/>
      <c r="AD298" s="206"/>
      <c r="AE298" s="206"/>
      <c r="AF298" s="206"/>
      <c r="AG298" s="206"/>
      <c r="AH298" s="206"/>
      <c r="AI298" s="206"/>
      <c r="AJ298" s="206"/>
      <c r="AK298" s="206"/>
      <c r="AL298" s="206"/>
      <c r="AM298" s="206"/>
      <c r="AN298" s="206"/>
      <c r="AO298" s="206"/>
      <c r="AP298" s="206"/>
      <c r="AQ298" s="206"/>
      <c r="AR298" s="206"/>
      <c r="AS298" s="206"/>
      <c r="AT298" s="206"/>
      <c r="AU298" s="206"/>
    </row>
    <row r="299" spans="1:47">
      <c r="A299" s="206"/>
      <c r="B299" s="206"/>
      <c r="C299" s="206"/>
      <c r="D299" s="206"/>
      <c r="E299" s="206"/>
      <c r="F299" s="206"/>
      <c r="G299" s="206"/>
      <c r="H299" s="206"/>
      <c r="I299" s="206"/>
      <c r="J299" s="206"/>
      <c r="K299" s="206"/>
      <c r="L299" s="206"/>
      <c r="M299" s="206"/>
      <c r="N299" s="206"/>
      <c r="O299" s="206"/>
      <c r="P299" s="206"/>
      <c r="Q299" s="206"/>
      <c r="R299" s="206"/>
      <c r="S299" s="206"/>
      <c r="T299" s="206"/>
      <c r="U299" s="206"/>
      <c r="V299" s="206"/>
      <c r="W299" s="206"/>
      <c r="X299" s="206"/>
      <c r="Y299" s="206"/>
      <c r="Z299" s="206"/>
      <c r="AA299" s="206"/>
      <c r="AB299" s="206"/>
      <c r="AC299" s="206"/>
      <c r="AD299" s="206"/>
      <c r="AE299" s="206"/>
      <c r="AF299" s="206"/>
      <c r="AG299" s="206"/>
      <c r="AH299" s="206"/>
      <c r="AI299" s="206"/>
      <c r="AJ299" s="206"/>
      <c r="AK299" s="206"/>
      <c r="AL299" s="206"/>
      <c r="AM299" s="206"/>
      <c r="AN299" s="206"/>
      <c r="AO299" s="206"/>
      <c r="AP299" s="206"/>
      <c r="AQ299" s="206"/>
      <c r="AR299" s="206"/>
      <c r="AS299" s="206"/>
      <c r="AT299" s="206"/>
      <c r="AU299" s="206"/>
    </row>
    <row r="300" spans="1:47">
      <c r="A300" s="206"/>
      <c r="B300" s="206"/>
      <c r="C300" s="206"/>
      <c r="D300" s="206"/>
      <c r="E300" s="206"/>
      <c r="F300" s="206"/>
      <c r="G300" s="206"/>
      <c r="H300" s="206"/>
      <c r="I300" s="206"/>
      <c r="J300" s="206"/>
      <c r="K300" s="206"/>
      <c r="L300" s="206"/>
      <c r="M300" s="206"/>
      <c r="N300" s="206"/>
      <c r="O300" s="206"/>
      <c r="P300" s="206"/>
      <c r="Q300" s="206"/>
      <c r="R300" s="206"/>
      <c r="S300" s="206"/>
      <c r="T300" s="206"/>
      <c r="U300" s="206"/>
      <c r="V300" s="206"/>
      <c r="W300" s="206"/>
      <c r="X300" s="206"/>
      <c r="Y300" s="206"/>
      <c r="Z300" s="206"/>
      <c r="AA300" s="206"/>
      <c r="AB300" s="206"/>
      <c r="AC300" s="206"/>
      <c r="AD300" s="206"/>
      <c r="AE300" s="206"/>
      <c r="AF300" s="206"/>
      <c r="AG300" s="206"/>
      <c r="AH300" s="206"/>
      <c r="AI300" s="206"/>
      <c r="AJ300" s="206"/>
      <c r="AK300" s="206"/>
      <c r="AL300" s="206"/>
      <c r="AM300" s="206"/>
      <c r="AN300" s="206"/>
      <c r="AO300" s="206"/>
      <c r="AP300" s="206"/>
      <c r="AQ300" s="206"/>
      <c r="AR300" s="206"/>
      <c r="AS300" s="206"/>
      <c r="AT300" s="206"/>
      <c r="AU300" s="206"/>
    </row>
    <row r="301" spans="1:47">
      <c r="A301" s="206"/>
      <c r="B301" s="206"/>
      <c r="C301" s="206"/>
      <c r="D301" s="206"/>
      <c r="E301" s="206"/>
      <c r="F301" s="206"/>
      <c r="G301" s="206"/>
      <c r="H301" s="206"/>
      <c r="I301" s="206"/>
      <c r="J301" s="206"/>
      <c r="K301" s="206"/>
      <c r="L301" s="206"/>
      <c r="M301" s="206"/>
      <c r="N301" s="206"/>
      <c r="O301" s="206"/>
      <c r="P301" s="206"/>
      <c r="Q301" s="206"/>
      <c r="R301" s="206"/>
      <c r="S301" s="206"/>
      <c r="T301" s="206"/>
      <c r="U301" s="206"/>
      <c r="V301" s="206"/>
      <c r="W301" s="206"/>
      <c r="X301" s="206"/>
      <c r="Y301" s="206"/>
      <c r="Z301" s="206"/>
      <c r="AA301" s="206"/>
      <c r="AB301" s="206"/>
      <c r="AC301" s="206"/>
      <c r="AD301" s="206"/>
      <c r="AE301" s="206"/>
      <c r="AF301" s="206"/>
      <c r="AG301" s="206"/>
      <c r="AH301" s="206"/>
      <c r="AI301" s="206"/>
      <c r="AJ301" s="206"/>
      <c r="AK301" s="206"/>
      <c r="AL301" s="206"/>
      <c r="AM301" s="206"/>
      <c r="AN301" s="206"/>
      <c r="AO301" s="206"/>
      <c r="AP301" s="206"/>
      <c r="AQ301" s="206"/>
      <c r="AR301" s="206"/>
      <c r="AS301" s="206"/>
      <c r="AT301" s="206"/>
      <c r="AU301" s="206"/>
    </row>
    <row r="302" spans="1:47">
      <c r="A302" s="206"/>
      <c r="B302" s="206"/>
      <c r="C302" s="206"/>
      <c r="D302" s="206"/>
      <c r="E302" s="206"/>
      <c r="F302" s="206"/>
      <c r="G302" s="206"/>
      <c r="H302" s="206"/>
      <c r="I302" s="206"/>
      <c r="J302" s="206"/>
      <c r="K302" s="206"/>
      <c r="L302" s="206"/>
      <c r="M302" s="206"/>
      <c r="N302" s="206"/>
      <c r="O302" s="206"/>
      <c r="P302" s="206"/>
      <c r="Q302" s="206"/>
      <c r="R302" s="206"/>
      <c r="S302" s="206"/>
      <c r="T302" s="206"/>
      <c r="U302" s="206"/>
      <c r="V302" s="206"/>
      <c r="W302" s="206"/>
      <c r="X302" s="206"/>
      <c r="Y302" s="206"/>
      <c r="Z302" s="206"/>
      <c r="AA302" s="206"/>
      <c r="AB302" s="206"/>
      <c r="AC302" s="206"/>
      <c r="AD302" s="206"/>
      <c r="AE302" s="206"/>
      <c r="AF302" s="206"/>
      <c r="AG302" s="206"/>
      <c r="AH302" s="206"/>
      <c r="AI302" s="206"/>
      <c r="AJ302" s="206"/>
      <c r="AK302" s="206"/>
      <c r="AL302" s="206"/>
      <c r="AM302" s="206"/>
      <c r="AN302" s="206"/>
      <c r="AO302" s="206"/>
      <c r="AP302" s="206"/>
      <c r="AQ302" s="206"/>
      <c r="AR302" s="206"/>
      <c r="AS302" s="206"/>
      <c r="AT302" s="206"/>
      <c r="AU302" s="206"/>
    </row>
    <row r="303" spans="1:47">
      <c r="A303" s="206"/>
      <c r="B303" s="206"/>
      <c r="C303" s="206"/>
      <c r="D303" s="206"/>
      <c r="E303" s="206"/>
      <c r="F303" s="206"/>
      <c r="G303" s="206"/>
      <c r="H303" s="206"/>
      <c r="I303" s="206"/>
      <c r="J303" s="206"/>
      <c r="K303" s="206"/>
      <c r="L303" s="206"/>
      <c r="M303" s="206"/>
      <c r="N303" s="206"/>
      <c r="O303" s="206"/>
      <c r="P303" s="206"/>
      <c r="Q303" s="206"/>
      <c r="R303" s="206"/>
      <c r="S303" s="206"/>
      <c r="T303" s="206"/>
      <c r="U303" s="206"/>
      <c r="V303" s="206"/>
      <c r="W303" s="206"/>
      <c r="X303" s="206"/>
      <c r="Y303" s="206"/>
      <c r="Z303" s="206"/>
      <c r="AA303" s="206"/>
      <c r="AB303" s="206"/>
      <c r="AC303" s="206"/>
      <c r="AD303" s="206"/>
      <c r="AE303" s="206"/>
      <c r="AF303" s="206"/>
      <c r="AG303" s="206"/>
      <c r="AH303" s="206"/>
      <c r="AI303" s="206"/>
      <c r="AJ303" s="206"/>
      <c r="AK303" s="206"/>
      <c r="AL303" s="206"/>
      <c r="AM303" s="206"/>
      <c r="AN303" s="206"/>
      <c r="AO303" s="206"/>
      <c r="AP303" s="206"/>
      <c r="AQ303" s="206"/>
      <c r="AR303" s="206"/>
      <c r="AS303" s="206"/>
      <c r="AT303" s="206"/>
      <c r="AU303" s="206"/>
    </row>
    <row r="304" spans="1:47">
      <c r="A304" s="206"/>
      <c r="B304" s="206"/>
      <c r="C304" s="206"/>
      <c r="D304" s="206"/>
      <c r="E304" s="206"/>
      <c r="F304" s="206"/>
      <c r="G304" s="206"/>
      <c r="H304" s="206"/>
      <c r="I304" s="206"/>
      <c r="J304" s="206"/>
      <c r="K304" s="206"/>
      <c r="L304" s="206"/>
      <c r="M304" s="206"/>
      <c r="N304" s="206"/>
      <c r="O304" s="206"/>
      <c r="P304" s="206"/>
      <c r="Q304" s="206"/>
      <c r="R304" s="206"/>
      <c r="S304" s="206"/>
      <c r="T304" s="206"/>
      <c r="U304" s="206"/>
      <c r="V304" s="206"/>
      <c r="W304" s="206"/>
      <c r="X304" s="206"/>
      <c r="Y304" s="206"/>
      <c r="Z304" s="206"/>
      <c r="AA304" s="206"/>
      <c r="AB304" s="206"/>
      <c r="AC304" s="206"/>
      <c r="AD304" s="206"/>
      <c r="AE304" s="206"/>
      <c r="AF304" s="206"/>
      <c r="AG304" s="206"/>
      <c r="AH304" s="206"/>
      <c r="AI304" s="206"/>
      <c r="AJ304" s="206"/>
      <c r="AK304" s="206"/>
      <c r="AL304" s="206"/>
      <c r="AM304" s="206"/>
      <c r="AN304" s="206"/>
      <c r="AO304" s="206"/>
      <c r="AP304" s="206"/>
      <c r="AQ304" s="206"/>
      <c r="AR304" s="206"/>
      <c r="AS304" s="206"/>
      <c r="AT304" s="206"/>
      <c r="AU304" s="206"/>
    </row>
    <row r="305" spans="1:47">
      <c r="A305" s="206"/>
      <c r="B305" s="206"/>
      <c r="C305" s="206"/>
      <c r="D305" s="206"/>
      <c r="E305" s="206"/>
      <c r="F305" s="206"/>
      <c r="G305" s="206"/>
      <c r="H305" s="206"/>
      <c r="I305" s="206"/>
      <c r="J305" s="206"/>
      <c r="K305" s="206"/>
      <c r="L305" s="206"/>
      <c r="M305" s="206"/>
      <c r="N305" s="206"/>
      <c r="O305" s="206"/>
      <c r="P305" s="206"/>
      <c r="Q305" s="206"/>
      <c r="R305" s="206"/>
      <c r="S305" s="206"/>
      <c r="T305" s="206"/>
      <c r="U305" s="206"/>
      <c r="V305" s="206"/>
      <c r="W305" s="206"/>
      <c r="X305" s="206"/>
      <c r="Y305" s="206"/>
      <c r="Z305" s="206"/>
      <c r="AA305" s="206"/>
      <c r="AB305" s="206"/>
      <c r="AC305" s="206"/>
      <c r="AD305" s="206"/>
      <c r="AE305" s="206"/>
      <c r="AF305" s="206"/>
      <c r="AG305" s="206"/>
      <c r="AH305" s="206"/>
      <c r="AI305" s="206"/>
      <c r="AJ305" s="206"/>
      <c r="AK305" s="206"/>
      <c r="AL305" s="206"/>
      <c r="AM305" s="206"/>
      <c r="AN305" s="206"/>
      <c r="AO305" s="206"/>
      <c r="AP305" s="206"/>
      <c r="AQ305" s="206"/>
      <c r="AR305" s="206"/>
      <c r="AS305" s="206"/>
      <c r="AT305" s="206"/>
      <c r="AU305" s="206"/>
    </row>
    <row r="306" spans="1:47">
      <c r="A306" s="206"/>
      <c r="B306" s="206"/>
      <c r="C306" s="206"/>
      <c r="D306" s="206"/>
      <c r="E306" s="206"/>
      <c r="F306" s="206"/>
      <c r="G306" s="206"/>
      <c r="H306" s="206"/>
      <c r="I306" s="206"/>
      <c r="J306" s="206"/>
      <c r="K306" s="206"/>
      <c r="L306" s="206"/>
      <c r="M306" s="206"/>
      <c r="N306" s="206"/>
      <c r="O306" s="206"/>
      <c r="P306" s="206"/>
      <c r="Q306" s="206"/>
      <c r="R306" s="206"/>
      <c r="S306" s="206"/>
      <c r="T306" s="206"/>
      <c r="U306" s="206"/>
      <c r="V306" s="206"/>
      <c r="W306" s="206"/>
      <c r="X306" s="206"/>
      <c r="Y306" s="206"/>
      <c r="Z306" s="206"/>
      <c r="AA306" s="206"/>
      <c r="AB306" s="206"/>
      <c r="AC306" s="206"/>
      <c r="AD306" s="206"/>
      <c r="AE306" s="206"/>
      <c r="AF306" s="206"/>
      <c r="AG306" s="206"/>
      <c r="AH306" s="206"/>
      <c r="AI306" s="206"/>
      <c r="AJ306" s="206"/>
      <c r="AK306" s="206"/>
      <c r="AL306" s="206"/>
      <c r="AM306" s="206"/>
      <c r="AN306" s="206"/>
      <c r="AO306" s="206"/>
      <c r="AP306" s="206"/>
      <c r="AQ306" s="206"/>
      <c r="AR306" s="206"/>
      <c r="AS306" s="206"/>
      <c r="AT306" s="206"/>
      <c r="AU306" s="206"/>
    </row>
    <row r="307" spans="1:47">
      <c r="A307" s="206"/>
      <c r="B307" s="206"/>
      <c r="C307" s="206"/>
      <c r="D307" s="206"/>
      <c r="E307" s="206"/>
      <c r="F307" s="206"/>
      <c r="G307" s="206"/>
      <c r="H307" s="206"/>
      <c r="I307" s="206"/>
      <c r="J307" s="206"/>
      <c r="K307" s="206"/>
      <c r="L307" s="206"/>
      <c r="M307" s="206"/>
      <c r="N307" s="206"/>
      <c r="O307" s="206"/>
      <c r="P307" s="206"/>
      <c r="Q307" s="206"/>
      <c r="R307" s="206"/>
      <c r="S307" s="206"/>
      <c r="T307" s="206"/>
      <c r="U307" s="206"/>
      <c r="V307" s="206"/>
      <c r="W307" s="206"/>
      <c r="X307" s="206"/>
      <c r="Y307" s="206"/>
      <c r="Z307" s="206"/>
      <c r="AA307" s="206"/>
      <c r="AB307" s="206"/>
      <c r="AC307" s="206"/>
      <c r="AD307" s="206"/>
      <c r="AE307" s="206"/>
      <c r="AF307" s="206"/>
      <c r="AG307" s="206"/>
      <c r="AH307" s="206"/>
      <c r="AI307" s="206"/>
      <c r="AJ307" s="206"/>
      <c r="AK307" s="206"/>
      <c r="AL307" s="206"/>
      <c r="AM307" s="206"/>
      <c r="AN307" s="206"/>
      <c r="AO307" s="206"/>
      <c r="AP307" s="206"/>
      <c r="AQ307" s="206"/>
      <c r="AR307" s="206"/>
      <c r="AS307" s="206"/>
      <c r="AT307" s="206"/>
      <c r="AU307" s="206"/>
    </row>
    <row r="308" spans="1:47">
      <c r="A308" s="206"/>
      <c r="B308" s="206"/>
      <c r="C308" s="206"/>
      <c r="D308" s="206"/>
      <c r="E308" s="206"/>
      <c r="F308" s="206"/>
      <c r="G308" s="206"/>
      <c r="H308" s="206"/>
      <c r="I308" s="206"/>
      <c r="J308" s="206"/>
      <c r="K308" s="206"/>
      <c r="L308" s="206"/>
      <c r="M308" s="206"/>
      <c r="N308" s="206"/>
      <c r="O308" s="206"/>
      <c r="P308" s="206"/>
      <c r="Q308" s="206"/>
      <c r="R308" s="206"/>
      <c r="S308" s="206"/>
      <c r="T308" s="206"/>
      <c r="U308" s="206"/>
      <c r="V308" s="206"/>
      <c r="W308" s="206"/>
      <c r="X308" s="206"/>
      <c r="Y308" s="206"/>
      <c r="Z308" s="206"/>
      <c r="AA308" s="206"/>
      <c r="AB308" s="206"/>
      <c r="AC308" s="206"/>
      <c r="AD308" s="206"/>
      <c r="AE308" s="206"/>
      <c r="AF308" s="206"/>
      <c r="AG308" s="206"/>
      <c r="AH308" s="206"/>
      <c r="AI308" s="206"/>
      <c r="AJ308" s="206"/>
      <c r="AK308" s="206"/>
      <c r="AL308" s="206"/>
      <c r="AM308" s="206"/>
      <c r="AN308" s="206"/>
      <c r="AO308" s="206"/>
      <c r="AP308" s="206"/>
      <c r="AQ308" s="206"/>
      <c r="AR308" s="206"/>
      <c r="AS308" s="206"/>
      <c r="AT308" s="206"/>
      <c r="AU308" s="206"/>
    </row>
    <row r="309" spans="1:47">
      <c r="A309" s="206"/>
      <c r="B309" s="206"/>
      <c r="C309" s="206"/>
      <c r="D309" s="206"/>
      <c r="E309" s="206"/>
      <c r="F309" s="206"/>
      <c r="G309" s="206"/>
      <c r="H309" s="206"/>
      <c r="I309" s="206"/>
      <c r="J309" s="206"/>
      <c r="K309" s="206"/>
      <c r="L309" s="206"/>
      <c r="M309" s="206"/>
      <c r="N309" s="206"/>
      <c r="O309" s="206"/>
      <c r="P309" s="206"/>
      <c r="Q309" s="206"/>
      <c r="R309" s="206"/>
      <c r="S309" s="206"/>
      <c r="T309" s="206"/>
      <c r="U309" s="206"/>
      <c r="V309" s="206"/>
      <c r="W309" s="206"/>
      <c r="X309" s="206"/>
      <c r="Y309" s="206"/>
      <c r="Z309" s="206"/>
      <c r="AA309" s="206"/>
      <c r="AB309" s="206"/>
      <c r="AC309" s="206"/>
      <c r="AD309" s="206"/>
      <c r="AE309" s="206"/>
      <c r="AF309" s="206"/>
      <c r="AG309" s="206"/>
      <c r="AH309" s="206"/>
      <c r="AI309" s="206"/>
      <c r="AJ309" s="206"/>
      <c r="AK309" s="206"/>
      <c r="AL309" s="206"/>
      <c r="AM309" s="206"/>
      <c r="AN309" s="206"/>
      <c r="AO309" s="206"/>
      <c r="AP309" s="206"/>
      <c r="AQ309" s="206"/>
      <c r="AR309" s="206"/>
      <c r="AS309" s="206"/>
      <c r="AT309" s="206"/>
      <c r="AU309" s="206"/>
    </row>
    <row r="310" spans="1:47">
      <c r="A310" s="206"/>
      <c r="B310" s="206"/>
      <c r="C310" s="206"/>
      <c r="D310" s="206"/>
      <c r="E310" s="206"/>
      <c r="F310" s="206"/>
      <c r="G310" s="206"/>
      <c r="H310" s="206"/>
      <c r="I310" s="206"/>
      <c r="J310" s="206"/>
      <c r="K310" s="206"/>
      <c r="L310" s="206"/>
      <c r="M310" s="206"/>
      <c r="N310" s="206"/>
      <c r="O310" s="206"/>
      <c r="P310" s="206"/>
      <c r="Q310" s="206"/>
      <c r="R310" s="206"/>
      <c r="S310" s="206"/>
      <c r="T310" s="206"/>
      <c r="U310" s="206"/>
      <c r="V310" s="206"/>
      <c r="W310" s="206"/>
      <c r="X310" s="206"/>
      <c r="Y310" s="206"/>
      <c r="Z310" s="206"/>
      <c r="AA310" s="206"/>
      <c r="AB310" s="206"/>
      <c r="AC310" s="206"/>
      <c r="AD310" s="206"/>
      <c r="AE310" s="206"/>
      <c r="AF310" s="206"/>
      <c r="AG310" s="206"/>
      <c r="AH310" s="206"/>
      <c r="AI310" s="206"/>
      <c r="AJ310" s="206"/>
      <c r="AK310" s="206"/>
      <c r="AL310" s="206"/>
      <c r="AM310" s="206"/>
      <c r="AN310" s="206"/>
      <c r="AO310" s="206"/>
      <c r="AP310" s="206"/>
      <c r="AQ310" s="206"/>
      <c r="AR310" s="206"/>
      <c r="AS310" s="206"/>
      <c r="AT310" s="206"/>
      <c r="AU310" s="206"/>
    </row>
    <row r="311" spans="1:47">
      <c r="A311" s="206"/>
      <c r="B311" s="206"/>
      <c r="C311" s="206"/>
      <c r="D311" s="206"/>
      <c r="E311" s="206"/>
      <c r="F311" s="206"/>
      <c r="G311" s="206"/>
      <c r="H311" s="206"/>
      <c r="I311" s="206"/>
      <c r="J311" s="206"/>
      <c r="K311" s="206"/>
      <c r="L311" s="206"/>
      <c r="M311" s="206"/>
      <c r="N311" s="206"/>
      <c r="O311" s="206"/>
      <c r="P311" s="206"/>
      <c r="Q311" s="206"/>
      <c r="R311" s="206"/>
      <c r="S311" s="206"/>
      <c r="T311" s="206"/>
      <c r="U311" s="206"/>
      <c r="V311" s="206"/>
      <c r="W311" s="206"/>
      <c r="X311" s="206"/>
      <c r="Y311" s="206"/>
      <c r="Z311" s="206"/>
      <c r="AA311" s="206"/>
      <c r="AB311" s="206"/>
      <c r="AC311" s="206"/>
      <c r="AD311" s="206"/>
      <c r="AE311" s="206"/>
      <c r="AF311" s="206"/>
      <c r="AG311" s="206"/>
      <c r="AH311" s="206"/>
      <c r="AI311" s="206"/>
      <c r="AJ311" s="206"/>
      <c r="AK311" s="206"/>
      <c r="AL311" s="206"/>
      <c r="AM311" s="206"/>
      <c r="AN311" s="206"/>
      <c r="AO311" s="206"/>
      <c r="AP311" s="206"/>
      <c r="AQ311" s="206"/>
      <c r="AR311" s="206"/>
      <c r="AS311" s="206"/>
      <c r="AT311" s="206"/>
      <c r="AU311" s="206"/>
    </row>
    <row r="312" spans="1:47">
      <c r="A312" s="206"/>
      <c r="B312" s="206"/>
      <c r="C312" s="206"/>
      <c r="D312" s="206"/>
      <c r="E312" s="206"/>
      <c r="F312" s="206"/>
      <c r="G312" s="206"/>
      <c r="H312" s="206"/>
      <c r="I312" s="206"/>
      <c r="J312" s="206"/>
      <c r="K312" s="206"/>
      <c r="L312" s="206"/>
      <c r="M312" s="206"/>
      <c r="N312" s="206"/>
      <c r="O312" s="206"/>
      <c r="P312" s="206"/>
      <c r="Q312" s="206"/>
      <c r="R312" s="206"/>
      <c r="S312" s="206"/>
      <c r="T312" s="206"/>
      <c r="U312" s="206"/>
      <c r="V312" s="206"/>
      <c r="W312" s="206"/>
      <c r="X312" s="206"/>
      <c r="Y312" s="206"/>
      <c r="Z312" s="206"/>
      <c r="AA312" s="206"/>
      <c r="AB312" s="206"/>
      <c r="AC312" s="206"/>
      <c r="AD312" s="206"/>
      <c r="AE312" s="206"/>
      <c r="AF312" s="206"/>
      <c r="AG312" s="206"/>
      <c r="AH312" s="206"/>
      <c r="AI312" s="206"/>
      <c r="AJ312" s="206"/>
      <c r="AK312" s="206"/>
      <c r="AL312" s="206"/>
      <c r="AM312" s="206"/>
      <c r="AN312" s="206"/>
      <c r="AO312" s="206"/>
      <c r="AP312" s="206"/>
      <c r="AQ312" s="206"/>
      <c r="AR312" s="206"/>
      <c r="AS312" s="206"/>
      <c r="AT312" s="206"/>
      <c r="AU312" s="206"/>
    </row>
    <row r="313" spans="1:47">
      <c r="A313" s="206"/>
      <c r="B313" s="206"/>
      <c r="C313" s="206"/>
      <c r="D313" s="206"/>
      <c r="E313" s="206"/>
      <c r="F313" s="206"/>
      <c r="G313" s="206"/>
      <c r="H313" s="206"/>
      <c r="I313" s="206"/>
      <c r="J313" s="206"/>
      <c r="K313" s="206"/>
      <c r="L313" s="206"/>
      <c r="M313" s="206"/>
      <c r="N313" s="206"/>
      <c r="O313" s="206"/>
      <c r="P313" s="206"/>
      <c r="Q313" s="206"/>
      <c r="R313" s="206"/>
      <c r="S313" s="206"/>
      <c r="T313" s="206"/>
      <c r="U313" s="206"/>
      <c r="V313" s="206"/>
      <c r="W313" s="206"/>
      <c r="X313" s="206"/>
      <c r="Y313" s="206"/>
      <c r="Z313" s="206"/>
      <c r="AA313" s="206"/>
      <c r="AB313" s="206"/>
      <c r="AC313" s="206"/>
      <c r="AD313" s="206"/>
      <c r="AE313" s="206"/>
      <c r="AF313" s="206"/>
      <c r="AG313" s="206"/>
      <c r="AH313" s="206"/>
      <c r="AI313" s="206"/>
      <c r="AJ313" s="206"/>
      <c r="AK313" s="206"/>
      <c r="AL313" s="206"/>
      <c r="AM313" s="206"/>
      <c r="AN313" s="206"/>
      <c r="AO313" s="206"/>
      <c r="AP313" s="206"/>
      <c r="AQ313" s="206"/>
      <c r="AR313" s="206"/>
      <c r="AS313" s="206"/>
      <c r="AT313" s="206"/>
      <c r="AU313" s="206"/>
    </row>
    <row r="314" spans="1:47">
      <c r="A314" s="206"/>
      <c r="B314" s="206"/>
      <c r="C314" s="206"/>
      <c r="D314" s="206"/>
      <c r="E314" s="206"/>
      <c r="F314" s="206"/>
      <c r="G314" s="206"/>
      <c r="H314" s="206"/>
      <c r="I314" s="206"/>
      <c r="J314" s="206"/>
      <c r="K314" s="206"/>
      <c r="L314" s="206"/>
      <c r="M314" s="206"/>
      <c r="N314" s="206"/>
      <c r="O314" s="206"/>
      <c r="P314" s="206"/>
      <c r="Q314" s="206"/>
      <c r="R314" s="206"/>
      <c r="S314" s="206"/>
      <c r="T314" s="206"/>
      <c r="U314" s="206"/>
      <c r="V314" s="206"/>
      <c r="W314" s="206"/>
      <c r="X314" s="206"/>
      <c r="Y314" s="206"/>
      <c r="Z314" s="206"/>
      <c r="AA314" s="206"/>
      <c r="AB314" s="206"/>
      <c r="AC314" s="206"/>
      <c r="AD314" s="206"/>
      <c r="AE314" s="206"/>
      <c r="AF314" s="206"/>
      <c r="AG314" s="206"/>
      <c r="AH314" s="206"/>
      <c r="AI314" s="206"/>
      <c r="AJ314" s="206"/>
      <c r="AK314" s="206"/>
      <c r="AL314" s="206"/>
      <c r="AM314" s="206"/>
      <c r="AN314" s="206"/>
      <c r="AO314" s="206"/>
      <c r="AP314" s="206"/>
      <c r="AQ314" s="206"/>
      <c r="AR314" s="206"/>
      <c r="AS314" s="206"/>
      <c r="AT314" s="206"/>
      <c r="AU314" s="206"/>
    </row>
    <row r="315" spans="1:47">
      <c r="A315" s="206"/>
      <c r="B315" s="206"/>
      <c r="C315" s="206"/>
      <c r="D315" s="206"/>
      <c r="E315" s="206"/>
      <c r="F315" s="206"/>
      <c r="G315" s="206"/>
      <c r="H315" s="206"/>
      <c r="I315" s="206"/>
      <c r="J315" s="206"/>
      <c r="K315" s="206"/>
      <c r="L315" s="206"/>
      <c r="M315" s="206"/>
      <c r="N315" s="206"/>
      <c r="O315" s="206"/>
      <c r="P315" s="206"/>
      <c r="Q315" s="206"/>
      <c r="R315" s="206"/>
      <c r="S315" s="206"/>
      <c r="T315" s="206"/>
      <c r="U315" s="206"/>
      <c r="V315" s="206"/>
      <c r="W315" s="206"/>
      <c r="X315" s="206"/>
      <c r="Y315" s="206"/>
      <c r="Z315" s="206"/>
      <c r="AA315" s="206"/>
      <c r="AB315" s="206"/>
      <c r="AC315" s="206"/>
      <c r="AD315" s="206"/>
      <c r="AE315" s="206"/>
      <c r="AF315" s="206"/>
      <c r="AG315" s="206"/>
      <c r="AH315" s="206"/>
      <c r="AI315" s="206"/>
      <c r="AJ315" s="206"/>
      <c r="AK315" s="206"/>
      <c r="AL315" s="206"/>
      <c r="AM315" s="206"/>
      <c r="AN315" s="206"/>
      <c r="AO315" s="206"/>
      <c r="AP315" s="206"/>
      <c r="AQ315" s="206"/>
      <c r="AR315" s="206"/>
      <c r="AS315" s="206"/>
      <c r="AT315" s="206"/>
      <c r="AU315" s="206"/>
    </row>
    <row r="316" spans="1:47">
      <c r="A316" s="206"/>
      <c r="B316" s="206"/>
      <c r="C316" s="206"/>
      <c r="D316" s="206"/>
      <c r="E316" s="206"/>
      <c r="F316" s="206"/>
      <c r="G316" s="206"/>
      <c r="H316" s="206"/>
      <c r="I316" s="206"/>
      <c r="J316" s="206"/>
      <c r="K316" s="206"/>
      <c r="L316" s="206"/>
      <c r="M316" s="206"/>
      <c r="N316" s="206"/>
      <c r="O316" s="206"/>
      <c r="P316" s="206"/>
      <c r="Q316" s="206"/>
      <c r="R316" s="206"/>
      <c r="S316" s="206"/>
      <c r="T316" s="206"/>
      <c r="U316" s="206"/>
      <c r="V316" s="206"/>
      <c r="W316" s="206"/>
      <c r="X316" s="206"/>
      <c r="Y316" s="206"/>
      <c r="Z316" s="206"/>
      <c r="AA316" s="206"/>
      <c r="AB316" s="206"/>
      <c r="AC316" s="206"/>
      <c r="AD316" s="206"/>
      <c r="AE316" s="206"/>
      <c r="AF316" s="206"/>
      <c r="AG316" s="206"/>
      <c r="AH316" s="206"/>
      <c r="AI316" s="206"/>
      <c r="AJ316" s="206"/>
      <c r="AK316" s="206"/>
      <c r="AL316" s="206"/>
      <c r="AM316" s="206"/>
      <c r="AN316" s="206"/>
      <c r="AO316" s="206"/>
      <c r="AP316" s="206"/>
      <c r="AQ316" s="206"/>
      <c r="AR316" s="206"/>
      <c r="AS316" s="206"/>
      <c r="AT316" s="206"/>
      <c r="AU316" s="206"/>
    </row>
    <row r="317" spans="1:47">
      <c r="A317" s="206"/>
      <c r="B317" s="206"/>
      <c r="C317" s="206"/>
      <c r="D317" s="206"/>
      <c r="E317" s="206"/>
      <c r="F317" s="206"/>
      <c r="G317" s="206"/>
      <c r="H317" s="206"/>
      <c r="I317" s="206"/>
      <c r="J317" s="206"/>
      <c r="K317" s="206"/>
      <c r="L317" s="206"/>
      <c r="M317" s="206"/>
      <c r="N317" s="206"/>
      <c r="O317" s="206"/>
      <c r="P317" s="206"/>
      <c r="Q317" s="206"/>
      <c r="R317" s="206"/>
      <c r="S317" s="206"/>
      <c r="T317" s="206"/>
      <c r="U317" s="206"/>
      <c r="V317" s="206"/>
      <c r="W317" s="206"/>
      <c r="X317" s="206"/>
      <c r="Y317" s="206"/>
      <c r="Z317" s="206"/>
      <c r="AA317" s="206"/>
      <c r="AB317" s="206"/>
      <c r="AC317" s="206"/>
      <c r="AD317" s="206"/>
      <c r="AE317" s="206"/>
      <c r="AF317" s="206"/>
      <c r="AG317" s="206"/>
      <c r="AH317" s="206"/>
      <c r="AI317" s="206"/>
      <c r="AJ317" s="206"/>
      <c r="AK317" s="206"/>
      <c r="AL317" s="206"/>
      <c r="AM317" s="206"/>
      <c r="AN317" s="206"/>
      <c r="AO317" s="206"/>
      <c r="AP317" s="206"/>
      <c r="AQ317" s="206"/>
      <c r="AR317" s="206"/>
      <c r="AS317" s="206"/>
      <c r="AT317" s="206"/>
      <c r="AU317" s="206"/>
    </row>
    <row r="318" spans="1:47">
      <c r="A318" s="206"/>
      <c r="B318" s="206"/>
      <c r="C318" s="206"/>
      <c r="D318" s="206"/>
      <c r="E318" s="206"/>
      <c r="F318" s="206"/>
      <c r="G318" s="206"/>
      <c r="H318" s="206"/>
      <c r="I318" s="206"/>
      <c r="J318" s="206"/>
      <c r="K318" s="206"/>
      <c r="L318" s="206"/>
      <c r="M318" s="206"/>
      <c r="N318" s="206"/>
      <c r="O318" s="206"/>
      <c r="P318" s="206"/>
      <c r="Q318" s="206"/>
      <c r="R318" s="206"/>
      <c r="S318" s="206"/>
      <c r="T318" s="206"/>
      <c r="U318" s="206"/>
      <c r="V318" s="206"/>
      <c r="W318" s="206"/>
      <c r="X318" s="206"/>
      <c r="Y318" s="206"/>
      <c r="Z318" s="206"/>
      <c r="AA318" s="206"/>
      <c r="AB318" s="206"/>
      <c r="AC318" s="206"/>
      <c r="AD318" s="206"/>
      <c r="AE318" s="206"/>
      <c r="AF318" s="206"/>
      <c r="AG318" s="206"/>
      <c r="AH318" s="206"/>
      <c r="AI318" s="206"/>
      <c r="AJ318" s="206"/>
      <c r="AK318" s="206"/>
      <c r="AL318" s="206"/>
      <c r="AM318" s="206"/>
      <c r="AN318" s="206"/>
      <c r="AO318" s="206"/>
      <c r="AP318" s="206"/>
      <c r="AQ318" s="206"/>
      <c r="AR318" s="206"/>
      <c r="AS318" s="206"/>
      <c r="AT318" s="206"/>
      <c r="AU318" s="206"/>
    </row>
    <row r="319" spans="1:47">
      <c r="A319" s="206"/>
      <c r="B319" s="206"/>
      <c r="C319" s="206"/>
      <c r="D319" s="206"/>
      <c r="E319" s="206"/>
      <c r="F319" s="206"/>
      <c r="G319" s="206"/>
      <c r="H319" s="206"/>
      <c r="I319" s="206"/>
      <c r="J319" s="206"/>
      <c r="K319" s="206"/>
      <c r="L319" s="206"/>
      <c r="M319" s="206"/>
      <c r="N319" s="206"/>
      <c r="O319" s="206"/>
      <c r="P319" s="206"/>
      <c r="Q319" s="206"/>
      <c r="R319" s="206"/>
      <c r="S319" s="206"/>
      <c r="T319" s="206"/>
      <c r="U319" s="206"/>
      <c r="V319" s="206"/>
      <c r="W319" s="206"/>
      <c r="X319" s="206"/>
      <c r="Y319" s="206"/>
      <c r="Z319" s="206"/>
      <c r="AA319" s="206"/>
      <c r="AB319" s="206"/>
      <c r="AC319" s="206"/>
      <c r="AD319" s="206"/>
      <c r="AE319" s="206"/>
      <c r="AF319" s="206"/>
      <c r="AG319" s="206"/>
      <c r="AH319" s="206"/>
      <c r="AI319" s="206"/>
      <c r="AJ319" s="206"/>
      <c r="AK319" s="206"/>
      <c r="AL319" s="206"/>
      <c r="AM319" s="206"/>
      <c r="AN319" s="206"/>
      <c r="AO319" s="206"/>
      <c r="AP319" s="206"/>
      <c r="AQ319" s="206"/>
      <c r="AR319" s="206"/>
      <c r="AS319" s="206"/>
      <c r="AT319" s="206"/>
      <c r="AU319" s="206"/>
    </row>
    <row r="320" spans="1:47">
      <c r="A320" s="206"/>
      <c r="B320" s="206"/>
      <c r="C320" s="206"/>
      <c r="D320" s="206"/>
      <c r="E320" s="206"/>
      <c r="F320" s="206"/>
      <c r="G320" s="206"/>
      <c r="H320" s="206"/>
      <c r="I320" s="206"/>
      <c r="J320" s="206"/>
      <c r="K320" s="206"/>
      <c r="L320" s="206"/>
      <c r="M320" s="206"/>
      <c r="N320" s="206"/>
      <c r="O320" s="206"/>
      <c r="P320" s="206"/>
      <c r="Q320" s="206"/>
      <c r="R320" s="206"/>
      <c r="S320" s="206"/>
      <c r="T320" s="206"/>
      <c r="U320" s="206"/>
      <c r="V320" s="206"/>
      <c r="W320" s="206"/>
      <c r="X320" s="206"/>
      <c r="Y320" s="206"/>
      <c r="Z320" s="206"/>
      <c r="AA320" s="206"/>
      <c r="AB320" s="206"/>
      <c r="AC320" s="206"/>
      <c r="AD320" s="206"/>
      <c r="AE320" s="206"/>
      <c r="AF320" s="206"/>
      <c r="AG320" s="206"/>
      <c r="AH320" s="206"/>
      <c r="AI320" s="206"/>
      <c r="AJ320" s="206"/>
      <c r="AK320" s="206"/>
      <c r="AL320" s="206"/>
      <c r="AM320" s="206"/>
      <c r="AN320" s="206"/>
      <c r="AO320" s="206"/>
      <c r="AP320" s="206"/>
      <c r="AQ320" s="206"/>
      <c r="AR320" s="206"/>
      <c r="AS320" s="206"/>
      <c r="AT320" s="206"/>
      <c r="AU320" s="206"/>
    </row>
    <row r="321" spans="1:47">
      <c r="A321" s="206"/>
      <c r="B321" s="206"/>
      <c r="C321" s="206"/>
      <c r="D321" s="206"/>
      <c r="E321" s="206"/>
      <c r="F321" s="206"/>
      <c r="G321" s="206"/>
      <c r="H321" s="206"/>
      <c r="I321" s="206"/>
      <c r="J321" s="206"/>
      <c r="K321" s="206"/>
      <c r="L321" s="206"/>
      <c r="M321" s="206"/>
      <c r="N321" s="206"/>
      <c r="O321" s="206"/>
      <c r="P321" s="206"/>
      <c r="Q321" s="206"/>
      <c r="R321" s="206"/>
      <c r="S321" s="206"/>
      <c r="T321" s="206"/>
      <c r="U321" s="206"/>
      <c r="V321" s="206"/>
      <c r="W321" s="206"/>
      <c r="X321" s="206"/>
      <c r="Y321" s="206"/>
      <c r="Z321" s="206"/>
      <c r="AA321" s="206"/>
      <c r="AB321" s="206"/>
      <c r="AC321" s="206"/>
      <c r="AD321" s="206"/>
      <c r="AE321" s="206"/>
      <c r="AF321" s="206"/>
      <c r="AG321" s="206"/>
      <c r="AH321" s="206"/>
      <c r="AI321" s="206"/>
      <c r="AJ321" s="206"/>
      <c r="AK321" s="206"/>
      <c r="AL321" s="206"/>
      <c r="AM321" s="206"/>
      <c r="AN321" s="206"/>
      <c r="AO321" s="206"/>
      <c r="AP321" s="206"/>
      <c r="AQ321" s="206"/>
      <c r="AR321" s="206"/>
      <c r="AS321" s="206"/>
      <c r="AT321" s="206"/>
      <c r="AU321" s="206"/>
    </row>
    <row r="322" spans="1:47">
      <c r="A322" s="206"/>
      <c r="B322" s="206"/>
      <c r="C322" s="206"/>
      <c r="D322" s="206"/>
      <c r="E322" s="206"/>
      <c r="F322" s="206"/>
      <c r="G322" s="206"/>
      <c r="H322" s="206"/>
      <c r="I322" s="206"/>
      <c r="J322" s="206"/>
      <c r="K322" s="206"/>
      <c r="L322" s="206"/>
      <c r="M322" s="206"/>
      <c r="N322" s="206"/>
      <c r="O322" s="206"/>
      <c r="P322" s="206"/>
      <c r="Q322" s="206"/>
      <c r="R322" s="206"/>
      <c r="S322" s="206"/>
      <c r="T322" s="206"/>
      <c r="U322" s="206"/>
      <c r="V322" s="206"/>
      <c r="W322" s="206"/>
      <c r="X322" s="206"/>
      <c r="Y322" s="206"/>
      <c r="Z322" s="206"/>
      <c r="AA322" s="206"/>
      <c r="AB322" s="206"/>
      <c r="AC322" s="206"/>
      <c r="AD322" s="206"/>
      <c r="AE322" s="206"/>
      <c r="AF322" s="206"/>
      <c r="AG322" s="206"/>
      <c r="AH322" s="206"/>
      <c r="AI322" s="206"/>
      <c r="AJ322" s="206"/>
      <c r="AK322" s="206"/>
      <c r="AL322" s="206"/>
      <c r="AM322" s="206"/>
      <c r="AN322" s="206"/>
      <c r="AO322" s="206"/>
      <c r="AP322" s="206"/>
      <c r="AQ322" s="206"/>
      <c r="AR322" s="206"/>
      <c r="AS322" s="206"/>
      <c r="AT322" s="206"/>
      <c r="AU322" s="206"/>
    </row>
    <row r="323" spans="1:47">
      <c r="A323" s="206"/>
      <c r="B323" s="206"/>
      <c r="C323" s="206"/>
      <c r="D323" s="206"/>
      <c r="E323" s="206"/>
      <c r="F323" s="206"/>
      <c r="G323" s="206"/>
      <c r="H323" s="206"/>
      <c r="I323" s="206"/>
      <c r="J323" s="206"/>
      <c r="K323" s="206"/>
      <c r="L323" s="206"/>
      <c r="M323" s="206"/>
      <c r="N323" s="206"/>
      <c r="O323" s="206"/>
      <c r="P323" s="206"/>
      <c r="Q323" s="206"/>
      <c r="R323" s="206"/>
      <c r="S323" s="206"/>
      <c r="T323" s="206"/>
      <c r="U323" s="206"/>
      <c r="V323" s="206"/>
      <c r="W323" s="206"/>
      <c r="X323" s="206"/>
      <c r="Y323" s="206"/>
      <c r="Z323" s="206"/>
      <c r="AA323" s="206"/>
      <c r="AB323" s="206"/>
      <c r="AC323" s="206"/>
      <c r="AD323" s="206"/>
      <c r="AE323" s="206"/>
      <c r="AF323" s="206"/>
      <c r="AG323" s="206"/>
      <c r="AH323" s="206"/>
      <c r="AI323" s="206"/>
      <c r="AJ323" s="206"/>
      <c r="AK323" s="206"/>
      <c r="AL323" s="206"/>
      <c r="AM323" s="206"/>
      <c r="AN323" s="206"/>
      <c r="AO323" s="206"/>
      <c r="AP323" s="206"/>
      <c r="AQ323" s="206"/>
      <c r="AR323" s="206"/>
      <c r="AS323" s="206"/>
      <c r="AT323" s="206"/>
      <c r="AU323" s="206"/>
    </row>
    <row r="324" spans="1:47">
      <c r="A324" s="206"/>
      <c r="B324" s="206"/>
      <c r="C324" s="206"/>
      <c r="D324" s="206"/>
      <c r="E324" s="206"/>
      <c r="F324" s="206"/>
      <c r="G324" s="206"/>
      <c r="H324" s="206"/>
      <c r="I324" s="206"/>
      <c r="J324" s="206"/>
      <c r="K324" s="206"/>
      <c r="L324" s="206"/>
      <c r="M324" s="206"/>
      <c r="N324" s="206"/>
      <c r="O324" s="206"/>
      <c r="P324" s="206"/>
      <c r="Q324" s="206"/>
      <c r="R324" s="206"/>
      <c r="S324" s="206"/>
      <c r="T324" s="206"/>
      <c r="U324" s="206"/>
      <c r="V324" s="206"/>
      <c r="W324" s="206"/>
      <c r="X324" s="206"/>
      <c r="Y324" s="206"/>
      <c r="Z324" s="206"/>
      <c r="AA324" s="206"/>
      <c r="AB324" s="206"/>
      <c r="AC324" s="206"/>
      <c r="AD324" s="206"/>
      <c r="AE324" s="206"/>
      <c r="AF324" s="206"/>
      <c r="AG324" s="206"/>
      <c r="AH324" s="206"/>
      <c r="AI324" s="206"/>
      <c r="AJ324" s="206"/>
      <c r="AK324" s="206"/>
      <c r="AL324" s="206"/>
      <c r="AM324" s="206"/>
      <c r="AN324" s="206"/>
      <c r="AO324" s="206"/>
      <c r="AP324" s="206"/>
      <c r="AQ324" s="206"/>
      <c r="AR324" s="206"/>
      <c r="AS324" s="206"/>
      <c r="AT324" s="206"/>
      <c r="AU324" s="206"/>
    </row>
    <row r="325" spans="1:47">
      <c r="A325" s="206"/>
      <c r="B325" s="206"/>
      <c r="C325" s="206"/>
      <c r="D325" s="206"/>
      <c r="E325" s="206"/>
      <c r="F325" s="206"/>
      <c r="G325" s="206"/>
      <c r="H325" s="206"/>
      <c r="I325" s="206"/>
      <c r="J325" s="206"/>
      <c r="K325" s="206"/>
      <c r="L325" s="206"/>
      <c r="M325" s="206"/>
      <c r="N325" s="206"/>
      <c r="O325" s="206"/>
      <c r="P325" s="206"/>
      <c r="Q325" s="206"/>
      <c r="R325" s="206"/>
      <c r="S325" s="206"/>
      <c r="T325" s="206"/>
      <c r="U325" s="206"/>
      <c r="V325" s="206"/>
      <c r="W325" s="206"/>
      <c r="X325" s="206"/>
      <c r="Y325" s="206"/>
      <c r="Z325" s="206"/>
      <c r="AA325" s="206"/>
      <c r="AB325" s="206"/>
      <c r="AC325" s="206"/>
      <c r="AD325" s="206"/>
      <c r="AE325" s="206"/>
      <c r="AF325" s="206"/>
      <c r="AG325" s="206"/>
      <c r="AH325" s="206"/>
      <c r="AI325" s="206"/>
      <c r="AJ325" s="206"/>
      <c r="AK325" s="206"/>
      <c r="AL325" s="206"/>
      <c r="AM325" s="206"/>
      <c r="AN325" s="206"/>
      <c r="AO325" s="206"/>
      <c r="AP325" s="206"/>
      <c r="AQ325" s="206"/>
      <c r="AR325" s="206"/>
      <c r="AS325" s="206"/>
      <c r="AT325" s="206"/>
      <c r="AU325" s="206"/>
    </row>
    <row r="326" spans="1:47">
      <c r="A326" s="206"/>
      <c r="B326" s="206"/>
      <c r="C326" s="206"/>
      <c r="D326" s="206"/>
      <c r="E326" s="206"/>
      <c r="F326" s="206"/>
      <c r="G326" s="206"/>
      <c r="H326" s="206"/>
      <c r="I326" s="206"/>
      <c r="J326" s="206"/>
      <c r="K326" s="206"/>
      <c r="L326" s="206"/>
      <c r="M326" s="206"/>
      <c r="N326" s="206"/>
      <c r="O326" s="206"/>
      <c r="P326" s="206"/>
      <c r="Q326" s="206"/>
      <c r="R326" s="206"/>
      <c r="S326" s="206"/>
      <c r="T326" s="206"/>
      <c r="U326" s="206"/>
      <c r="V326" s="206"/>
      <c r="W326" s="206"/>
      <c r="X326" s="206"/>
      <c r="Y326" s="206"/>
      <c r="Z326" s="206"/>
      <c r="AA326" s="206"/>
      <c r="AB326" s="206"/>
      <c r="AC326" s="206"/>
      <c r="AD326" s="206"/>
      <c r="AE326" s="206"/>
      <c r="AF326" s="206"/>
      <c r="AG326" s="206"/>
      <c r="AH326" s="206"/>
      <c r="AI326" s="206"/>
      <c r="AJ326" s="206"/>
      <c r="AK326" s="206"/>
      <c r="AL326" s="206"/>
      <c r="AM326" s="206"/>
      <c r="AN326" s="206"/>
      <c r="AO326" s="206"/>
      <c r="AP326" s="206"/>
      <c r="AQ326" s="206"/>
      <c r="AR326" s="206"/>
      <c r="AS326" s="206"/>
      <c r="AT326" s="206"/>
      <c r="AU326" s="206"/>
    </row>
    <row r="327" spans="1:47">
      <c r="A327" s="206"/>
      <c r="B327" s="206"/>
      <c r="C327" s="206"/>
      <c r="D327" s="206"/>
      <c r="E327" s="206"/>
      <c r="F327" s="206"/>
      <c r="G327" s="206"/>
      <c r="H327" s="206"/>
      <c r="I327" s="206"/>
      <c r="J327" s="206"/>
      <c r="K327" s="206"/>
      <c r="L327" s="206"/>
      <c r="M327" s="206"/>
      <c r="N327" s="206"/>
      <c r="O327" s="206"/>
      <c r="P327" s="206"/>
      <c r="Q327" s="206"/>
      <c r="R327" s="206"/>
      <c r="S327" s="206"/>
      <c r="T327" s="206"/>
      <c r="U327" s="206"/>
      <c r="V327" s="206"/>
      <c r="W327" s="206"/>
      <c r="X327" s="206"/>
      <c r="Y327" s="206"/>
      <c r="Z327" s="206"/>
      <c r="AA327" s="206"/>
      <c r="AB327" s="206"/>
      <c r="AC327" s="206"/>
      <c r="AD327" s="206"/>
      <c r="AE327" s="206"/>
      <c r="AF327" s="206"/>
      <c r="AG327" s="206"/>
      <c r="AH327" s="206"/>
      <c r="AI327" s="206"/>
      <c r="AJ327" s="206"/>
      <c r="AK327" s="206"/>
      <c r="AL327" s="206"/>
      <c r="AM327" s="206"/>
      <c r="AN327" s="206"/>
      <c r="AO327" s="206"/>
      <c r="AP327" s="206"/>
      <c r="AQ327" s="206"/>
      <c r="AR327" s="206"/>
      <c r="AS327" s="206"/>
      <c r="AT327" s="206"/>
      <c r="AU327" s="206"/>
    </row>
    <row r="328" spans="1:47">
      <c r="A328" s="206"/>
      <c r="B328" s="206"/>
      <c r="C328" s="206"/>
      <c r="D328" s="206"/>
      <c r="E328" s="206"/>
      <c r="F328" s="206"/>
      <c r="G328" s="206"/>
      <c r="H328" s="206"/>
      <c r="I328" s="206"/>
      <c r="J328" s="206"/>
      <c r="K328" s="206"/>
      <c r="L328" s="206"/>
      <c r="M328" s="206"/>
      <c r="N328" s="206"/>
      <c r="O328" s="206"/>
      <c r="P328" s="206"/>
      <c r="Q328" s="206"/>
      <c r="R328" s="206"/>
      <c r="S328" s="206"/>
      <c r="T328" s="206"/>
      <c r="U328" s="206"/>
      <c r="V328" s="206"/>
      <c r="W328" s="206"/>
      <c r="X328" s="206"/>
      <c r="Y328" s="206"/>
      <c r="Z328" s="206"/>
      <c r="AA328" s="206"/>
      <c r="AB328" s="206"/>
      <c r="AC328" s="206"/>
      <c r="AD328" s="206"/>
      <c r="AE328" s="206"/>
      <c r="AF328" s="206"/>
      <c r="AG328" s="206"/>
      <c r="AH328" s="206"/>
      <c r="AI328" s="206"/>
      <c r="AJ328" s="206"/>
      <c r="AK328" s="206"/>
      <c r="AL328" s="206"/>
      <c r="AM328" s="206"/>
      <c r="AN328" s="206"/>
      <c r="AO328" s="206"/>
      <c r="AP328" s="206"/>
      <c r="AQ328" s="206"/>
      <c r="AR328" s="206"/>
      <c r="AS328" s="206"/>
      <c r="AT328" s="206"/>
      <c r="AU328" s="206"/>
    </row>
    <row r="329" spans="1:47">
      <c r="A329" s="206"/>
      <c r="B329" s="206"/>
      <c r="C329" s="206"/>
      <c r="D329" s="206"/>
      <c r="E329" s="206"/>
      <c r="F329" s="206"/>
      <c r="G329" s="206"/>
      <c r="H329" s="206"/>
      <c r="I329" s="206"/>
      <c r="J329" s="206"/>
      <c r="K329" s="206"/>
      <c r="L329" s="206"/>
      <c r="M329" s="206"/>
      <c r="N329" s="206"/>
      <c r="O329" s="206"/>
      <c r="P329" s="206"/>
      <c r="Q329" s="206"/>
      <c r="R329" s="206"/>
      <c r="S329" s="206"/>
      <c r="T329" s="206"/>
      <c r="U329" s="206"/>
      <c r="V329" s="206"/>
      <c r="W329" s="206"/>
      <c r="X329" s="206"/>
      <c r="Y329" s="206"/>
      <c r="Z329" s="206"/>
      <c r="AA329" s="206"/>
      <c r="AB329" s="206"/>
      <c r="AC329" s="206"/>
      <c r="AD329" s="206"/>
      <c r="AE329" s="206"/>
      <c r="AF329" s="206"/>
      <c r="AG329" s="206"/>
      <c r="AH329" s="206"/>
      <c r="AI329" s="206"/>
      <c r="AJ329" s="206"/>
      <c r="AK329" s="206"/>
      <c r="AL329" s="206"/>
      <c r="AM329" s="206"/>
      <c r="AN329" s="206"/>
      <c r="AO329" s="206"/>
      <c r="AP329" s="206"/>
      <c r="AQ329" s="206"/>
      <c r="AR329" s="206"/>
      <c r="AS329" s="206"/>
      <c r="AT329" s="206"/>
      <c r="AU329" s="206"/>
    </row>
    <row r="330" spans="1:47">
      <c r="A330" s="206"/>
      <c r="B330" s="206"/>
      <c r="C330" s="206"/>
      <c r="D330" s="206"/>
      <c r="E330" s="206"/>
      <c r="F330" s="206"/>
      <c r="G330" s="206"/>
      <c r="H330" s="206"/>
      <c r="I330" s="206"/>
      <c r="J330" s="206"/>
      <c r="K330" s="206"/>
      <c r="L330" s="206"/>
      <c r="M330" s="206"/>
      <c r="N330" s="206"/>
      <c r="O330" s="206"/>
      <c r="P330" s="206"/>
      <c r="Q330" s="206"/>
      <c r="R330" s="206"/>
      <c r="S330" s="206"/>
      <c r="T330" s="206"/>
      <c r="U330" s="206"/>
      <c r="V330" s="206"/>
      <c r="W330" s="206"/>
      <c r="X330" s="206"/>
      <c r="Y330" s="206"/>
      <c r="Z330" s="206"/>
      <c r="AA330" s="206"/>
      <c r="AB330" s="206"/>
      <c r="AC330" s="206"/>
      <c r="AD330" s="206"/>
      <c r="AE330" s="206"/>
      <c r="AF330" s="206"/>
      <c r="AG330" s="206"/>
      <c r="AH330" s="206"/>
      <c r="AI330" s="206"/>
      <c r="AJ330" s="206"/>
      <c r="AK330" s="206"/>
      <c r="AL330" s="206"/>
      <c r="AM330" s="206"/>
      <c r="AN330" s="206"/>
      <c r="AO330" s="206"/>
      <c r="AP330" s="206"/>
      <c r="AQ330" s="206"/>
      <c r="AR330" s="206"/>
      <c r="AS330" s="206"/>
      <c r="AT330" s="206"/>
      <c r="AU330" s="206"/>
    </row>
    <row r="331" spans="1:47">
      <c r="A331" s="206"/>
      <c r="B331" s="206"/>
      <c r="C331" s="206"/>
      <c r="D331" s="206"/>
      <c r="E331" s="206"/>
      <c r="F331" s="206"/>
      <c r="G331" s="206"/>
      <c r="H331" s="206"/>
      <c r="I331" s="206"/>
      <c r="J331" s="206"/>
      <c r="K331" s="206"/>
      <c r="L331" s="206"/>
      <c r="M331" s="206"/>
      <c r="N331" s="206"/>
      <c r="O331" s="206"/>
      <c r="P331" s="206"/>
      <c r="Q331" s="206"/>
      <c r="R331" s="206"/>
      <c r="S331" s="206"/>
      <c r="T331" s="206"/>
      <c r="U331" s="206"/>
      <c r="V331" s="206"/>
      <c r="W331" s="206"/>
      <c r="X331" s="206"/>
      <c r="Y331" s="206"/>
      <c r="Z331" s="206"/>
      <c r="AA331" s="206"/>
      <c r="AB331" s="206"/>
      <c r="AC331" s="206"/>
      <c r="AD331" s="206"/>
      <c r="AE331" s="206"/>
      <c r="AF331" s="206"/>
      <c r="AG331" s="206"/>
      <c r="AH331" s="206"/>
      <c r="AI331" s="206"/>
      <c r="AJ331" s="206"/>
      <c r="AK331" s="206"/>
      <c r="AL331" s="206"/>
      <c r="AM331" s="206"/>
      <c r="AN331" s="206"/>
      <c r="AO331" s="206"/>
      <c r="AP331" s="206"/>
      <c r="AQ331" s="206"/>
      <c r="AR331" s="206"/>
      <c r="AS331" s="206"/>
      <c r="AT331" s="206"/>
      <c r="AU331" s="206"/>
    </row>
    <row r="332" spans="1:47">
      <c r="A332" s="206"/>
      <c r="B332" s="206"/>
      <c r="C332" s="206"/>
      <c r="D332" s="206"/>
      <c r="E332" s="206"/>
      <c r="F332" s="206"/>
      <c r="G332" s="206"/>
      <c r="H332" s="206"/>
      <c r="I332" s="206"/>
      <c r="J332" s="206"/>
      <c r="K332" s="206"/>
      <c r="L332" s="206"/>
      <c r="M332" s="206"/>
      <c r="N332" s="206"/>
      <c r="O332" s="206"/>
      <c r="P332" s="206"/>
      <c r="Q332" s="206"/>
      <c r="R332" s="206"/>
      <c r="S332" s="206"/>
      <c r="T332" s="206"/>
      <c r="U332" s="206"/>
      <c r="V332" s="206"/>
      <c r="W332" s="206"/>
      <c r="X332" s="206"/>
      <c r="Y332" s="206"/>
      <c r="Z332" s="206"/>
      <c r="AA332" s="206"/>
      <c r="AB332" s="206"/>
      <c r="AC332" s="206"/>
      <c r="AD332" s="206"/>
      <c r="AE332" s="206"/>
      <c r="AF332" s="206"/>
      <c r="AG332" s="206"/>
      <c r="AH332" s="206"/>
      <c r="AI332" s="206"/>
      <c r="AJ332" s="206"/>
      <c r="AK332" s="206"/>
      <c r="AL332" s="206"/>
      <c r="AM332" s="206"/>
      <c r="AN332" s="206"/>
      <c r="AO332" s="206"/>
      <c r="AP332" s="206"/>
      <c r="AQ332" s="206"/>
      <c r="AR332" s="206"/>
      <c r="AS332" s="206"/>
      <c r="AT332" s="206"/>
      <c r="AU332" s="206"/>
    </row>
    <row r="333" spans="1:47">
      <c r="A333" s="206"/>
      <c r="B333" s="206"/>
      <c r="C333" s="206"/>
      <c r="D333" s="206"/>
      <c r="E333" s="206"/>
      <c r="F333" s="206"/>
      <c r="G333" s="206"/>
      <c r="H333" s="206"/>
      <c r="I333" s="206"/>
      <c r="J333" s="206"/>
      <c r="K333" s="206"/>
      <c r="L333" s="206"/>
      <c r="M333" s="206"/>
      <c r="N333" s="206"/>
      <c r="O333" s="206"/>
      <c r="P333" s="206"/>
      <c r="Q333" s="206"/>
      <c r="R333" s="206"/>
      <c r="S333" s="206"/>
      <c r="T333" s="206"/>
      <c r="U333" s="206"/>
      <c r="V333" s="206"/>
      <c r="W333" s="206"/>
      <c r="X333" s="206"/>
      <c r="Y333" s="206"/>
      <c r="Z333" s="206"/>
      <c r="AA333" s="206"/>
      <c r="AB333" s="206"/>
      <c r="AC333" s="206"/>
      <c r="AD333" s="206"/>
      <c r="AE333" s="206"/>
      <c r="AF333" s="206"/>
      <c r="AG333" s="206"/>
      <c r="AH333" s="206"/>
      <c r="AI333" s="206"/>
      <c r="AJ333" s="206"/>
      <c r="AK333" s="206"/>
      <c r="AL333" s="206"/>
      <c r="AM333" s="206"/>
      <c r="AN333" s="206"/>
      <c r="AO333" s="206"/>
      <c r="AP333" s="206"/>
      <c r="AQ333" s="206"/>
      <c r="AR333" s="206"/>
      <c r="AS333" s="206"/>
      <c r="AT333" s="206"/>
      <c r="AU333" s="206"/>
    </row>
    <row r="334" spans="1:47">
      <c r="A334" s="206"/>
      <c r="B334" s="206"/>
      <c r="C334" s="206"/>
      <c r="D334" s="206"/>
      <c r="E334" s="206"/>
      <c r="F334" s="206"/>
      <c r="G334" s="206"/>
      <c r="H334" s="206"/>
      <c r="I334" s="206"/>
      <c r="J334" s="206"/>
      <c r="K334" s="206"/>
      <c r="L334" s="206"/>
      <c r="M334" s="206"/>
      <c r="N334" s="206"/>
      <c r="O334" s="206"/>
      <c r="P334" s="206"/>
      <c r="Q334" s="206"/>
      <c r="R334" s="206"/>
      <c r="S334" s="206"/>
      <c r="T334" s="206"/>
      <c r="U334" s="206"/>
      <c r="V334" s="206"/>
      <c r="W334" s="206"/>
      <c r="X334" s="206"/>
      <c r="Y334" s="206"/>
      <c r="Z334" s="206"/>
      <c r="AA334" s="206"/>
      <c r="AB334" s="206"/>
      <c r="AC334" s="206"/>
      <c r="AD334" s="206"/>
      <c r="AE334" s="206"/>
      <c r="AF334" s="206"/>
      <c r="AG334" s="206"/>
      <c r="AH334" s="206"/>
      <c r="AI334" s="206"/>
      <c r="AJ334" s="206"/>
      <c r="AK334" s="206"/>
      <c r="AL334" s="206"/>
      <c r="AM334" s="206"/>
      <c r="AN334" s="206"/>
      <c r="AO334" s="206"/>
      <c r="AP334" s="206"/>
      <c r="AQ334" s="206"/>
      <c r="AR334" s="206"/>
      <c r="AS334" s="206"/>
      <c r="AT334" s="206"/>
      <c r="AU334" s="206"/>
    </row>
    <row r="335" spans="1:47">
      <c r="A335" s="206"/>
      <c r="B335" s="206"/>
      <c r="C335" s="206"/>
      <c r="D335" s="206"/>
      <c r="E335" s="206"/>
      <c r="F335" s="206"/>
      <c r="G335" s="206"/>
      <c r="H335" s="206"/>
      <c r="I335" s="206"/>
      <c r="J335" s="206"/>
      <c r="K335" s="206"/>
      <c r="L335" s="206"/>
      <c r="M335" s="206"/>
      <c r="N335" s="206"/>
      <c r="O335" s="206"/>
      <c r="P335" s="206"/>
      <c r="Q335" s="206"/>
      <c r="R335" s="206"/>
      <c r="S335" s="206"/>
      <c r="T335" s="206"/>
      <c r="U335" s="206"/>
      <c r="V335" s="206"/>
      <c r="W335" s="206"/>
      <c r="X335" s="206"/>
      <c r="Y335" s="206"/>
      <c r="Z335" s="206"/>
      <c r="AA335" s="206"/>
      <c r="AB335" s="206"/>
      <c r="AC335" s="206"/>
      <c r="AD335" s="206"/>
      <c r="AE335" s="206"/>
      <c r="AF335" s="206"/>
      <c r="AG335" s="206"/>
      <c r="AH335" s="206"/>
      <c r="AI335" s="206"/>
      <c r="AJ335" s="206"/>
      <c r="AK335" s="206"/>
      <c r="AL335" s="206"/>
      <c r="AM335" s="206"/>
      <c r="AN335" s="206"/>
      <c r="AO335" s="206"/>
      <c r="AP335" s="206"/>
      <c r="AQ335" s="206"/>
      <c r="AR335" s="206"/>
      <c r="AS335" s="206"/>
      <c r="AT335" s="206"/>
      <c r="AU335" s="206"/>
    </row>
    <row r="336" spans="1:47">
      <c r="A336" s="206"/>
      <c r="B336" s="206"/>
      <c r="C336" s="206"/>
      <c r="D336" s="206"/>
      <c r="E336" s="206"/>
      <c r="F336" s="206"/>
      <c r="G336" s="206"/>
      <c r="H336" s="206"/>
      <c r="I336" s="206"/>
      <c r="J336" s="206"/>
      <c r="K336" s="206"/>
      <c r="L336" s="206"/>
      <c r="M336" s="206"/>
      <c r="N336" s="206"/>
      <c r="O336" s="206"/>
      <c r="P336" s="206"/>
      <c r="Q336" s="206"/>
      <c r="R336" s="206"/>
      <c r="S336" s="206"/>
      <c r="T336" s="206"/>
      <c r="U336" s="206"/>
      <c r="V336" s="206"/>
      <c r="W336" s="206"/>
      <c r="X336" s="206"/>
      <c r="Y336" s="206"/>
      <c r="Z336" s="206"/>
      <c r="AA336" s="206"/>
      <c r="AB336" s="206"/>
      <c r="AC336" s="206"/>
      <c r="AD336" s="206"/>
      <c r="AE336" s="206"/>
      <c r="AF336" s="206"/>
      <c r="AG336" s="206"/>
      <c r="AH336" s="206"/>
      <c r="AI336" s="206"/>
      <c r="AJ336" s="206"/>
      <c r="AK336" s="206"/>
      <c r="AL336" s="206"/>
      <c r="AM336" s="206"/>
      <c r="AN336" s="206"/>
      <c r="AO336" s="206"/>
      <c r="AP336" s="206"/>
      <c r="AQ336" s="206"/>
      <c r="AR336" s="206"/>
      <c r="AS336" s="206"/>
      <c r="AT336" s="206"/>
      <c r="AU336" s="206"/>
    </row>
    <row r="337" spans="1:47">
      <c r="A337" s="206"/>
      <c r="B337" s="206"/>
      <c r="C337" s="206"/>
      <c r="D337" s="206"/>
      <c r="E337" s="206"/>
      <c r="F337" s="206"/>
      <c r="G337" s="206"/>
      <c r="H337" s="206"/>
      <c r="I337" s="206"/>
      <c r="J337" s="206"/>
      <c r="K337" s="206"/>
      <c r="L337" s="206"/>
      <c r="M337" s="206"/>
      <c r="N337" s="206"/>
      <c r="O337" s="206"/>
      <c r="P337" s="206"/>
      <c r="Q337" s="206"/>
      <c r="R337" s="206"/>
      <c r="S337" s="206"/>
      <c r="T337" s="206"/>
      <c r="U337" s="206"/>
      <c r="V337" s="206"/>
      <c r="W337" s="206"/>
      <c r="X337" s="206"/>
      <c r="Y337" s="206"/>
      <c r="Z337" s="206"/>
      <c r="AA337" s="206"/>
      <c r="AB337" s="206"/>
      <c r="AC337" s="206"/>
      <c r="AD337" s="206"/>
      <c r="AE337" s="206"/>
      <c r="AF337" s="206"/>
      <c r="AG337" s="206"/>
      <c r="AH337" s="206"/>
      <c r="AI337" s="206"/>
      <c r="AJ337" s="206"/>
      <c r="AK337" s="206"/>
      <c r="AL337" s="206"/>
      <c r="AM337" s="206"/>
      <c r="AN337" s="206"/>
      <c r="AO337" s="206"/>
      <c r="AP337" s="206"/>
      <c r="AQ337" s="206"/>
      <c r="AR337" s="206"/>
      <c r="AS337" s="206"/>
      <c r="AT337" s="206"/>
      <c r="AU337" s="206"/>
    </row>
    <row r="338" spans="1:47">
      <c r="A338" s="206"/>
      <c r="B338" s="206"/>
      <c r="C338" s="206"/>
      <c r="D338" s="206"/>
      <c r="E338" s="206"/>
      <c r="F338" s="206"/>
      <c r="G338" s="206"/>
      <c r="H338" s="206"/>
      <c r="I338" s="206"/>
      <c r="J338" s="206"/>
      <c r="K338" s="206"/>
      <c r="L338" s="206"/>
      <c r="M338" s="206"/>
      <c r="N338" s="206"/>
      <c r="O338" s="206"/>
      <c r="P338" s="206"/>
      <c r="Q338" s="206"/>
      <c r="R338" s="206"/>
      <c r="S338" s="206"/>
      <c r="T338" s="206"/>
      <c r="U338" s="206"/>
      <c r="V338" s="206"/>
      <c r="W338" s="206"/>
      <c r="X338" s="206"/>
      <c r="Y338" s="206"/>
      <c r="Z338" s="206"/>
      <c r="AA338" s="206"/>
      <c r="AB338" s="206"/>
      <c r="AC338" s="206"/>
      <c r="AD338" s="206"/>
      <c r="AE338" s="206"/>
      <c r="AF338" s="206"/>
      <c r="AG338" s="206"/>
      <c r="AH338" s="206"/>
      <c r="AI338" s="206"/>
      <c r="AJ338" s="206"/>
      <c r="AK338" s="206"/>
      <c r="AL338" s="206"/>
      <c r="AM338" s="206"/>
      <c r="AN338" s="206"/>
      <c r="AO338" s="206"/>
      <c r="AP338" s="206"/>
      <c r="AQ338" s="206"/>
      <c r="AR338" s="206"/>
      <c r="AS338" s="206"/>
      <c r="AT338" s="206"/>
      <c r="AU338" s="206"/>
    </row>
    <row r="339" spans="1:47">
      <c r="A339" s="206"/>
      <c r="B339" s="206"/>
      <c r="C339" s="206"/>
      <c r="D339" s="206"/>
      <c r="E339" s="206"/>
      <c r="F339" s="206"/>
      <c r="G339" s="206"/>
      <c r="H339" s="206"/>
      <c r="I339" s="206"/>
      <c r="J339" s="206"/>
      <c r="K339" s="206"/>
      <c r="L339" s="206"/>
      <c r="M339" s="206"/>
      <c r="N339" s="206"/>
      <c r="O339" s="206"/>
      <c r="P339" s="206"/>
      <c r="Q339" s="206"/>
      <c r="R339" s="206"/>
      <c r="S339" s="206"/>
      <c r="T339" s="206"/>
      <c r="U339" s="206"/>
      <c r="V339" s="206"/>
      <c r="W339" s="206"/>
      <c r="X339" s="206"/>
      <c r="Y339" s="206"/>
      <c r="Z339" s="206"/>
      <c r="AA339" s="206"/>
      <c r="AB339" s="206"/>
      <c r="AC339" s="206"/>
      <c r="AD339" s="206"/>
      <c r="AE339" s="206"/>
      <c r="AF339" s="206"/>
      <c r="AG339" s="206"/>
      <c r="AH339" s="206"/>
      <c r="AI339" s="206"/>
      <c r="AJ339" s="206"/>
      <c r="AK339" s="206"/>
      <c r="AL339" s="206"/>
      <c r="AM339" s="206"/>
      <c r="AN339" s="206"/>
      <c r="AO339" s="206"/>
      <c r="AP339" s="206"/>
      <c r="AQ339" s="206"/>
      <c r="AR339" s="206"/>
      <c r="AS339" s="206"/>
      <c r="AT339" s="206"/>
      <c r="AU339" s="206"/>
    </row>
    <row r="340" spans="1:47">
      <c r="A340" s="206"/>
      <c r="B340" s="206"/>
      <c r="C340" s="206"/>
      <c r="D340" s="206"/>
      <c r="E340" s="206"/>
      <c r="F340" s="206"/>
      <c r="G340" s="206"/>
      <c r="H340" s="206"/>
      <c r="I340" s="206"/>
      <c r="J340" s="206"/>
      <c r="K340" s="206"/>
      <c r="L340" s="206"/>
      <c r="M340" s="206"/>
      <c r="N340" s="206"/>
      <c r="O340" s="206"/>
      <c r="P340" s="206"/>
      <c r="Q340" s="206"/>
      <c r="R340" s="206"/>
      <c r="S340" s="206"/>
      <c r="T340" s="206"/>
      <c r="U340" s="206"/>
      <c r="V340" s="206"/>
      <c r="W340" s="206"/>
      <c r="X340" s="206"/>
      <c r="Y340" s="206"/>
      <c r="Z340" s="206"/>
      <c r="AA340" s="206"/>
      <c r="AB340" s="206"/>
      <c r="AC340" s="206"/>
      <c r="AD340" s="206"/>
      <c r="AE340" s="206"/>
      <c r="AF340" s="206"/>
      <c r="AG340" s="206"/>
      <c r="AH340" s="206"/>
      <c r="AI340" s="206"/>
      <c r="AJ340" s="206"/>
      <c r="AK340" s="206"/>
      <c r="AL340" s="206"/>
      <c r="AM340" s="206"/>
      <c r="AN340" s="206"/>
      <c r="AO340" s="206"/>
      <c r="AP340" s="206"/>
      <c r="AQ340" s="206"/>
      <c r="AR340" s="206"/>
      <c r="AS340" s="206"/>
      <c r="AT340" s="206"/>
      <c r="AU340" s="206"/>
    </row>
    <row r="341" spans="1:47">
      <c r="A341" s="206"/>
      <c r="B341" s="206"/>
      <c r="C341" s="206"/>
      <c r="D341" s="206"/>
      <c r="E341" s="206"/>
      <c r="F341" s="206"/>
      <c r="G341" s="206"/>
      <c r="H341" s="206"/>
      <c r="I341" s="206"/>
      <c r="J341" s="206"/>
      <c r="K341" s="206"/>
      <c r="L341" s="206"/>
      <c r="M341" s="206"/>
      <c r="N341" s="206"/>
      <c r="O341" s="206"/>
      <c r="P341" s="206"/>
      <c r="Q341" s="206"/>
      <c r="R341" s="206"/>
      <c r="S341" s="206"/>
      <c r="T341" s="206"/>
      <c r="U341" s="206"/>
      <c r="V341" s="206"/>
      <c r="W341" s="206"/>
      <c r="X341" s="206"/>
      <c r="Y341" s="206"/>
      <c r="Z341" s="206"/>
      <c r="AA341" s="206"/>
      <c r="AB341" s="206"/>
      <c r="AC341" s="206"/>
      <c r="AD341" s="206"/>
      <c r="AE341" s="206"/>
      <c r="AF341" s="206"/>
      <c r="AG341" s="206"/>
      <c r="AH341" s="206"/>
      <c r="AI341" s="206"/>
      <c r="AJ341" s="206"/>
      <c r="AK341" s="206"/>
      <c r="AL341" s="206"/>
      <c r="AM341" s="206"/>
      <c r="AN341" s="206"/>
      <c r="AO341" s="206"/>
      <c r="AP341" s="206"/>
      <c r="AQ341" s="206"/>
      <c r="AR341" s="206"/>
      <c r="AS341" s="206"/>
      <c r="AT341" s="206"/>
      <c r="AU341" s="206"/>
    </row>
    <row r="342" spans="1:47">
      <c r="A342" s="206"/>
      <c r="B342" s="206"/>
      <c r="C342" s="206"/>
      <c r="D342" s="206"/>
      <c r="E342" s="206"/>
      <c r="F342" s="206"/>
      <c r="G342" s="206"/>
      <c r="H342" s="206"/>
      <c r="I342" s="206"/>
      <c r="J342" s="206"/>
      <c r="K342" s="206"/>
      <c r="L342" s="206"/>
      <c r="M342" s="206"/>
      <c r="N342" s="206"/>
      <c r="O342" s="206"/>
      <c r="P342" s="206"/>
      <c r="Q342" s="206"/>
      <c r="R342" s="206"/>
      <c r="S342" s="206"/>
      <c r="T342" s="206"/>
      <c r="U342" s="206"/>
      <c r="V342" s="206"/>
      <c r="W342" s="206"/>
      <c r="X342" s="206"/>
      <c r="Y342" s="206"/>
      <c r="Z342" s="206"/>
      <c r="AA342" s="206"/>
      <c r="AB342" s="206"/>
      <c r="AC342" s="206"/>
      <c r="AD342" s="206"/>
      <c r="AE342" s="206"/>
      <c r="AF342" s="206"/>
      <c r="AG342" s="206"/>
      <c r="AH342" s="206"/>
      <c r="AI342" s="206"/>
      <c r="AJ342" s="206"/>
      <c r="AK342" s="206"/>
      <c r="AL342" s="206"/>
      <c r="AM342" s="206"/>
      <c r="AN342" s="206"/>
      <c r="AO342" s="206"/>
      <c r="AP342" s="206"/>
      <c r="AQ342" s="206"/>
      <c r="AR342" s="206"/>
      <c r="AS342" s="206"/>
      <c r="AT342" s="206"/>
      <c r="AU342" s="206"/>
    </row>
    <row r="343" spans="1:47">
      <c r="A343" s="206"/>
      <c r="B343" s="206"/>
      <c r="C343" s="206"/>
      <c r="D343" s="206"/>
      <c r="E343" s="206"/>
      <c r="F343" s="206"/>
      <c r="G343" s="206"/>
      <c r="H343" s="206"/>
      <c r="I343" s="206"/>
      <c r="J343" s="206"/>
      <c r="K343" s="206"/>
      <c r="L343" s="206"/>
      <c r="M343" s="206"/>
      <c r="N343" s="206"/>
      <c r="O343" s="206"/>
      <c r="P343" s="206"/>
      <c r="Q343" s="206"/>
      <c r="R343" s="206"/>
      <c r="S343" s="206"/>
      <c r="T343" s="206"/>
      <c r="U343" s="206"/>
      <c r="V343" s="206"/>
      <c r="W343" s="206"/>
      <c r="X343" s="206"/>
      <c r="Y343" s="206"/>
      <c r="Z343" s="206"/>
      <c r="AA343" s="206"/>
      <c r="AB343" s="206"/>
      <c r="AC343" s="206"/>
      <c r="AD343" s="206"/>
      <c r="AE343" s="206"/>
      <c r="AF343" s="206"/>
      <c r="AG343" s="206"/>
      <c r="AH343" s="206"/>
      <c r="AI343" s="206"/>
      <c r="AJ343" s="206"/>
      <c r="AK343" s="206"/>
      <c r="AL343" s="206"/>
      <c r="AM343" s="206"/>
      <c r="AN343" s="206"/>
      <c r="AO343" s="206"/>
      <c r="AP343" s="206"/>
      <c r="AQ343" s="206"/>
      <c r="AR343" s="206"/>
      <c r="AS343" s="206"/>
      <c r="AT343" s="206"/>
      <c r="AU343" s="206"/>
    </row>
    <row r="344" spans="1:47">
      <c r="A344" s="206"/>
      <c r="B344" s="206"/>
      <c r="C344" s="206"/>
      <c r="D344" s="206"/>
      <c r="E344" s="206"/>
      <c r="F344" s="206"/>
      <c r="G344" s="206"/>
      <c r="H344" s="206"/>
      <c r="I344" s="206"/>
      <c r="J344" s="206"/>
      <c r="K344" s="206"/>
      <c r="L344" s="206"/>
      <c r="M344" s="206"/>
      <c r="N344" s="206"/>
      <c r="O344" s="206"/>
      <c r="P344" s="206"/>
      <c r="Q344" s="206"/>
      <c r="R344" s="206"/>
      <c r="S344" s="206"/>
      <c r="T344" s="206"/>
      <c r="U344" s="206"/>
      <c r="V344" s="206"/>
      <c r="W344" s="206"/>
      <c r="X344" s="206"/>
      <c r="Y344" s="206"/>
      <c r="Z344" s="206"/>
      <c r="AA344" s="206"/>
      <c r="AB344" s="206"/>
      <c r="AC344" s="206"/>
      <c r="AD344" s="206"/>
      <c r="AE344" s="206"/>
      <c r="AF344" s="206"/>
      <c r="AG344" s="206"/>
      <c r="AH344" s="206"/>
      <c r="AI344" s="206"/>
      <c r="AJ344" s="206"/>
      <c r="AK344" s="206"/>
      <c r="AL344" s="206"/>
      <c r="AM344" s="206"/>
      <c r="AN344" s="206"/>
      <c r="AO344" s="206"/>
      <c r="AP344" s="206"/>
      <c r="AQ344" s="206"/>
      <c r="AR344" s="206"/>
      <c r="AS344" s="206"/>
      <c r="AT344" s="206"/>
      <c r="AU344" s="206"/>
    </row>
    <row r="345" spans="1:47">
      <c r="A345" s="206"/>
      <c r="B345" s="206"/>
      <c r="C345" s="206"/>
      <c r="D345" s="206"/>
      <c r="E345" s="206"/>
      <c r="F345" s="206"/>
      <c r="G345" s="206"/>
      <c r="H345" s="206"/>
      <c r="I345" s="206"/>
      <c r="J345" s="206"/>
      <c r="K345" s="206"/>
      <c r="L345" s="206"/>
      <c r="M345" s="206"/>
      <c r="N345" s="206"/>
      <c r="O345" s="206"/>
      <c r="P345" s="206"/>
      <c r="Q345" s="206"/>
      <c r="R345" s="206"/>
      <c r="S345" s="206"/>
      <c r="T345" s="206"/>
      <c r="U345" s="206"/>
      <c r="V345" s="206"/>
      <c r="W345" s="206"/>
      <c r="X345" s="206"/>
      <c r="Y345" s="206"/>
      <c r="Z345" s="206"/>
      <c r="AA345" s="206"/>
      <c r="AB345" s="206"/>
      <c r="AC345" s="206"/>
      <c r="AD345" s="206"/>
      <c r="AE345" s="206"/>
      <c r="AF345" s="206"/>
      <c r="AG345" s="206"/>
      <c r="AH345" s="206"/>
      <c r="AI345" s="206"/>
      <c r="AJ345" s="206"/>
      <c r="AK345" s="206"/>
      <c r="AL345" s="206"/>
      <c r="AM345" s="206"/>
      <c r="AN345" s="206"/>
      <c r="AO345" s="206"/>
      <c r="AP345" s="206"/>
      <c r="AQ345" s="206"/>
      <c r="AR345" s="206"/>
      <c r="AS345" s="206"/>
      <c r="AT345" s="206"/>
      <c r="AU345" s="206"/>
    </row>
    <row r="346" spans="1:47">
      <c r="A346" s="206"/>
      <c r="B346" s="206"/>
      <c r="C346" s="206"/>
      <c r="D346" s="206"/>
      <c r="E346" s="206"/>
      <c r="F346" s="206"/>
      <c r="G346" s="206"/>
      <c r="H346" s="206"/>
      <c r="I346" s="206"/>
      <c r="J346" s="206"/>
      <c r="K346" s="206"/>
      <c r="L346" s="206"/>
      <c r="M346" s="206"/>
      <c r="N346" s="206"/>
      <c r="O346" s="206"/>
      <c r="P346" s="206"/>
      <c r="Q346" s="206"/>
      <c r="R346" s="206"/>
      <c r="S346" s="206"/>
      <c r="T346" s="206"/>
      <c r="U346" s="206"/>
      <c r="V346" s="206"/>
      <c r="W346" s="206"/>
      <c r="X346" s="206"/>
      <c r="Y346" s="206"/>
      <c r="Z346" s="206"/>
      <c r="AA346" s="206"/>
      <c r="AB346" s="206"/>
      <c r="AC346" s="206"/>
      <c r="AD346" s="206"/>
      <c r="AE346" s="206"/>
      <c r="AF346" s="206"/>
      <c r="AG346" s="206"/>
      <c r="AH346" s="206"/>
      <c r="AI346" s="206"/>
      <c r="AJ346" s="206"/>
      <c r="AK346" s="206"/>
      <c r="AL346" s="206"/>
      <c r="AM346" s="206"/>
      <c r="AN346" s="206"/>
      <c r="AO346" s="206"/>
      <c r="AP346" s="206"/>
      <c r="AQ346" s="206"/>
      <c r="AR346" s="206"/>
      <c r="AS346" s="206"/>
      <c r="AT346" s="206"/>
      <c r="AU346" s="206"/>
    </row>
    <row r="347" spans="1:47">
      <c r="A347" s="206"/>
      <c r="B347" s="206"/>
      <c r="C347" s="206"/>
      <c r="D347" s="206"/>
      <c r="E347" s="206"/>
      <c r="F347" s="206"/>
      <c r="G347" s="206"/>
      <c r="H347" s="206"/>
      <c r="I347" s="206"/>
      <c r="J347" s="206"/>
      <c r="K347" s="206"/>
      <c r="L347" s="206"/>
      <c r="M347" s="206"/>
      <c r="N347" s="206"/>
      <c r="O347" s="206"/>
      <c r="P347" s="206"/>
      <c r="Q347" s="206"/>
      <c r="R347" s="206"/>
      <c r="S347" s="206"/>
      <c r="T347" s="206"/>
      <c r="U347" s="206"/>
      <c r="V347" s="206"/>
      <c r="W347" s="206"/>
      <c r="X347" s="206"/>
      <c r="Y347" s="206"/>
      <c r="Z347" s="206"/>
      <c r="AA347" s="206"/>
      <c r="AB347" s="206"/>
      <c r="AC347" s="206"/>
      <c r="AD347" s="206"/>
      <c r="AE347" s="206"/>
      <c r="AF347" s="206"/>
      <c r="AG347" s="206"/>
      <c r="AH347" s="206"/>
      <c r="AI347" s="206"/>
      <c r="AJ347" s="206"/>
      <c r="AK347" s="206"/>
      <c r="AL347" s="206"/>
      <c r="AM347" s="206"/>
      <c r="AN347" s="206"/>
      <c r="AO347" s="206"/>
      <c r="AP347" s="206"/>
      <c r="AQ347" s="206"/>
      <c r="AR347" s="206"/>
      <c r="AS347" s="206"/>
      <c r="AT347" s="206"/>
      <c r="AU347" s="206"/>
    </row>
    <row r="348" spans="1:47">
      <c r="A348" s="206"/>
      <c r="B348" s="206"/>
      <c r="C348" s="206"/>
      <c r="D348" s="206"/>
      <c r="E348" s="206"/>
      <c r="F348" s="206"/>
      <c r="G348" s="206"/>
      <c r="H348" s="206"/>
      <c r="I348" s="206"/>
      <c r="J348" s="206"/>
      <c r="K348" s="206"/>
      <c r="L348" s="206"/>
      <c r="M348" s="206"/>
      <c r="N348" s="206"/>
      <c r="O348" s="206"/>
      <c r="P348" s="206"/>
      <c r="Q348" s="206"/>
      <c r="R348" s="206"/>
      <c r="S348" s="206"/>
      <c r="T348" s="206"/>
      <c r="U348" s="206"/>
      <c r="V348" s="206"/>
      <c r="W348" s="206"/>
      <c r="X348" s="206"/>
      <c r="Y348" s="206"/>
      <c r="Z348" s="206"/>
      <c r="AA348" s="206"/>
      <c r="AB348" s="206"/>
      <c r="AC348" s="206"/>
      <c r="AD348" s="206"/>
      <c r="AE348" s="206"/>
      <c r="AF348" s="206"/>
      <c r="AG348" s="206"/>
      <c r="AH348" s="206"/>
      <c r="AI348" s="206"/>
      <c r="AJ348" s="206"/>
      <c r="AK348" s="206"/>
      <c r="AL348" s="206"/>
      <c r="AM348" s="206"/>
      <c r="AN348" s="206"/>
      <c r="AO348" s="206"/>
      <c r="AP348" s="206"/>
      <c r="AQ348" s="206"/>
      <c r="AR348" s="206"/>
      <c r="AS348" s="206"/>
      <c r="AT348" s="206"/>
      <c r="AU348" s="206"/>
    </row>
    <row r="349" spans="1:47">
      <c r="A349" s="206"/>
      <c r="B349" s="206"/>
      <c r="C349" s="206"/>
      <c r="D349" s="206"/>
      <c r="E349" s="206"/>
      <c r="F349" s="206"/>
      <c r="G349" s="206"/>
      <c r="H349" s="206"/>
      <c r="I349" s="206"/>
      <c r="J349" s="206"/>
      <c r="K349" s="206"/>
      <c r="L349" s="206"/>
      <c r="M349" s="206"/>
      <c r="N349" s="206"/>
      <c r="O349" s="206"/>
      <c r="P349" s="206"/>
      <c r="Q349" s="206"/>
      <c r="R349" s="206"/>
      <c r="S349" s="206"/>
      <c r="T349" s="206"/>
      <c r="U349" s="206"/>
      <c r="V349" s="206"/>
      <c r="W349" s="206"/>
      <c r="X349" s="206"/>
      <c r="Y349" s="206"/>
      <c r="Z349" s="206"/>
      <c r="AA349" s="206"/>
      <c r="AB349" s="206"/>
      <c r="AC349" s="206"/>
      <c r="AD349" s="206"/>
      <c r="AE349" s="206"/>
      <c r="AF349" s="206"/>
      <c r="AG349" s="206"/>
      <c r="AH349" s="206"/>
      <c r="AI349" s="206"/>
      <c r="AJ349" s="206"/>
      <c r="AK349" s="206"/>
      <c r="AL349" s="206"/>
      <c r="AM349" s="206"/>
      <c r="AN349" s="206"/>
      <c r="AO349" s="206"/>
      <c r="AP349" s="206"/>
      <c r="AQ349" s="206"/>
      <c r="AR349" s="206"/>
      <c r="AS349" s="206"/>
      <c r="AT349" s="206"/>
      <c r="AU349" s="206"/>
    </row>
    <row r="350" spans="1:47">
      <c r="A350" s="206"/>
      <c r="B350" s="206"/>
      <c r="C350" s="206"/>
      <c r="D350" s="206"/>
      <c r="E350" s="206"/>
      <c r="F350" s="206"/>
      <c r="G350" s="206"/>
      <c r="H350" s="206"/>
      <c r="I350" s="206"/>
      <c r="J350" s="206"/>
      <c r="K350" s="206"/>
      <c r="L350" s="206"/>
      <c r="M350" s="206"/>
      <c r="N350" s="206"/>
      <c r="O350" s="206"/>
      <c r="P350" s="206"/>
      <c r="Q350" s="206"/>
      <c r="R350" s="206"/>
      <c r="S350" s="206"/>
      <c r="T350" s="206"/>
      <c r="U350" s="206"/>
      <c r="V350" s="206"/>
      <c r="W350" s="206"/>
      <c r="X350" s="206"/>
      <c r="Y350" s="206"/>
      <c r="Z350" s="206"/>
      <c r="AA350" s="206"/>
      <c r="AB350" s="206"/>
      <c r="AC350" s="206"/>
      <c r="AD350" s="206"/>
      <c r="AE350" s="206"/>
      <c r="AF350" s="206"/>
      <c r="AG350" s="206"/>
      <c r="AH350" s="206"/>
      <c r="AI350" s="206"/>
      <c r="AJ350" s="206"/>
      <c r="AK350" s="206"/>
      <c r="AL350" s="206"/>
      <c r="AM350" s="206"/>
      <c r="AN350" s="206"/>
      <c r="AO350" s="206"/>
      <c r="AP350" s="206"/>
      <c r="AQ350" s="206"/>
      <c r="AR350" s="206"/>
      <c r="AS350" s="206"/>
      <c r="AT350" s="206"/>
      <c r="AU350" s="206"/>
    </row>
    <row r="351" spans="1:47">
      <c r="A351" s="206"/>
      <c r="B351" s="206"/>
      <c r="C351" s="206"/>
      <c r="D351" s="206"/>
      <c r="E351" s="206"/>
      <c r="F351" s="206"/>
      <c r="G351" s="206"/>
      <c r="H351" s="206"/>
      <c r="I351" s="206"/>
      <c r="J351" s="206"/>
      <c r="K351" s="206"/>
      <c r="L351" s="206"/>
      <c r="M351" s="206"/>
      <c r="N351" s="206"/>
      <c r="O351" s="206"/>
      <c r="P351" s="206"/>
      <c r="Q351" s="206"/>
      <c r="R351" s="206"/>
      <c r="S351" s="206"/>
      <c r="T351" s="206"/>
      <c r="U351" s="206"/>
      <c r="V351" s="206"/>
      <c r="W351" s="206"/>
      <c r="X351" s="206"/>
      <c r="Y351" s="206"/>
      <c r="Z351" s="206"/>
      <c r="AA351" s="206"/>
      <c r="AB351" s="206"/>
      <c r="AC351" s="206"/>
      <c r="AD351" s="206"/>
      <c r="AE351" s="206"/>
      <c r="AF351" s="206"/>
      <c r="AG351" s="206"/>
      <c r="AH351" s="206"/>
      <c r="AI351" s="206"/>
      <c r="AJ351" s="206"/>
      <c r="AK351" s="206"/>
      <c r="AL351" s="206"/>
      <c r="AM351" s="206"/>
      <c r="AN351" s="206"/>
      <c r="AO351" s="206"/>
      <c r="AP351" s="206"/>
      <c r="AQ351" s="206"/>
      <c r="AR351" s="206"/>
      <c r="AS351" s="206"/>
      <c r="AT351" s="206"/>
      <c r="AU351" s="206"/>
    </row>
    <row r="352" spans="1:47">
      <c r="A352" s="206"/>
      <c r="B352" s="206"/>
      <c r="C352" s="206"/>
      <c r="D352" s="206"/>
      <c r="E352" s="206"/>
      <c r="F352" s="206"/>
      <c r="G352" s="206"/>
      <c r="H352" s="206"/>
      <c r="I352" s="206"/>
      <c r="J352" s="206"/>
      <c r="K352" s="206"/>
      <c r="L352" s="206"/>
      <c r="M352" s="206"/>
      <c r="N352" s="206"/>
      <c r="O352" s="206"/>
      <c r="P352" s="206"/>
      <c r="Q352" s="206"/>
      <c r="R352" s="206"/>
      <c r="S352" s="206"/>
      <c r="T352" s="206"/>
      <c r="U352" s="206"/>
      <c r="V352" s="206"/>
      <c r="W352" s="206"/>
      <c r="X352" s="206"/>
      <c r="Y352" s="206"/>
      <c r="Z352" s="206"/>
      <c r="AA352" s="206"/>
      <c r="AB352" s="206"/>
      <c r="AC352" s="206"/>
      <c r="AD352" s="206"/>
      <c r="AE352" s="206"/>
      <c r="AF352" s="206"/>
      <c r="AG352" s="206"/>
      <c r="AH352" s="206"/>
      <c r="AI352" s="206"/>
      <c r="AJ352" s="206"/>
      <c r="AK352" s="206"/>
      <c r="AL352" s="206"/>
      <c r="AM352" s="206"/>
      <c r="AN352" s="206"/>
      <c r="AO352" s="206"/>
      <c r="AP352" s="206"/>
      <c r="AQ352" s="206"/>
      <c r="AR352" s="206"/>
      <c r="AS352" s="206"/>
      <c r="AT352" s="206"/>
      <c r="AU352" s="206"/>
    </row>
    <row r="353" spans="1:47">
      <c r="A353" s="206"/>
      <c r="B353" s="206"/>
      <c r="C353" s="206"/>
      <c r="D353" s="206"/>
      <c r="E353" s="206"/>
      <c r="F353" s="206"/>
      <c r="G353" s="206"/>
      <c r="H353" s="206"/>
      <c r="I353" s="206"/>
      <c r="J353" s="206"/>
      <c r="K353" s="206"/>
      <c r="L353" s="206"/>
      <c r="M353" s="206"/>
      <c r="N353" s="206"/>
      <c r="O353" s="206"/>
      <c r="P353" s="206"/>
      <c r="Q353" s="206"/>
      <c r="R353" s="206"/>
      <c r="S353" s="206"/>
      <c r="T353" s="206"/>
      <c r="U353" s="206"/>
      <c r="V353" s="206"/>
      <c r="W353" s="206"/>
      <c r="X353" s="206"/>
      <c r="Y353" s="206"/>
      <c r="Z353" s="206"/>
      <c r="AA353" s="206"/>
      <c r="AB353" s="206"/>
      <c r="AC353" s="206"/>
      <c r="AD353" s="206"/>
      <c r="AE353" s="206"/>
      <c r="AF353" s="206"/>
      <c r="AG353" s="206"/>
      <c r="AH353" s="206"/>
      <c r="AI353" s="206"/>
      <c r="AJ353" s="206"/>
      <c r="AK353" s="206"/>
      <c r="AL353" s="206"/>
      <c r="AM353" s="206"/>
      <c r="AN353" s="206"/>
      <c r="AO353" s="206"/>
      <c r="AP353" s="206"/>
      <c r="AQ353" s="206"/>
      <c r="AR353" s="206"/>
      <c r="AS353" s="206"/>
      <c r="AT353" s="206"/>
      <c r="AU353" s="206"/>
    </row>
    <row r="354" spans="1:47">
      <c r="A354" s="206"/>
      <c r="B354" s="206"/>
      <c r="C354" s="206"/>
      <c r="D354" s="206"/>
      <c r="E354" s="206"/>
      <c r="F354" s="206"/>
      <c r="G354" s="206"/>
      <c r="H354" s="206"/>
      <c r="I354" s="206"/>
      <c r="J354" s="206"/>
      <c r="K354" s="206"/>
      <c r="L354" s="206"/>
      <c r="M354" s="206"/>
      <c r="N354" s="206"/>
      <c r="O354" s="206"/>
      <c r="P354" s="206"/>
      <c r="Q354" s="206"/>
      <c r="R354" s="206"/>
      <c r="S354" s="206"/>
      <c r="T354" s="206"/>
      <c r="U354" s="206"/>
      <c r="V354" s="206"/>
      <c r="W354" s="206"/>
      <c r="X354" s="206"/>
      <c r="Y354" s="206"/>
      <c r="Z354" s="206"/>
      <c r="AA354" s="206"/>
      <c r="AB354" s="206"/>
      <c r="AC354" s="206"/>
      <c r="AD354" s="206"/>
      <c r="AE354" s="206"/>
      <c r="AF354" s="206"/>
      <c r="AG354" s="206"/>
      <c r="AH354" s="206"/>
      <c r="AI354" s="206"/>
      <c r="AJ354" s="206"/>
      <c r="AK354" s="206"/>
      <c r="AL354" s="206"/>
      <c r="AM354" s="206"/>
      <c r="AN354" s="206"/>
      <c r="AO354" s="206"/>
      <c r="AP354" s="206"/>
      <c r="AQ354" s="206"/>
      <c r="AR354" s="206"/>
      <c r="AS354" s="206"/>
      <c r="AT354" s="206"/>
      <c r="AU354" s="206"/>
    </row>
    <row r="355" spans="1:47">
      <c r="A355" s="206"/>
      <c r="B355" s="206"/>
      <c r="C355" s="206"/>
      <c r="D355" s="206"/>
      <c r="E355" s="206"/>
      <c r="F355" s="206"/>
      <c r="G355" s="206"/>
      <c r="H355" s="206"/>
      <c r="I355" s="206"/>
      <c r="J355" s="206"/>
      <c r="K355" s="206"/>
      <c r="L355" s="206"/>
      <c r="M355" s="206"/>
      <c r="N355" s="206"/>
      <c r="O355" s="206"/>
      <c r="P355" s="206"/>
      <c r="Q355" s="206"/>
      <c r="R355" s="206"/>
      <c r="S355" s="206"/>
      <c r="T355" s="206"/>
      <c r="U355" s="206"/>
      <c r="V355" s="206"/>
      <c r="W355" s="206"/>
      <c r="X355" s="206"/>
      <c r="Y355" s="206"/>
      <c r="Z355" s="206"/>
      <c r="AA355" s="206"/>
      <c r="AB355" s="206"/>
      <c r="AC355" s="206"/>
      <c r="AD355" s="206"/>
      <c r="AE355" s="206"/>
      <c r="AF355" s="206"/>
      <c r="AG355" s="206"/>
      <c r="AH355" s="206"/>
      <c r="AI355" s="206"/>
      <c r="AJ355" s="206"/>
      <c r="AK355" s="206"/>
      <c r="AL355" s="206"/>
      <c r="AM355" s="206"/>
      <c r="AN355" s="206"/>
      <c r="AO355" s="206"/>
      <c r="AP355" s="206"/>
      <c r="AQ355" s="206"/>
      <c r="AR355" s="206"/>
      <c r="AS355" s="206"/>
      <c r="AT355" s="206"/>
      <c r="AU355" s="206"/>
    </row>
    <row r="356" spans="1:47">
      <c r="A356" s="206"/>
      <c r="B356" s="206"/>
      <c r="C356" s="206"/>
      <c r="D356" s="206"/>
      <c r="E356" s="206"/>
      <c r="F356" s="206"/>
      <c r="G356" s="206"/>
      <c r="H356" s="206"/>
      <c r="I356" s="206"/>
      <c r="J356" s="206"/>
      <c r="K356" s="206"/>
      <c r="L356" s="206"/>
      <c r="M356" s="206"/>
      <c r="N356" s="206"/>
      <c r="O356" s="206"/>
      <c r="P356" s="206"/>
      <c r="Q356" s="206"/>
      <c r="R356" s="206"/>
      <c r="S356" s="206"/>
      <c r="T356" s="206"/>
      <c r="U356" s="206"/>
      <c r="V356" s="206"/>
      <c r="W356" s="206"/>
      <c r="X356" s="206"/>
      <c r="Y356" s="206"/>
      <c r="Z356" s="206"/>
      <c r="AA356" s="206"/>
      <c r="AB356" s="206"/>
      <c r="AC356" s="206"/>
      <c r="AD356" s="206"/>
      <c r="AE356" s="206"/>
      <c r="AF356" s="206"/>
      <c r="AG356" s="206"/>
      <c r="AH356" s="206"/>
      <c r="AI356" s="206"/>
      <c r="AJ356" s="206"/>
      <c r="AK356" s="206"/>
      <c r="AL356" s="206"/>
      <c r="AM356" s="206"/>
      <c r="AN356" s="206"/>
      <c r="AO356" s="206"/>
      <c r="AP356" s="206"/>
      <c r="AQ356" s="206"/>
      <c r="AR356" s="206"/>
      <c r="AS356" s="206"/>
      <c r="AT356" s="206"/>
      <c r="AU356" s="206"/>
    </row>
    <row r="357" spans="1:47">
      <c r="A357" s="206"/>
      <c r="B357" s="206"/>
      <c r="C357" s="206"/>
      <c r="D357" s="206"/>
      <c r="E357" s="206"/>
      <c r="F357" s="206"/>
      <c r="G357" s="206"/>
      <c r="H357" s="206"/>
      <c r="I357" s="206"/>
      <c r="J357" s="206"/>
      <c r="K357" s="206"/>
      <c r="L357" s="206"/>
      <c r="M357" s="206"/>
      <c r="N357" s="206"/>
      <c r="O357" s="206"/>
      <c r="P357" s="206"/>
      <c r="Q357" s="206"/>
      <c r="R357" s="206"/>
      <c r="S357" s="206"/>
      <c r="T357" s="206"/>
      <c r="U357" s="206"/>
      <c r="V357" s="206"/>
      <c r="W357" s="206"/>
      <c r="X357" s="206"/>
      <c r="Y357" s="206"/>
      <c r="Z357" s="206"/>
      <c r="AA357" s="206"/>
      <c r="AB357" s="206"/>
      <c r="AC357" s="206"/>
      <c r="AD357" s="206"/>
      <c r="AE357" s="206"/>
      <c r="AF357" s="206"/>
      <c r="AG357" s="206"/>
      <c r="AH357" s="206"/>
      <c r="AI357" s="206"/>
      <c r="AJ357" s="206"/>
      <c r="AK357" s="206"/>
      <c r="AL357" s="206"/>
      <c r="AM357" s="206"/>
      <c r="AN357" s="206"/>
      <c r="AO357" s="206"/>
      <c r="AP357" s="206"/>
      <c r="AQ357" s="206"/>
      <c r="AR357" s="206"/>
      <c r="AS357" s="206"/>
      <c r="AT357" s="206"/>
      <c r="AU357" s="206"/>
    </row>
    <row r="358" spans="1:47">
      <c r="A358" s="206"/>
      <c r="B358" s="206"/>
      <c r="C358" s="206"/>
      <c r="D358" s="206"/>
      <c r="E358" s="206"/>
      <c r="F358" s="206"/>
      <c r="G358" s="206"/>
      <c r="H358" s="206"/>
      <c r="I358" s="206"/>
      <c r="J358" s="206"/>
      <c r="K358" s="206"/>
      <c r="L358" s="206"/>
      <c r="M358" s="206"/>
      <c r="N358" s="206"/>
      <c r="O358" s="206"/>
      <c r="P358" s="206"/>
      <c r="Q358" s="206"/>
      <c r="R358" s="206"/>
      <c r="S358" s="206"/>
      <c r="T358" s="206"/>
      <c r="U358" s="206"/>
      <c r="V358" s="206"/>
      <c r="W358" s="206"/>
      <c r="X358" s="206"/>
      <c r="Y358" s="206"/>
      <c r="Z358" s="206"/>
      <c r="AA358" s="206"/>
      <c r="AB358" s="206"/>
      <c r="AC358" s="206"/>
      <c r="AD358" s="206"/>
      <c r="AE358" s="206"/>
      <c r="AF358" s="206"/>
      <c r="AG358" s="206"/>
      <c r="AH358" s="206"/>
      <c r="AI358" s="206"/>
      <c r="AJ358" s="206"/>
      <c r="AK358" s="206"/>
      <c r="AL358" s="206"/>
      <c r="AM358" s="206"/>
      <c r="AN358" s="206"/>
      <c r="AO358" s="206"/>
      <c r="AP358" s="206"/>
      <c r="AQ358" s="206"/>
      <c r="AR358" s="206"/>
      <c r="AS358" s="206"/>
      <c r="AT358" s="206"/>
      <c r="AU358" s="206"/>
    </row>
    <row r="359" spans="1:47">
      <c r="A359" s="206"/>
      <c r="B359" s="206"/>
      <c r="C359" s="206"/>
      <c r="D359" s="206"/>
      <c r="E359" s="206"/>
      <c r="F359" s="206"/>
      <c r="G359" s="206"/>
      <c r="H359" s="206"/>
      <c r="I359" s="206"/>
      <c r="J359" s="206"/>
      <c r="K359" s="206"/>
      <c r="L359" s="206"/>
      <c r="M359" s="206"/>
      <c r="N359" s="206"/>
      <c r="O359" s="206"/>
      <c r="P359" s="206"/>
      <c r="Q359" s="206"/>
      <c r="R359" s="206"/>
      <c r="S359" s="206"/>
      <c r="T359" s="206"/>
      <c r="U359" s="206"/>
      <c r="V359" s="206"/>
      <c r="W359" s="206"/>
      <c r="X359" s="206"/>
      <c r="Y359" s="206"/>
      <c r="Z359" s="206"/>
      <c r="AA359" s="206"/>
      <c r="AB359" s="206"/>
      <c r="AC359" s="206"/>
      <c r="AD359" s="206"/>
      <c r="AE359" s="206"/>
      <c r="AF359" s="206"/>
      <c r="AG359" s="206"/>
      <c r="AH359" s="206"/>
      <c r="AI359" s="206"/>
      <c r="AJ359" s="206"/>
      <c r="AK359" s="206"/>
      <c r="AL359" s="206"/>
      <c r="AM359" s="206"/>
      <c r="AN359" s="206"/>
      <c r="AO359" s="206"/>
      <c r="AP359" s="206"/>
      <c r="AQ359" s="206"/>
      <c r="AR359" s="206"/>
      <c r="AS359" s="206"/>
      <c r="AT359" s="206"/>
      <c r="AU359" s="206"/>
    </row>
    <row r="360" spans="1:47">
      <c r="A360" s="206"/>
      <c r="B360" s="206"/>
      <c r="C360" s="206"/>
      <c r="D360" s="206"/>
      <c r="E360" s="206"/>
      <c r="F360" s="206"/>
      <c r="G360" s="206"/>
      <c r="H360" s="206"/>
      <c r="I360" s="206"/>
      <c r="J360" s="206"/>
      <c r="K360" s="206"/>
      <c r="L360" s="206"/>
      <c r="M360" s="206"/>
      <c r="N360" s="206"/>
      <c r="O360" s="206"/>
      <c r="P360" s="206"/>
      <c r="Q360" s="206"/>
      <c r="R360" s="206"/>
      <c r="S360" s="206"/>
      <c r="T360" s="206"/>
      <c r="U360" s="206"/>
      <c r="V360" s="206"/>
      <c r="W360" s="206"/>
      <c r="X360" s="206"/>
      <c r="Y360" s="206"/>
      <c r="Z360" s="206"/>
      <c r="AA360" s="206"/>
      <c r="AB360" s="206"/>
      <c r="AC360" s="206"/>
      <c r="AD360" s="206"/>
      <c r="AE360" s="206"/>
      <c r="AF360" s="206"/>
      <c r="AG360" s="206"/>
      <c r="AH360" s="206"/>
      <c r="AI360" s="206"/>
      <c r="AJ360" s="206"/>
      <c r="AK360" s="206"/>
      <c r="AL360" s="206"/>
      <c r="AM360" s="206"/>
      <c r="AN360" s="206"/>
      <c r="AO360" s="206"/>
      <c r="AP360" s="206"/>
      <c r="AQ360" s="206"/>
      <c r="AR360" s="206"/>
      <c r="AS360" s="206"/>
      <c r="AT360" s="206"/>
      <c r="AU360" s="206"/>
    </row>
    <row r="361" spans="1:47">
      <c r="A361" s="206"/>
      <c r="B361" s="206"/>
      <c r="C361" s="206"/>
      <c r="D361" s="206"/>
      <c r="E361" s="206"/>
      <c r="F361" s="206"/>
      <c r="G361" s="206"/>
      <c r="H361" s="206"/>
      <c r="I361" s="206"/>
      <c r="J361" s="206"/>
      <c r="K361" s="206"/>
      <c r="L361" s="206"/>
      <c r="M361" s="206"/>
      <c r="N361" s="206"/>
      <c r="O361" s="206"/>
      <c r="P361" s="206"/>
      <c r="Q361" s="206"/>
      <c r="R361" s="206"/>
      <c r="S361" s="206"/>
      <c r="T361" s="206"/>
      <c r="U361" s="206"/>
      <c r="V361" s="206"/>
      <c r="W361" s="206"/>
      <c r="X361" s="206"/>
      <c r="Y361" s="206"/>
      <c r="Z361" s="206"/>
      <c r="AA361" s="206"/>
      <c r="AB361" s="206"/>
      <c r="AC361" s="206"/>
      <c r="AD361" s="206"/>
      <c r="AE361" s="206"/>
      <c r="AF361" s="206"/>
      <c r="AG361" s="206"/>
      <c r="AH361" s="206"/>
      <c r="AI361" s="206"/>
      <c r="AJ361" s="206"/>
      <c r="AK361" s="206"/>
      <c r="AL361" s="206"/>
      <c r="AM361" s="206"/>
      <c r="AN361" s="206"/>
      <c r="AO361" s="206"/>
      <c r="AP361" s="206"/>
      <c r="AQ361" s="206"/>
      <c r="AR361" s="206"/>
      <c r="AS361" s="206"/>
      <c r="AT361" s="206"/>
      <c r="AU361" s="206"/>
    </row>
    <row r="362" spans="1:47">
      <c r="A362" s="206"/>
      <c r="B362" s="206"/>
      <c r="C362" s="206"/>
      <c r="D362" s="206"/>
      <c r="E362" s="206"/>
      <c r="F362" s="206"/>
      <c r="G362" s="206"/>
      <c r="H362" s="206"/>
      <c r="I362" s="206"/>
      <c r="J362" s="206"/>
      <c r="K362" s="206"/>
      <c r="L362" s="206"/>
      <c r="M362" s="206"/>
      <c r="N362" s="206"/>
      <c r="O362" s="206"/>
      <c r="P362" s="206"/>
      <c r="Q362" s="206"/>
      <c r="R362" s="206"/>
      <c r="S362" s="206"/>
      <c r="T362" s="206"/>
      <c r="U362" s="206"/>
      <c r="V362" s="206"/>
      <c r="W362" s="206"/>
      <c r="X362" s="206"/>
      <c r="Y362" s="206"/>
      <c r="Z362" s="206"/>
      <c r="AA362" s="206"/>
      <c r="AB362" s="206"/>
      <c r="AC362" s="206"/>
      <c r="AD362" s="206"/>
      <c r="AE362" s="206"/>
      <c r="AF362" s="206"/>
      <c r="AG362" s="206"/>
      <c r="AH362" s="206"/>
      <c r="AI362" s="206"/>
      <c r="AJ362" s="206"/>
      <c r="AK362" s="206"/>
      <c r="AL362" s="206"/>
      <c r="AM362" s="206"/>
      <c r="AN362" s="206"/>
      <c r="AO362" s="206"/>
      <c r="AP362" s="206"/>
      <c r="AQ362" s="206"/>
      <c r="AR362" s="206"/>
      <c r="AS362" s="206"/>
      <c r="AT362" s="206"/>
      <c r="AU362" s="206"/>
    </row>
    <row r="363" spans="1:47">
      <c r="A363" s="206"/>
      <c r="B363" s="206"/>
      <c r="C363" s="206"/>
      <c r="D363" s="206"/>
      <c r="E363" s="206"/>
      <c r="F363" s="206"/>
      <c r="G363" s="206"/>
      <c r="H363" s="206"/>
      <c r="I363" s="206"/>
      <c r="J363" s="206"/>
      <c r="K363" s="206"/>
      <c r="L363" s="206"/>
      <c r="M363" s="206"/>
      <c r="N363" s="206"/>
      <c r="O363" s="206"/>
      <c r="P363" s="206"/>
      <c r="Q363" s="206"/>
      <c r="R363" s="206"/>
      <c r="S363" s="206"/>
      <c r="T363" s="206"/>
      <c r="U363" s="206"/>
      <c r="V363" s="206"/>
      <c r="W363" s="206"/>
      <c r="X363" s="206"/>
      <c r="Y363" s="206"/>
      <c r="Z363" s="206"/>
      <c r="AA363" s="206"/>
      <c r="AB363" s="206"/>
      <c r="AC363" s="206"/>
      <c r="AD363" s="206"/>
      <c r="AE363" s="206"/>
      <c r="AF363" s="206"/>
      <c r="AG363" s="206"/>
      <c r="AH363" s="206"/>
      <c r="AI363" s="206"/>
      <c r="AJ363" s="206"/>
      <c r="AK363" s="206"/>
      <c r="AL363" s="206"/>
      <c r="AM363" s="206"/>
      <c r="AN363" s="206"/>
      <c r="AO363" s="206"/>
      <c r="AP363" s="206"/>
      <c r="AQ363" s="206"/>
      <c r="AR363" s="206"/>
      <c r="AS363" s="206"/>
      <c r="AT363" s="206"/>
      <c r="AU363" s="206"/>
    </row>
    <row r="364" spans="1:47">
      <c r="A364" s="206"/>
      <c r="B364" s="206"/>
      <c r="C364" s="206"/>
      <c r="D364" s="206"/>
      <c r="E364" s="206"/>
      <c r="F364" s="206"/>
      <c r="G364" s="206"/>
      <c r="H364" s="206"/>
      <c r="I364" s="206"/>
      <c r="J364" s="206"/>
      <c r="K364" s="206"/>
      <c r="L364" s="206"/>
      <c r="M364" s="206"/>
      <c r="N364" s="206"/>
      <c r="O364" s="206"/>
      <c r="P364" s="206"/>
      <c r="Q364" s="206"/>
      <c r="R364" s="206"/>
      <c r="S364" s="206"/>
      <c r="T364" s="206"/>
      <c r="U364" s="206"/>
      <c r="V364" s="206"/>
      <c r="W364" s="206"/>
      <c r="X364" s="206"/>
      <c r="Y364" s="206"/>
      <c r="Z364" s="206"/>
      <c r="AA364" s="206"/>
      <c r="AB364" s="206"/>
      <c r="AC364" s="206"/>
      <c r="AD364" s="206"/>
      <c r="AE364" s="206"/>
      <c r="AF364" s="206"/>
      <c r="AG364" s="206"/>
      <c r="AH364" s="206"/>
      <c r="AI364" s="206"/>
      <c r="AJ364" s="206"/>
      <c r="AK364" s="206"/>
      <c r="AL364" s="206"/>
      <c r="AM364" s="206"/>
      <c r="AN364" s="206"/>
      <c r="AO364" s="206"/>
      <c r="AP364" s="206"/>
      <c r="AQ364" s="206"/>
      <c r="AR364" s="206"/>
      <c r="AS364" s="206"/>
      <c r="AT364" s="206"/>
      <c r="AU364" s="206"/>
    </row>
    <row r="365" spans="1:47">
      <c r="A365" s="206"/>
      <c r="B365" s="206"/>
      <c r="C365" s="206"/>
      <c r="D365" s="206"/>
      <c r="E365" s="206"/>
      <c r="F365" s="206"/>
      <c r="G365" s="206"/>
      <c r="H365" s="206"/>
      <c r="I365" s="206"/>
      <c r="J365" s="206"/>
      <c r="K365" s="206"/>
      <c r="L365" s="206"/>
      <c r="M365" s="206"/>
      <c r="N365" s="206"/>
      <c r="O365" s="206"/>
      <c r="P365" s="206"/>
      <c r="Q365" s="206"/>
      <c r="R365" s="206"/>
      <c r="S365" s="206"/>
      <c r="T365" s="206"/>
      <c r="U365" s="206"/>
      <c r="V365" s="206"/>
      <c r="W365" s="206"/>
      <c r="X365" s="206"/>
      <c r="Y365" s="206"/>
      <c r="Z365" s="206"/>
      <c r="AA365" s="206"/>
      <c r="AB365" s="206"/>
      <c r="AC365" s="206"/>
      <c r="AD365" s="206"/>
      <c r="AE365" s="206"/>
      <c r="AF365" s="206"/>
      <c r="AG365" s="206"/>
      <c r="AH365" s="206"/>
      <c r="AI365" s="206"/>
      <c r="AJ365" s="206"/>
      <c r="AK365" s="206"/>
      <c r="AL365" s="206"/>
      <c r="AM365" s="206"/>
      <c r="AN365" s="206"/>
      <c r="AO365" s="206"/>
      <c r="AP365" s="206"/>
      <c r="AQ365" s="206"/>
      <c r="AR365" s="206"/>
      <c r="AS365" s="206"/>
      <c r="AT365" s="206"/>
      <c r="AU365" s="206"/>
    </row>
    <row r="366" spans="1:47">
      <c r="A366" s="206"/>
      <c r="B366" s="206"/>
      <c r="C366" s="206"/>
      <c r="D366" s="206"/>
      <c r="E366" s="206"/>
      <c r="F366" s="206"/>
      <c r="G366" s="206"/>
      <c r="H366" s="206"/>
      <c r="I366" s="206"/>
      <c r="J366" s="206"/>
      <c r="K366" s="206"/>
      <c r="L366" s="206"/>
      <c r="M366" s="206"/>
      <c r="N366" s="206"/>
      <c r="O366" s="206"/>
      <c r="P366" s="206"/>
      <c r="Q366" s="206"/>
      <c r="R366" s="206"/>
      <c r="S366" s="206"/>
      <c r="T366" s="206"/>
      <c r="U366" s="206"/>
      <c r="V366" s="206"/>
      <c r="W366" s="206"/>
      <c r="X366" s="206"/>
      <c r="Y366" s="206"/>
      <c r="Z366" s="206"/>
      <c r="AA366" s="206"/>
      <c r="AB366" s="206"/>
      <c r="AC366" s="206"/>
      <c r="AD366" s="206"/>
      <c r="AE366" s="206"/>
      <c r="AF366" s="206"/>
      <c r="AG366" s="206"/>
      <c r="AH366" s="206"/>
      <c r="AI366" s="206"/>
      <c r="AJ366" s="206"/>
      <c r="AK366" s="206"/>
      <c r="AL366" s="206"/>
      <c r="AM366" s="206"/>
      <c r="AN366" s="206"/>
      <c r="AO366" s="206"/>
      <c r="AP366" s="206"/>
      <c r="AQ366" s="206"/>
      <c r="AR366" s="206"/>
      <c r="AS366" s="206"/>
      <c r="AT366" s="206"/>
      <c r="AU366" s="206"/>
    </row>
    <row r="367" spans="1:47">
      <c r="A367" s="206"/>
      <c r="B367" s="206"/>
      <c r="C367" s="206"/>
      <c r="D367" s="206"/>
      <c r="E367" s="206"/>
      <c r="F367" s="206"/>
      <c r="G367" s="206"/>
      <c r="H367" s="206"/>
      <c r="I367" s="206"/>
      <c r="J367" s="206"/>
      <c r="K367" s="206"/>
      <c r="L367" s="206"/>
      <c r="M367" s="206"/>
      <c r="N367" s="206"/>
      <c r="O367" s="206"/>
      <c r="P367" s="206"/>
      <c r="Q367" s="206"/>
      <c r="R367" s="206"/>
      <c r="S367" s="206"/>
      <c r="T367" s="206"/>
      <c r="U367" s="206"/>
      <c r="V367" s="206"/>
      <c r="W367" s="206"/>
      <c r="X367" s="206"/>
      <c r="Y367" s="206"/>
      <c r="Z367" s="206"/>
      <c r="AA367" s="206"/>
      <c r="AB367" s="206"/>
      <c r="AC367" s="206"/>
      <c r="AD367" s="206"/>
      <c r="AE367" s="206"/>
      <c r="AF367" s="206"/>
      <c r="AG367" s="206"/>
      <c r="AH367" s="206"/>
      <c r="AI367" s="206"/>
      <c r="AJ367" s="206"/>
      <c r="AK367" s="206"/>
      <c r="AL367" s="206"/>
      <c r="AM367" s="206"/>
      <c r="AN367" s="206"/>
      <c r="AO367" s="206"/>
      <c r="AP367" s="206"/>
      <c r="AQ367" s="206"/>
      <c r="AR367" s="206"/>
      <c r="AS367" s="206"/>
      <c r="AT367" s="206"/>
      <c r="AU367" s="206"/>
    </row>
    <row r="368" spans="1:47">
      <c r="A368" s="206"/>
      <c r="B368" s="206"/>
      <c r="C368" s="206"/>
      <c r="D368" s="206"/>
      <c r="E368" s="206"/>
      <c r="F368" s="206"/>
      <c r="G368" s="206"/>
      <c r="H368" s="206"/>
      <c r="I368" s="206"/>
      <c r="J368" s="206"/>
      <c r="K368" s="206"/>
      <c r="L368" s="206"/>
      <c r="M368" s="206"/>
      <c r="N368" s="206"/>
      <c r="O368" s="206"/>
      <c r="P368" s="206"/>
      <c r="Q368" s="206"/>
      <c r="R368" s="206"/>
      <c r="S368" s="206"/>
      <c r="T368" s="206"/>
      <c r="U368" s="206"/>
      <c r="V368" s="206"/>
      <c r="W368" s="206"/>
      <c r="X368" s="206"/>
      <c r="Y368" s="206"/>
      <c r="Z368" s="206"/>
      <c r="AA368" s="206"/>
      <c r="AB368" s="206"/>
      <c r="AC368" s="206"/>
      <c r="AD368" s="206"/>
      <c r="AE368" s="206"/>
      <c r="AF368" s="206"/>
      <c r="AG368" s="206"/>
      <c r="AH368" s="206"/>
      <c r="AI368" s="206"/>
      <c r="AJ368" s="206"/>
      <c r="AK368" s="206"/>
      <c r="AL368" s="206"/>
      <c r="AM368" s="206"/>
      <c r="AN368" s="206"/>
      <c r="AO368" s="206"/>
      <c r="AP368" s="206"/>
      <c r="AQ368" s="206"/>
      <c r="AR368" s="206"/>
      <c r="AS368" s="206"/>
      <c r="AT368" s="206"/>
      <c r="AU368" s="206"/>
    </row>
    <row r="369" spans="1:47">
      <c r="A369" s="206"/>
      <c r="B369" s="206"/>
      <c r="C369" s="206"/>
      <c r="D369" s="206"/>
      <c r="E369" s="206"/>
      <c r="F369" s="206"/>
      <c r="G369" s="206"/>
      <c r="H369" s="206"/>
      <c r="I369" s="206"/>
      <c r="J369" s="206"/>
      <c r="K369" s="206"/>
      <c r="L369" s="206"/>
      <c r="M369" s="206"/>
      <c r="N369" s="206"/>
      <c r="O369" s="206"/>
      <c r="P369" s="206"/>
      <c r="Q369" s="206"/>
      <c r="R369" s="206"/>
      <c r="S369" s="206"/>
      <c r="T369" s="206"/>
      <c r="U369" s="206"/>
      <c r="V369" s="206"/>
      <c r="W369" s="206"/>
      <c r="X369" s="206"/>
      <c r="Y369" s="206"/>
      <c r="Z369" s="206"/>
      <c r="AA369" s="206"/>
      <c r="AB369" s="206"/>
      <c r="AC369" s="206"/>
      <c r="AD369" s="206"/>
      <c r="AE369" s="206"/>
      <c r="AF369" s="206"/>
      <c r="AG369" s="206"/>
      <c r="AH369" s="206"/>
      <c r="AI369" s="206"/>
      <c r="AJ369" s="206"/>
      <c r="AK369" s="206"/>
      <c r="AL369" s="206"/>
      <c r="AM369" s="206"/>
      <c r="AN369" s="206"/>
      <c r="AO369" s="206"/>
      <c r="AP369" s="206"/>
      <c r="AQ369" s="206"/>
      <c r="AR369" s="206"/>
      <c r="AS369" s="206"/>
      <c r="AT369" s="206"/>
      <c r="AU369" s="206"/>
    </row>
    <row r="370" spans="1:47">
      <c r="A370" s="206"/>
      <c r="B370" s="206"/>
      <c r="C370" s="206"/>
      <c r="D370" s="206"/>
      <c r="E370" s="206"/>
      <c r="F370" s="206"/>
      <c r="G370" s="206"/>
      <c r="H370" s="206"/>
      <c r="I370" s="206"/>
      <c r="J370" s="206"/>
      <c r="K370" s="206"/>
      <c r="L370" s="206"/>
      <c r="M370" s="206"/>
      <c r="N370" s="206"/>
      <c r="O370" s="206"/>
      <c r="P370" s="206"/>
      <c r="Q370" s="206"/>
      <c r="R370" s="206"/>
      <c r="S370" s="206"/>
      <c r="T370" s="206"/>
      <c r="U370" s="206"/>
      <c r="V370" s="206"/>
      <c r="W370" s="206"/>
      <c r="X370" s="206"/>
      <c r="Y370" s="206"/>
      <c r="Z370" s="206"/>
      <c r="AA370" s="206"/>
      <c r="AB370" s="206"/>
      <c r="AC370" s="206"/>
      <c r="AD370" s="206"/>
      <c r="AE370" s="206"/>
      <c r="AF370" s="206"/>
      <c r="AG370" s="206"/>
      <c r="AH370" s="206"/>
      <c r="AI370" s="206"/>
      <c r="AJ370" s="206"/>
      <c r="AK370" s="206"/>
      <c r="AL370" s="206"/>
      <c r="AM370" s="206"/>
      <c r="AN370" s="206"/>
      <c r="AO370" s="206"/>
      <c r="AP370" s="206"/>
      <c r="AQ370" s="206"/>
      <c r="AR370" s="206"/>
      <c r="AS370" s="206"/>
      <c r="AT370" s="206"/>
      <c r="AU370" s="206"/>
    </row>
    <row r="371" spans="1:47">
      <c r="A371" s="206"/>
      <c r="B371" s="206"/>
      <c r="C371" s="206"/>
      <c r="D371" s="206"/>
      <c r="E371" s="206"/>
      <c r="F371" s="206"/>
      <c r="G371" s="206"/>
      <c r="H371" s="206"/>
      <c r="I371" s="206"/>
      <c r="J371" s="206"/>
      <c r="K371" s="206"/>
      <c r="L371" s="206"/>
      <c r="M371" s="206"/>
      <c r="N371" s="206"/>
      <c r="O371" s="206"/>
      <c r="P371" s="206"/>
      <c r="Q371" s="206"/>
      <c r="R371" s="206"/>
      <c r="S371" s="206"/>
      <c r="T371" s="206"/>
      <c r="U371" s="206"/>
      <c r="V371" s="206"/>
      <c r="W371" s="206"/>
      <c r="X371" s="206"/>
      <c r="Y371" s="206"/>
      <c r="Z371" s="206"/>
      <c r="AA371" s="206"/>
      <c r="AB371" s="206"/>
      <c r="AC371" s="206"/>
      <c r="AD371" s="206"/>
      <c r="AE371" s="206"/>
      <c r="AF371" s="206"/>
      <c r="AG371" s="206"/>
      <c r="AH371" s="206"/>
      <c r="AI371" s="206"/>
      <c r="AJ371" s="206"/>
      <c r="AK371" s="206"/>
      <c r="AL371" s="206"/>
      <c r="AM371" s="206"/>
      <c r="AN371" s="206"/>
      <c r="AO371" s="206"/>
      <c r="AP371" s="206"/>
      <c r="AQ371" s="206"/>
      <c r="AR371" s="206"/>
      <c r="AS371" s="206"/>
      <c r="AT371" s="206"/>
      <c r="AU371" s="206"/>
    </row>
    <row r="372" spans="1:47">
      <c r="A372" s="206"/>
      <c r="B372" s="206"/>
      <c r="C372" s="206"/>
      <c r="D372" s="206"/>
      <c r="E372" s="206"/>
      <c r="F372" s="206"/>
      <c r="G372" s="206"/>
      <c r="H372" s="206"/>
      <c r="I372" s="206"/>
      <c r="J372" s="206"/>
      <c r="K372" s="206"/>
      <c r="L372" s="206"/>
      <c r="M372" s="206"/>
      <c r="N372" s="206"/>
      <c r="O372" s="206"/>
      <c r="P372" s="206"/>
      <c r="Q372" s="206"/>
      <c r="R372" s="206"/>
      <c r="S372" s="206"/>
      <c r="T372" s="206"/>
      <c r="U372" s="206"/>
      <c r="V372" s="206"/>
      <c r="W372" s="206"/>
      <c r="X372" s="206"/>
      <c r="Y372" s="206"/>
      <c r="Z372" s="206"/>
      <c r="AA372" s="206"/>
      <c r="AB372" s="206"/>
      <c r="AC372" s="206"/>
      <c r="AD372" s="206"/>
      <c r="AE372" s="206"/>
      <c r="AF372" s="206"/>
      <c r="AG372" s="206"/>
      <c r="AH372" s="206"/>
      <c r="AI372" s="206"/>
      <c r="AJ372" s="206"/>
      <c r="AK372" s="206"/>
      <c r="AL372" s="206"/>
      <c r="AM372" s="206"/>
      <c r="AN372" s="206"/>
      <c r="AO372" s="206"/>
      <c r="AP372" s="206"/>
      <c r="AQ372" s="206"/>
      <c r="AR372" s="206"/>
      <c r="AS372" s="206"/>
      <c r="AT372" s="206"/>
      <c r="AU372" s="206"/>
    </row>
    <row r="373" spans="1:47">
      <c r="A373" s="206"/>
      <c r="B373" s="206"/>
      <c r="C373" s="206"/>
      <c r="D373" s="206"/>
      <c r="E373" s="206"/>
      <c r="F373" s="206"/>
      <c r="G373" s="206"/>
      <c r="H373" s="206"/>
      <c r="I373" s="206"/>
      <c r="J373" s="206"/>
      <c r="K373" s="206"/>
      <c r="L373" s="206"/>
      <c r="M373" s="206"/>
      <c r="N373" s="206"/>
      <c r="O373" s="206"/>
      <c r="P373" s="206"/>
      <c r="Q373" s="206"/>
      <c r="R373" s="206"/>
      <c r="S373" s="206"/>
      <c r="T373" s="206"/>
      <c r="U373" s="206"/>
      <c r="V373" s="206"/>
      <c r="W373" s="206"/>
      <c r="X373" s="206"/>
      <c r="Y373" s="206"/>
      <c r="Z373" s="206"/>
      <c r="AA373" s="206"/>
      <c r="AB373" s="206"/>
      <c r="AC373" s="206"/>
      <c r="AD373" s="206"/>
      <c r="AE373" s="206"/>
      <c r="AF373" s="206"/>
      <c r="AG373" s="206"/>
      <c r="AH373" s="206"/>
      <c r="AI373" s="206"/>
      <c r="AJ373" s="206"/>
      <c r="AK373" s="206"/>
      <c r="AL373" s="206"/>
      <c r="AM373" s="206"/>
      <c r="AN373" s="206"/>
      <c r="AO373" s="206"/>
      <c r="AP373" s="206"/>
      <c r="AQ373" s="206"/>
      <c r="AR373" s="206"/>
      <c r="AS373" s="206"/>
      <c r="AT373" s="206"/>
      <c r="AU373" s="206"/>
    </row>
    <row r="374" spans="1:47">
      <c r="A374" s="206"/>
      <c r="B374" s="206"/>
      <c r="C374" s="206"/>
      <c r="D374" s="206"/>
      <c r="E374" s="206"/>
      <c r="F374" s="206"/>
      <c r="G374" s="206"/>
      <c r="H374" s="206"/>
      <c r="I374" s="206"/>
      <c r="J374" s="206"/>
      <c r="K374" s="206"/>
      <c r="L374" s="206"/>
      <c r="M374" s="206"/>
      <c r="N374" s="206"/>
      <c r="O374" s="206"/>
      <c r="P374" s="206"/>
      <c r="Q374" s="206"/>
      <c r="R374" s="206"/>
      <c r="S374" s="206"/>
      <c r="T374" s="206"/>
      <c r="U374" s="206"/>
      <c r="V374" s="206"/>
      <c r="W374" s="206"/>
      <c r="X374" s="206"/>
      <c r="Y374" s="206"/>
      <c r="Z374" s="206"/>
      <c r="AA374" s="206"/>
      <c r="AB374" s="206"/>
      <c r="AC374" s="206"/>
      <c r="AD374" s="206"/>
      <c r="AE374" s="206"/>
      <c r="AF374" s="206"/>
      <c r="AG374" s="206"/>
      <c r="AH374" s="206"/>
      <c r="AI374" s="206"/>
      <c r="AJ374" s="206"/>
      <c r="AK374" s="206"/>
      <c r="AL374" s="206"/>
      <c r="AM374" s="206"/>
      <c r="AN374" s="206"/>
      <c r="AO374" s="206"/>
      <c r="AP374" s="206"/>
      <c r="AQ374" s="206"/>
      <c r="AR374" s="206"/>
      <c r="AS374" s="206"/>
      <c r="AT374" s="206"/>
      <c r="AU374" s="206"/>
    </row>
    <row r="375" spans="1:47">
      <c r="A375" s="206"/>
      <c r="B375" s="206"/>
      <c r="C375" s="206"/>
      <c r="D375" s="206"/>
      <c r="E375" s="206"/>
      <c r="F375" s="206"/>
      <c r="G375" s="206"/>
      <c r="H375" s="206"/>
      <c r="I375" s="206"/>
      <c r="J375" s="206"/>
      <c r="K375" s="206"/>
      <c r="L375" s="206"/>
      <c r="M375" s="206"/>
      <c r="N375" s="206"/>
      <c r="O375" s="206"/>
      <c r="P375" s="206"/>
      <c r="Q375" s="206"/>
      <c r="R375" s="206"/>
      <c r="S375" s="206"/>
      <c r="T375" s="206"/>
      <c r="U375" s="206"/>
      <c r="V375" s="206"/>
      <c r="W375" s="206"/>
      <c r="X375" s="206"/>
      <c r="Y375" s="206"/>
      <c r="Z375" s="206"/>
      <c r="AA375" s="206"/>
      <c r="AB375" s="206"/>
      <c r="AC375" s="206"/>
      <c r="AD375" s="206"/>
      <c r="AE375" s="206"/>
      <c r="AF375" s="206"/>
      <c r="AG375" s="206"/>
      <c r="AH375" s="206"/>
      <c r="AI375" s="206"/>
      <c r="AJ375" s="206"/>
      <c r="AK375" s="206"/>
      <c r="AL375" s="206"/>
      <c r="AM375" s="206"/>
      <c r="AN375" s="206"/>
      <c r="AO375" s="206"/>
      <c r="AP375" s="206"/>
      <c r="AQ375" s="206"/>
      <c r="AR375" s="206"/>
      <c r="AS375" s="206"/>
      <c r="AT375" s="206"/>
      <c r="AU375" s="206"/>
    </row>
    <row r="376" spans="1:47">
      <c r="A376" s="206"/>
      <c r="B376" s="206"/>
      <c r="C376" s="206"/>
      <c r="D376" s="206"/>
      <c r="E376" s="206"/>
      <c r="F376" s="206"/>
      <c r="G376" s="206"/>
      <c r="H376" s="206"/>
      <c r="I376" s="206"/>
      <c r="J376" s="206"/>
      <c r="K376" s="206"/>
      <c r="L376" s="206"/>
      <c r="M376" s="206"/>
      <c r="N376" s="206"/>
      <c r="O376" s="206"/>
      <c r="P376" s="206"/>
      <c r="Q376" s="206"/>
      <c r="R376" s="206"/>
      <c r="S376" s="206"/>
      <c r="T376" s="206"/>
      <c r="U376" s="206"/>
      <c r="V376" s="206"/>
      <c r="W376" s="206"/>
      <c r="X376" s="206"/>
      <c r="Y376" s="206"/>
      <c r="Z376" s="206"/>
      <c r="AA376" s="206"/>
      <c r="AB376" s="206"/>
      <c r="AC376" s="206"/>
      <c r="AD376" s="206"/>
      <c r="AE376" s="206"/>
      <c r="AF376" s="206"/>
      <c r="AG376" s="206"/>
      <c r="AH376" s="206"/>
      <c r="AI376" s="206"/>
      <c r="AJ376" s="206"/>
      <c r="AK376" s="206"/>
      <c r="AL376" s="206"/>
      <c r="AM376" s="206"/>
      <c r="AN376" s="206"/>
      <c r="AO376" s="206"/>
      <c r="AP376" s="206"/>
      <c r="AQ376" s="206"/>
      <c r="AR376" s="206"/>
      <c r="AS376" s="206"/>
      <c r="AT376" s="206"/>
      <c r="AU376" s="206"/>
    </row>
    <row r="377" spans="1:47">
      <c r="A377" s="206"/>
      <c r="B377" s="206"/>
      <c r="C377" s="206"/>
      <c r="D377" s="206"/>
      <c r="E377" s="206"/>
      <c r="F377" s="206"/>
      <c r="G377" s="206"/>
      <c r="H377" s="206"/>
      <c r="I377" s="206"/>
      <c r="J377" s="206"/>
      <c r="K377" s="206"/>
      <c r="L377" s="206"/>
      <c r="M377" s="206"/>
      <c r="N377" s="206"/>
      <c r="O377" s="206"/>
      <c r="P377" s="206"/>
      <c r="Q377" s="206"/>
      <c r="R377" s="206"/>
      <c r="S377" s="206"/>
      <c r="T377" s="206"/>
      <c r="U377" s="206"/>
      <c r="V377" s="206"/>
      <c r="W377" s="206"/>
      <c r="X377" s="206"/>
      <c r="Y377" s="206"/>
      <c r="Z377" s="206"/>
      <c r="AA377" s="206"/>
      <c r="AB377" s="206"/>
      <c r="AC377" s="206"/>
      <c r="AD377" s="206"/>
      <c r="AE377" s="206"/>
      <c r="AF377" s="206"/>
      <c r="AG377" s="206"/>
      <c r="AH377" s="206"/>
      <c r="AI377" s="206"/>
      <c r="AJ377" s="206"/>
      <c r="AK377" s="206"/>
      <c r="AL377" s="206"/>
      <c r="AM377" s="206"/>
      <c r="AN377" s="206"/>
      <c r="AO377" s="206"/>
      <c r="AP377" s="206"/>
      <c r="AQ377" s="206"/>
      <c r="AR377" s="206"/>
      <c r="AS377" s="206"/>
      <c r="AT377" s="206"/>
      <c r="AU377" s="206"/>
    </row>
    <row r="378" spans="1:47">
      <c r="A378" s="206"/>
      <c r="B378" s="206"/>
      <c r="C378" s="206"/>
      <c r="D378" s="206"/>
      <c r="E378" s="206"/>
      <c r="F378" s="206"/>
      <c r="G378" s="206"/>
      <c r="H378" s="206"/>
      <c r="I378" s="206"/>
      <c r="J378" s="206"/>
      <c r="K378" s="206"/>
      <c r="L378" s="206"/>
      <c r="M378" s="206"/>
      <c r="N378" s="206"/>
      <c r="O378" s="206"/>
      <c r="P378" s="206"/>
      <c r="Q378" s="206"/>
      <c r="R378" s="206"/>
      <c r="S378" s="206"/>
      <c r="T378" s="206"/>
      <c r="U378" s="206"/>
      <c r="V378" s="206"/>
      <c r="W378" s="206"/>
      <c r="X378" s="206"/>
      <c r="Y378" s="206"/>
      <c r="Z378" s="206"/>
      <c r="AA378" s="206"/>
      <c r="AB378" s="206"/>
      <c r="AC378" s="206"/>
      <c r="AD378" s="206"/>
      <c r="AE378" s="206"/>
      <c r="AF378" s="206"/>
      <c r="AG378" s="206"/>
      <c r="AH378" s="206"/>
      <c r="AI378" s="206"/>
      <c r="AJ378" s="206"/>
      <c r="AK378" s="206"/>
      <c r="AL378" s="206"/>
      <c r="AM378" s="206"/>
      <c r="AN378" s="206"/>
      <c r="AO378" s="206"/>
      <c r="AP378" s="206"/>
      <c r="AQ378" s="206"/>
      <c r="AR378" s="206"/>
      <c r="AS378" s="206"/>
      <c r="AT378" s="206"/>
      <c r="AU378" s="206"/>
    </row>
    <row r="379" spans="1:47">
      <c r="A379" s="206"/>
      <c r="B379" s="206"/>
      <c r="C379" s="206"/>
      <c r="D379" s="206"/>
      <c r="E379" s="206"/>
      <c r="F379" s="206"/>
      <c r="G379" s="206"/>
      <c r="H379" s="206"/>
      <c r="I379" s="206"/>
      <c r="J379" s="206"/>
      <c r="K379" s="206"/>
      <c r="L379" s="206"/>
      <c r="M379" s="206"/>
      <c r="N379" s="206"/>
      <c r="O379" s="206"/>
      <c r="P379" s="206"/>
      <c r="Q379" s="206"/>
      <c r="R379" s="206"/>
      <c r="S379" s="206"/>
      <c r="T379" s="206"/>
      <c r="U379" s="206"/>
      <c r="V379" s="206"/>
      <c r="W379" s="206"/>
      <c r="X379" s="206"/>
      <c r="Y379" s="206"/>
      <c r="Z379" s="206"/>
      <c r="AA379" s="206"/>
      <c r="AB379" s="206"/>
      <c r="AC379" s="206"/>
      <c r="AD379" s="206"/>
      <c r="AE379" s="206"/>
      <c r="AF379" s="206"/>
      <c r="AG379" s="206"/>
      <c r="AH379" s="206"/>
      <c r="AI379" s="206"/>
      <c r="AJ379" s="206"/>
      <c r="AK379" s="206"/>
      <c r="AL379" s="206"/>
      <c r="AM379" s="206"/>
      <c r="AN379" s="206"/>
      <c r="AO379" s="206"/>
      <c r="AP379" s="206"/>
      <c r="AQ379" s="206"/>
      <c r="AR379" s="206"/>
      <c r="AS379" s="206"/>
      <c r="AT379" s="206"/>
      <c r="AU379" s="206"/>
    </row>
    <row r="380" spans="1:47">
      <c r="A380" s="206"/>
      <c r="B380" s="206"/>
      <c r="C380" s="206"/>
      <c r="D380" s="206"/>
      <c r="E380" s="206"/>
      <c r="F380" s="206"/>
      <c r="G380" s="206"/>
      <c r="H380" s="206"/>
      <c r="I380" s="206"/>
      <c r="J380" s="206"/>
      <c r="K380" s="206"/>
      <c r="L380" s="206"/>
      <c r="M380" s="206"/>
      <c r="N380" s="206"/>
      <c r="O380" s="206"/>
      <c r="P380" s="206"/>
      <c r="Q380" s="206"/>
      <c r="R380" s="206"/>
      <c r="S380" s="206"/>
      <c r="T380" s="206"/>
      <c r="U380" s="206"/>
      <c r="V380" s="206"/>
      <c r="W380" s="206"/>
      <c r="X380" s="206"/>
      <c r="Y380" s="206"/>
      <c r="Z380" s="206"/>
      <c r="AA380" s="206"/>
      <c r="AB380" s="206"/>
      <c r="AC380" s="206"/>
      <c r="AD380" s="206"/>
      <c r="AE380" s="206"/>
      <c r="AF380" s="206"/>
      <c r="AG380" s="206"/>
      <c r="AH380" s="206"/>
      <c r="AI380" s="206"/>
      <c r="AJ380" s="206"/>
      <c r="AK380" s="206"/>
      <c r="AL380" s="206"/>
      <c r="AM380" s="206"/>
      <c r="AN380" s="206"/>
      <c r="AO380" s="206"/>
      <c r="AP380" s="206"/>
      <c r="AQ380" s="206"/>
      <c r="AR380" s="206"/>
      <c r="AS380" s="206"/>
      <c r="AT380" s="206"/>
      <c r="AU380" s="206"/>
    </row>
    <row r="381" spans="1:47">
      <c r="A381" s="206"/>
      <c r="B381" s="206"/>
      <c r="C381" s="206"/>
      <c r="D381" s="206"/>
      <c r="E381" s="206"/>
      <c r="F381" s="206"/>
      <c r="G381" s="206"/>
      <c r="H381" s="206"/>
      <c r="I381" s="206"/>
      <c r="J381" s="206"/>
      <c r="K381" s="206"/>
      <c r="L381" s="206"/>
      <c r="M381" s="206"/>
      <c r="N381" s="206"/>
      <c r="O381" s="206"/>
      <c r="P381" s="206"/>
      <c r="Q381" s="206"/>
      <c r="R381" s="206"/>
      <c r="S381" s="206"/>
      <c r="T381" s="206"/>
      <c r="U381" s="206"/>
      <c r="V381" s="206"/>
      <c r="W381" s="206"/>
      <c r="X381" s="206"/>
      <c r="Y381" s="206"/>
      <c r="Z381" s="206"/>
      <c r="AA381" s="206"/>
      <c r="AB381" s="206"/>
      <c r="AC381" s="206"/>
      <c r="AD381" s="206"/>
      <c r="AE381" s="206"/>
      <c r="AF381" s="206"/>
      <c r="AG381" s="206"/>
      <c r="AH381" s="206"/>
      <c r="AI381" s="206"/>
      <c r="AJ381" s="206"/>
      <c r="AK381" s="206"/>
      <c r="AL381" s="206"/>
      <c r="AM381" s="206"/>
      <c r="AN381" s="206"/>
      <c r="AO381" s="206"/>
      <c r="AP381" s="206"/>
      <c r="AQ381" s="206"/>
      <c r="AR381" s="206"/>
      <c r="AS381" s="206"/>
      <c r="AT381" s="206"/>
      <c r="AU381" s="206"/>
    </row>
    <row r="382" spans="1:47">
      <c r="A382" s="206"/>
      <c r="B382" s="206"/>
      <c r="C382" s="206"/>
      <c r="D382" s="206"/>
      <c r="E382" s="206"/>
      <c r="F382" s="206"/>
      <c r="G382" s="206"/>
      <c r="H382" s="206"/>
      <c r="I382" s="206"/>
      <c r="J382" s="206"/>
      <c r="K382" s="206"/>
      <c r="L382" s="206"/>
      <c r="M382" s="206"/>
      <c r="N382" s="206"/>
      <c r="O382" s="206"/>
      <c r="P382" s="206"/>
      <c r="Q382" s="206"/>
      <c r="R382" s="206"/>
      <c r="S382" s="206"/>
      <c r="T382" s="206"/>
      <c r="U382" s="206"/>
      <c r="V382" s="206"/>
      <c r="W382" s="206"/>
      <c r="X382" s="206"/>
      <c r="Y382" s="206"/>
      <c r="Z382" s="206"/>
      <c r="AA382" s="206"/>
      <c r="AB382" s="206"/>
      <c r="AC382" s="206"/>
      <c r="AD382" s="206"/>
      <c r="AE382" s="206"/>
      <c r="AF382" s="206"/>
      <c r="AG382" s="206"/>
      <c r="AH382" s="206"/>
      <c r="AI382" s="206"/>
      <c r="AJ382" s="206"/>
      <c r="AK382" s="206"/>
      <c r="AL382" s="206"/>
      <c r="AM382" s="206"/>
      <c r="AN382" s="206"/>
      <c r="AO382" s="206"/>
      <c r="AP382" s="206"/>
      <c r="AQ382" s="206"/>
      <c r="AR382" s="206"/>
      <c r="AS382" s="206"/>
      <c r="AT382" s="206"/>
      <c r="AU382" s="206"/>
    </row>
    <row r="383" spans="1:47">
      <c r="A383" s="206"/>
      <c r="B383" s="206"/>
      <c r="C383" s="206"/>
      <c r="D383" s="206"/>
      <c r="E383" s="206"/>
      <c r="F383" s="206"/>
      <c r="G383" s="206"/>
      <c r="H383" s="206"/>
      <c r="I383" s="206"/>
      <c r="J383" s="206"/>
      <c r="K383" s="206"/>
      <c r="L383" s="206"/>
      <c r="M383" s="206"/>
      <c r="N383" s="206"/>
      <c r="O383" s="206"/>
      <c r="P383" s="206"/>
      <c r="Q383" s="206"/>
      <c r="R383" s="206"/>
      <c r="S383" s="206"/>
      <c r="T383" s="206"/>
      <c r="U383" s="206"/>
      <c r="V383" s="206"/>
      <c r="W383" s="206"/>
      <c r="X383" s="206"/>
      <c r="Y383" s="206"/>
      <c r="Z383" s="206"/>
      <c r="AA383" s="206"/>
      <c r="AB383" s="206"/>
      <c r="AC383" s="206"/>
      <c r="AD383" s="206"/>
      <c r="AE383" s="206"/>
      <c r="AF383" s="206"/>
      <c r="AG383" s="206"/>
      <c r="AH383" s="206"/>
      <c r="AI383" s="206"/>
      <c r="AJ383" s="206"/>
      <c r="AK383" s="206"/>
      <c r="AL383" s="206"/>
      <c r="AM383" s="206"/>
      <c r="AN383" s="206"/>
      <c r="AO383" s="206"/>
      <c r="AP383" s="206"/>
      <c r="AQ383" s="206"/>
      <c r="AR383" s="206"/>
      <c r="AS383" s="206"/>
      <c r="AT383" s="206"/>
      <c r="AU383" s="206"/>
    </row>
    <row r="384" spans="1:47">
      <c r="A384" s="206"/>
      <c r="B384" s="206"/>
      <c r="C384" s="206"/>
      <c r="D384" s="206"/>
      <c r="E384" s="206"/>
      <c r="F384" s="206"/>
      <c r="G384" s="206"/>
      <c r="H384" s="206"/>
      <c r="I384" s="206"/>
      <c r="J384" s="206"/>
      <c r="K384" s="206"/>
      <c r="L384" s="206"/>
      <c r="M384" s="206"/>
      <c r="N384" s="206"/>
      <c r="O384" s="206"/>
      <c r="P384" s="206"/>
      <c r="Q384" s="206"/>
      <c r="R384" s="206"/>
      <c r="S384" s="206"/>
      <c r="T384" s="206"/>
      <c r="U384" s="206"/>
      <c r="V384" s="206"/>
      <c r="W384" s="206"/>
      <c r="X384" s="206"/>
      <c r="Y384" s="206"/>
      <c r="Z384" s="206"/>
      <c r="AA384" s="206"/>
      <c r="AB384" s="206"/>
      <c r="AC384" s="206"/>
      <c r="AD384" s="206"/>
      <c r="AE384" s="206"/>
      <c r="AF384" s="206"/>
      <c r="AG384" s="206"/>
      <c r="AH384" s="206"/>
      <c r="AI384" s="206"/>
      <c r="AJ384" s="206"/>
      <c r="AK384" s="206"/>
      <c r="AL384" s="206"/>
      <c r="AM384" s="206"/>
      <c r="AN384" s="206"/>
      <c r="AO384" s="206"/>
      <c r="AP384" s="206"/>
      <c r="AQ384" s="206"/>
      <c r="AR384" s="206"/>
      <c r="AS384" s="206"/>
      <c r="AT384" s="206"/>
      <c r="AU384" s="206"/>
    </row>
    <row r="385" spans="1:47">
      <c r="A385" s="206"/>
      <c r="B385" s="206"/>
      <c r="C385" s="206"/>
      <c r="D385" s="206"/>
      <c r="E385" s="206"/>
      <c r="F385" s="206"/>
      <c r="G385" s="206"/>
      <c r="H385" s="206"/>
      <c r="I385" s="206"/>
      <c r="J385" s="206"/>
      <c r="K385" s="206"/>
      <c r="L385" s="206"/>
      <c r="M385" s="206"/>
      <c r="N385" s="206"/>
      <c r="O385" s="206"/>
      <c r="P385" s="206"/>
      <c r="Q385" s="206"/>
      <c r="R385" s="206"/>
      <c r="S385" s="206"/>
      <c r="T385" s="206"/>
      <c r="U385" s="206"/>
      <c r="V385" s="206"/>
      <c r="W385" s="206"/>
      <c r="X385" s="206"/>
      <c r="Y385" s="206"/>
      <c r="Z385" s="206"/>
      <c r="AA385" s="206"/>
      <c r="AB385" s="206"/>
      <c r="AC385" s="206"/>
      <c r="AD385" s="206"/>
      <c r="AE385" s="206"/>
      <c r="AF385" s="206"/>
      <c r="AG385" s="206"/>
      <c r="AH385" s="206"/>
      <c r="AI385" s="206"/>
      <c r="AJ385" s="206"/>
      <c r="AK385" s="206"/>
      <c r="AL385" s="206"/>
      <c r="AM385" s="206"/>
      <c r="AN385" s="206"/>
      <c r="AO385" s="206"/>
      <c r="AP385" s="206"/>
      <c r="AQ385" s="206"/>
      <c r="AR385" s="206"/>
      <c r="AS385" s="206"/>
      <c r="AT385" s="206"/>
      <c r="AU385" s="206"/>
    </row>
    <row r="386" spans="1:47">
      <c r="A386" s="206"/>
      <c r="B386" s="206"/>
      <c r="C386" s="206"/>
      <c r="D386" s="206"/>
      <c r="E386" s="206"/>
      <c r="F386" s="206"/>
      <c r="G386" s="206"/>
      <c r="H386" s="206"/>
      <c r="I386" s="206"/>
      <c r="J386" s="206"/>
      <c r="K386" s="206"/>
      <c r="L386" s="206"/>
      <c r="M386" s="206"/>
      <c r="N386" s="206"/>
      <c r="O386" s="206"/>
      <c r="P386" s="206"/>
      <c r="Q386" s="206"/>
      <c r="R386" s="206"/>
      <c r="S386" s="206"/>
      <c r="T386" s="206"/>
      <c r="U386" s="206"/>
      <c r="V386" s="206"/>
      <c r="W386" s="206"/>
      <c r="X386" s="206"/>
      <c r="Y386" s="206"/>
      <c r="Z386" s="206"/>
      <c r="AA386" s="206"/>
      <c r="AB386" s="206"/>
      <c r="AC386" s="206"/>
      <c r="AD386" s="206"/>
      <c r="AE386" s="206"/>
      <c r="AF386" s="206"/>
      <c r="AG386" s="206"/>
      <c r="AH386" s="206"/>
      <c r="AI386" s="206"/>
      <c r="AJ386" s="206"/>
      <c r="AK386" s="206"/>
      <c r="AL386" s="206"/>
      <c r="AM386" s="206"/>
      <c r="AN386" s="206"/>
      <c r="AO386" s="206"/>
      <c r="AP386" s="206"/>
      <c r="AQ386" s="206"/>
      <c r="AR386" s="206"/>
      <c r="AS386" s="206"/>
      <c r="AT386" s="206"/>
      <c r="AU386" s="206"/>
    </row>
    <row r="387" spans="1:47">
      <c r="A387" s="206"/>
      <c r="B387" s="206"/>
      <c r="C387" s="206"/>
      <c r="D387" s="206"/>
      <c r="E387" s="206"/>
      <c r="F387" s="206"/>
      <c r="G387" s="206"/>
      <c r="H387" s="206"/>
      <c r="I387" s="206"/>
      <c r="J387" s="206"/>
      <c r="K387" s="206"/>
      <c r="L387" s="206"/>
      <c r="M387" s="206"/>
      <c r="N387" s="206"/>
      <c r="O387" s="206"/>
      <c r="P387" s="206"/>
      <c r="Q387" s="206"/>
      <c r="R387" s="206"/>
      <c r="S387" s="206"/>
      <c r="T387" s="206"/>
      <c r="U387" s="206"/>
      <c r="V387" s="206"/>
      <c r="W387" s="206"/>
      <c r="X387" s="206"/>
      <c r="Y387" s="206"/>
      <c r="Z387" s="206"/>
      <c r="AA387" s="206"/>
      <c r="AB387" s="206"/>
      <c r="AC387" s="206"/>
      <c r="AD387" s="206"/>
      <c r="AE387" s="206"/>
      <c r="AF387" s="206"/>
      <c r="AG387" s="206"/>
      <c r="AH387" s="206"/>
      <c r="AI387" s="206"/>
      <c r="AJ387" s="206"/>
      <c r="AK387" s="206"/>
      <c r="AL387" s="206"/>
      <c r="AM387" s="206"/>
      <c r="AN387" s="206"/>
      <c r="AO387" s="206"/>
      <c r="AP387" s="206"/>
      <c r="AQ387" s="206"/>
      <c r="AR387" s="206"/>
      <c r="AS387" s="206"/>
      <c r="AT387" s="206"/>
      <c r="AU387" s="206"/>
    </row>
    <row r="388" spans="1:47">
      <c r="A388" s="206"/>
      <c r="B388" s="206"/>
      <c r="C388" s="206"/>
      <c r="D388" s="206"/>
      <c r="E388" s="206"/>
      <c r="F388" s="206"/>
      <c r="G388" s="206"/>
      <c r="H388" s="206"/>
      <c r="I388" s="206"/>
      <c r="J388" s="206"/>
      <c r="K388" s="206"/>
      <c r="L388" s="206"/>
      <c r="M388" s="206"/>
      <c r="N388" s="206"/>
      <c r="O388" s="206"/>
      <c r="P388" s="206"/>
      <c r="Q388" s="206"/>
      <c r="R388" s="206"/>
      <c r="S388" s="206"/>
      <c r="T388" s="206"/>
      <c r="U388" s="206"/>
      <c r="V388" s="206"/>
      <c r="W388" s="206"/>
      <c r="X388" s="206"/>
      <c r="Y388" s="206"/>
      <c r="Z388" s="206"/>
      <c r="AA388" s="206"/>
      <c r="AB388" s="206"/>
      <c r="AC388" s="206"/>
      <c r="AD388" s="206"/>
      <c r="AE388" s="206"/>
      <c r="AF388" s="206"/>
      <c r="AG388" s="206"/>
      <c r="AH388" s="206"/>
      <c r="AI388" s="206"/>
      <c r="AJ388" s="206"/>
      <c r="AK388" s="206"/>
      <c r="AL388" s="206"/>
      <c r="AM388" s="206"/>
      <c r="AN388" s="206"/>
      <c r="AO388" s="206"/>
      <c r="AP388" s="206"/>
      <c r="AQ388" s="206"/>
      <c r="AR388" s="206"/>
      <c r="AS388" s="206"/>
      <c r="AT388" s="206"/>
      <c r="AU388" s="206"/>
    </row>
    <row r="389" spans="1:47">
      <c r="A389" s="206"/>
      <c r="B389" s="206"/>
      <c r="C389" s="206"/>
      <c r="D389" s="206"/>
      <c r="E389" s="206"/>
      <c r="F389" s="206"/>
      <c r="G389" s="206"/>
      <c r="H389" s="206"/>
      <c r="I389" s="206"/>
      <c r="J389" s="206"/>
      <c r="K389" s="206"/>
      <c r="L389" s="206"/>
      <c r="M389" s="206"/>
      <c r="N389" s="206"/>
      <c r="O389" s="206"/>
      <c r="P389" s="206"/>
      <c r="Q389" s="206"/>
      <c r="R389" s="206"/>
      <c r="S389" s="206"/>
      <c r="T389" s="206"/>
      <c r="U389" s="206"/>
      <c r="V389" s="206"/>
      <c r="W389" s="206"/>
      <c r="X389" s="206"/>
      <c r="Y389" s="206"/>
      <c r="Z389" s="206"/>
      <c r="AA389" s="206"/>
      <c r="AB389" s="206"/>
      <c r="AC389" s="206"/>
      <c r="AD389" s="206"/>
      <c r="AE389" s="206"/>
      <c r="AF389" s="206"/>
      <c r="AG389" s="206"/>
      <c r="AH389" s="206"/>
      <c r="AI389" s="206"/>
      <c r="AJ389" s="206"/>
      <c r="AK389" s="206"/>
      <c r="AL389" s="206"/>
      <c r="AM389" s="206"/>
      <c r="AN389" s="206"/>
      <c r="AO389" s="206"/>
      <c r="AP389" s="206"/>
      <c r="AQ389" s="206"/>
      <c r="AR389" s="206"/>
      <c r="AS389" s="206"/>
      <c r="AT389" s="206"/>
      <c r="AU389" s="206"/>
    </row>
    <row r="390" spans="1:47">
      <c r="A390" s="206"/>
      <c r="B390" s="206"/>
      <c r="C390" s="206"/>
      <c r="D390" s="206"/>
      <c r="E390" s="206"/>
      <c r="F390" s="206"/>
      <c r="G390" s="206"/>
      <c r="H390" s="206"/>
      <c r="I390" s="206"/>
      <c r="J390" s="206"/>
      <c r="K390" s="206"/>
      <c r="L390" s="206"/>
      <c r="M390" s="206"/>
      <c r="N390" s="206"/>
      <c r="O390" s="206"/>
      <c r="P390" s="206"/>
      <c r="Q390" s="206"/>
      <c r="R390" s="206"/>
      <c r="S390" s="206"/>
      <c r="T390" s="206"/>
      <c r="U390" s="206"/>
      <c r="V390" s="206"/>
      <c r="W390" s="206"/>
      <c r="X390" s="206"/>
      <c r="Y390" s="206"/>
      <c r="Z390" s="206"/>
      <c r="AA390" s="206"/>
      <c r="AB390" s="206"/>
      <c r="AC390" s="206"/>
      <c r="AD390" s="206"/>
      <c r="AE390" s="206"/>
      <c r="AF390" s="206"/>
      <c r="AG390" s="206"/>
      <c r="AH390" s="206"/>
      <c r="AI390" s="206"/>
      <c r="AJ390" s="206"/>
      <c r="AK390" s="206"/>
      <c r="AL390" s="206"/>
      <c r="AM390" s="206"/>
      <c r="AN390" s="206"/>
      <c r="AO390" s="206"/>
      <c r="AP390" s="206"/>
      <c r="AQ390" s="206"/>
      <c r="AR390" s="206"/>
      <c r="AS390" s="206"/>
      <c r="AT390" s="206"/>
      <c r="AU390" s="206"/>
    </row>
    <row r="391" spans="1:47">
      <c r="A391" s="206"/>
      <c r="B391" s="206"/>
      <c r="C391" s="206"/>
      <c r="D391" s="206"/>
      <c r="E391" s="206"/>
      <c r="F391" s="206"/>
      <c r="G391" s="206"/>
      <c r="H391" s="206"/>
      <c r="I391" s="206"/>
      <c r="J391" s="206"/>
      <c r="K391" s="206"/>
      <c r="L391" s="206"/>
      <c r="M391" s="206"/>
      <c r="N391" s="206"/>
      <c r="O391" s="206"/>
      <c r="P391" s="206"/>
      <c r="Q391" s="206"/>
      <c r="R391" s="206"/>
      <c r="S391" s="206"/>
      <c r="T391" s="206"/>
      <c r="U391" s="206"/>
      <c r="V391" s="206"/>
      <c r="W391" s="206"/>
      <c r="X391" s="206"/>
      <c r="Y391" s="206"/>
      <c r="Z391" s="206"/>
      <c r="AA391" s="206"/>
      <c r="AB391" s="206"/>
      <c r="AC391" s="206"/>
      <c r="AD391" s="206"/>
      <c r="AE391" s="206"/>
      <c r="AF391" s="206"/>
      <c r="AG391" s="206"/>
      <c r="AH391" s="206"/>
      <c r="AI391" s="206"/>
      <c r="AJ391" s="206"/>
      <c r="AK391" s="206"/>
      <c r="AL391" s="206"/>
      <c r="AM391" s="206"/>
      <c r="AN391" s="206"/>
      <c r="AO391" s="206"/>
      <c r="AP391" s="206"/>
      <c r="AQ391" s="206"/>
      <c r="AR391" s="206"/>
      <c r="AS391" s="206"/>
      <c r="AT391" s="206"/>
      <c r="AU391" s="206"/>
    </row>
    <row r="392" spans="1:47">
      <c r="A392" s="206"/>
      <c r="B392" s="206"/>
      <c r="C392" s="206"/>
      <c r="D392" s="206"/>
      <c r="E392" s="206"/>
      <c r="F392" s="206"/>
      <c r="G392" s="206"/>
      <c r="H392" s="206"/>
      <c r="I392" s="206"/>
      <c r="J392" s="206"/>
      <c r="K392" s="206"/>
      <c r="L392" s="206"/>
      <c r="M392" s="206"/>
      <c r="N392" s="206"/>
      <c r="O392" s="206"/>
      <c r="P392" s="206"/>
      <c r="Q392" s="206"/>
      <c r="R392" s="206"/>
      <c r="S392" s="206"/>
      <c r="T392" s="206"/>
      <c r="U392" s="206"/>
      <c r="V392" s="206"/>
      <c r="W392" s="206"/>
      <c r="X392" s="206"/>
      <c r="Y392" s="206"/>
      <c r="Z392" s="206"/>
      <c r="AA392" s="206"/>
      <c r="AB392" s="206"/>
      <c r="AC392" s="206"/>
      <c r="AD392" s="206"/>
      <c r="AE392" s="206"/>
      <c r="AF392" s="206"/>
      <c r="AG392" s="206"/>
      <c r="AH392" s="206"/>
      <c r="AI392" s="206"/>
      <c r="AJ392" s="206"/>
      <c r="AK392" s="206"/>
      <c r="AL392" s="206"/>
      <c r="AM392" s="206"/>
      <c r="AN392" s="206"/>
      <c r="AO392" s="206"/>
      <c r="AP392" s="206"/>
      <c r="AQ392" s="206"/>
      <c r="AR392" s="206"/>
      <c r="AS392" s="206"/>
      <c r="AT392" s="206"/>
      <c r="AU392" s="206"/>
    </row>
    <row r="393" spans="1:47">
      <c r="A393" s="206"/>
      <c r="B393" s="206"/>
      <c r="C393" s="206"/>
      <c r="D393" s="206"/>
      <c r="E393" s="206"/>
      <c r="F393" s="206"/>
      <c r="G393" s="206"/>
      <c r="H393" s="206"/>
      <c r="I393" s="206"/>
      <c r="J393" s="206"/>
      <c r="K393" s="206"/>
      <c r="L393" s="206"/>
      <c r="M393" s="206"/>
      <c r="N393" s="206"/>
      <c r="O393" s="206"/>
      <c r="P393" s="206"/>
      <c r="Q393" s="206"/>
      <c r="R393" s="206"/>
      <c r="S393" s="206"/>
      <c r="T393" s="206"/>
      <c r="U393" s="206"/>
      <c r="V393" s="206"/>
      <c r="W393" s="206"/>
      <c r="X393" s="206"/>
      <c r="Y393" s="206"/>
      <c r="Z393" s="206"/>
      <c r="AA393" s="206"/>
      <c r="AB393" s="206"/>
      <c r="AC393" s="206"/>
      <c r="AD393" s="206"/>
      <c r="AE393" s="206"/>
      <c r="AF393" s="206"/>
      <c r="AG393" s="206"/>
      <c r="AH393" s="206"/>
      <c r="AI393" s="206"/>
      <c r="AJ393" s="206"/>
      <c r="AK393" s="206"/>
      <c r="AL393" s="206"/>
      <c r="AM393" s="206"/>
      <c r="AN393" s="206"/>
      <c r="AO393" s="206"/>
      <c r="AP393" s="206"/>
      <c r="AQ393" s="206"/>
      <c r="AR393" s="206"/>
      <c r="AS393" s="206"/>
      <c r="AT393" s="206"/>
      <c r="AU393" s="206"/>
    </row>
    <row r="394" spans="1:47">
      <c r="A394" s="206"/>
      <c r="B394" s="206"/>
      <c r="C394" s="206"/>
      <c r="D394" s="206"/>
      <c r="E394" s="206"/>
      <c r="F394" s="206"/>
      <c r="G394" s="206"/>
      <c r="H394" s="206"/>
      <c r="I394" s="206"/>
      <c r="J394" s="206"/>
      <c r="K394" s="206"/>
      <c r="L394" s="206"/>
      <c r="M394" s="206"/>
      <c r="N394" s="206"/>
      <c r="O394" s="206"/>
      <c r="P394" s="206"/>
      <c r="Q394" s="206"/>
      <c r="R394" s="206"/>
      <c r="S394" s="206"/>
      <c r="T394" s="206"/>
      <c r="U394" s="206"/>
      <c r="V394" s="206"/>
      <c r="W394" s="206"/>
      <c r="X394" s="206"/>
      <c r="Y394" s="206"/>
      <c r="Z394" s="206"/>
      <c r="AA394" s="206"/>
      <c r="AB394" s="206"/>
      <c r="AC394" s="206"/>
      <c r="AD394" s="206"/>
      <c r="AE394" s="206"/>
      <c r="AF394" s="206"/>
      <c r="AG394" s="206"/>
      <c r="AH394" s="206"/>
      <c r="AI394" s="206"/>
      <c r="AJ394" s="206"/>
      <c r="AK394" s="206"/>
      <c r="AL394" s="206"/>
      <c r="AM394" s="206"/>
      <c r="AN394" s="206"/>
      <c r="AO394" s="206"/>
      <c r="AP394" s="206"/>
      <c r="AQ394" s="206"/>
      <c r="AR394" s="206"/>
      <c r="AS394" s="206"/>
      <c r="AT394" s="206"/>
      <c r="AU394" s="206"/>
    </row>
    <row r="395" spans="1:47">
      <c r="A395" s="206"/>
      <c r="B395" s="206"/>
      <c r="C395" s="206"/>
      <c r="D395" s="206"/>
      <c r="E395" s="206"/>
      <c r="F395" s="206"/>
      <c r="G395" s="206"/>
      <c r="H395" s="206"/>
      <c r="I395" s="206"/>
      <c r="J395" s="206"/>
      <c r="K395" s="206"/>
      <c r="L395" s="206"/>
      <c r="M395" s="206"/>
      <c r="N395" s="206"/>
      <c r="O395" s="206"/>
      <c r="P395" s="206"/>
      <c r="Q395" s="206"/>
      <c r="R395" s="206"/>
      <c r="S395" s="206"/>
      <c r="T395" s="206"/>
      <c r="U395" s="206"/>
      <c r="V395" s="206"/>
      <c r="W395" s="206"/>
      <c r="X395" s="206"/>
      <c r="Y395" s="206"/>
      <c r="Z395" s="206"/>
      <c r="AA395" s="206"/>
      <c r="AB395" s="206"/>
      <c r="AC395" s="206"/>
      <c r="AD395" s="206"/>
      <c r="AE395" s="206"/>
      <c r="AF395" s="206"/>
      <c r="AG395" s="206"/>
      <c r="AH395" s="206"/>
      <c r="AI395" s="206"/>
      <c r="AJ395" s="206"/>
      <c r="AK395" s="206"/>
      <c r="AL395" s="206"/>
      <c r="AM395" s="206"/>
      <c r="AN395" s="206"/>
      <c r="AO395" s="206"/>
      <c r="AP395" s="206"/>
      <c r="AQ395" s="206"/>
      <c r="AR395" s="206"/>
      <c r="AS395" s="206"/>
      <c r="AT395" s="206"/>
      <c r="AU395" s="206"/>
    </row>
    <row r="396" spans="1:47">
      <c r="A396" s="206"/>
      <c r="B396" s="206"/>
      <c r="C396" s="206"/>
      <c r="D396" s="206"/>
      <c r="E396" s="206"/>
      <c r="F396" s="206"/>
      <c r="G396" s="206"/>
      <c r="H396" s="206"/>
      <c r="I396" s="206"/>
      <c r="J396" s="206"/>
      <c r="K396" s="206"/>
      <c r="L396" s="206"/>
      <c r="M396" s="206"/>
      <c r="N396" s="206"/>
      <c r="O396" s="206"/>
      <c r="P396" s="206"/>
      <c r="Q396" s="206"/>
      <c r="R396" s="206"/>
      <c r="S396" s="206"/>
      <c r="T396" s="206"/>
      <c r="U396" s="206"/>
      <c r="V396" s="206"/>
      <c r="W396" s="206"/>
      <c r="X396" s="206"/>
      <c r="Y396" s="206"/>
      <c r="Z396" s="206"/>
      <c r="AA396" s="206"/>
      <c r="AB396" s="206"/>
      <c r="AC396" s="206"/>
      <c r="AD396" s="206"/>
      <c r="AE396" s="206"/>
      <c r="AF396" s="206"/>
      <c r="AG396" s="206"/>
      <c r="AH396" s="206"/>
      <c r="AI396" s="206"/>
      <c r="AJ396" s="206"/>
      <c r="AK396" s="206"/>
      <c r="AL396" s="206"/>
      <c r="AM396" s="206"/>
      <c r="AN396" s="206"/>
      <c r="AO396" s="206"/>
      <c r="AP396" s="206"/>
      <c r="AQ396" s="206"/>
      <c r="AR396" s="206"/>
      <c r="AS396" s="206"/>
      <c r="AT396" s="206"/>
      <c r="AU396" s="206"/>
    </row>
    <row r="397" spans="1:47">
      <c r="A397" s="206"/>
      <c r="B397" s="206"/>
      <c r="C397" s="206"/>
      <c r="D397" s="206"/>
      <c r="E397" s="206"/>
      <c r="F397" s="206"/>
      <c r="G397" s="206"/>
      <c r="H397" s="206"/>
      <c r="I397" s="206"/>
      <c r="J397" s="206"/>
      <c r="K397" s="206"/>
      <c r="L397" s="206"/>
      <c r="M397" s="206"/>
      <c r="N397" s="206"/>
      <c r="O397" s="206"/>
      <c r="P397" s="206"/>
      <c r="Q397" s="206"/>
      <c r="R397" s="206"/>
      <c r="S397" s="206"/>
      <c r="T397" s="206"/>
      <c r="U397" s="206"/>
      <c r="V397" s="206"/>
      <c r="W397" s="206"/>
      <c r="X397" s="206"/>
      <c r="Y397" s="206"/>
      <c r="Z397" s="206"/>
      <c r="AA397" s="206"/>
      <c r="AB397" s="206"/>
      <c r="AC397" s="206"/>
      <c r="AD397" s="206"/>
      <c r="AE397" s="206"/>
      <c r="AF397" s="206"/>
      <c r="AG397" s="206"/>
      <c r="AH397" s="206"/>
      <c r="AI397" s="206"/>
      <c r="AJ397" s="206"/>
      <c r="AK397" s="206"/>
      <c r="AL397" s="206"/>
      <c r="AM397" s="206"/>
      <c r="AN397" s="206"/>
      <c r="AO397" s="206"/>
      <c r="AP397" s="206"/>
      <c r="AQ397" s="206"/>
      <c r="AR397" s="206"/>
      <c r="AS397" s="206"/>
      <c r="AT397" s="206"/>
      <c r="AU397" s="206"/>
    </row>
    <row r="398" spans="1:47">
      <c r="A398" s="206"/>
      <c r="B398" s="206"/>
      <c r="C398" s="206"/>
      <c r="D398" s="206"/>
      <c r="E398" s="206"/>
      <c r="F398" s="206"/>
      <c r="G398" s="206"/>
      <c r="H398" s="206"/>
      <c r="I398" s="206"/>
      <c r="J398" s="206"/>
      <c r="K398" s="206"/>
      <c r="L398" s="206"/>
      <c r="M398" s="206"/>
      <c r="N398" s="206"/>
      <c r="O398" s="206"/>
      <c r="P398" s="206"/>
      <c r="Q398" s="206"/>
      <c r="R398" s="206"/>
      <c r="S398" s="206"/>
      <c r="T398" s="206"/>
      <c r="U398" s="206"/>
      <c r="V398" s="206"/>
      <c r="W398" s="206"/>
      <c r="X398" s="206"/>
      <c r="Y398" s="206"/>
      <c r="Z398" s="206"/>
      <c r="AA398" s="206"/>
      <c r="AB398" s="206"/>
      <c r="AC398" s="206"/>
      <c r="AD398" s="206"/>
      <c r="AE398" s="206"/>
      <c r="AF398" s="206"/>
      <c r="AG398" s="206"/>
      <c r="AH398" s="206"/>
      <c r="AI398" s="206"/>
      <c r="AJ398" s="206"/>
      <c r="AK398" s="206"/>
      <c r="AL398" s="206"/>
      <c r="AM398" s="206"/>
      <c r="AN398" s="206"/>
      <c r="AO398" s="206"/>
      <c r="AP398" s="206"/>
      <c r="AQ398" s="206"/>
      <c r="AR398" s="206"/>
      <c r="AS398" s="206"/>
      <c r="AT398" s="206"/>
      <c r="AU398" s="206"/>
    </row>
    <row r="399" spans="1:47">
      <c r="A399" s="206"/>
      <c r="B399" s="206"/>
      <c r="C399" s="206"/>
      <c r="D399" s="206"/>
      <c r="E399" s="206"/>
      <c r="F399" s="206"/>
      <c r="G399" s="206"/>
      <c r="H399" s="206"/>
      <c r="I399" s="206"/>
      <c r="J399" s="206"/>
      <c r="K399" s="206"/>
      <c r="L399" s="206"/>
      <c r="M399" s="206"/>
      <c r="N399" s="206"/>
      <c r="O399" s="206"/>
      <c r="P399" s="206"/>
      <c r="Q399" s="206"/>
      <c r="R399" s="206"/>
      <c r="S399" s="206"/>
      <c r="T399" s="206"/>
      <c r="U399" s="206"/>
      <c r="V399" s="206"/>
      <c r="W399" s="206"/>
      <c r="X399" s="206"/>
      <c r="Y399" s="206"/>
      <c r="Z399" s="206"/>
      <c r="AA399" s="206"/>
      <c r="AB399" s="206"/>
      <c r="AC399" s="206"/>
      <c r="AD399" s="206"/>
      <c r="AE399" s="206"/>
      <c r="AF399" s="206"/>
      <c r="AG399" s="206"/>
      <c r="AH399" s="206"/>
      <c r="AI399" s="206"/>
      <c r="AJ399" s="206"/>
      <c r="AK399" s="206"/>
      <c r="AL399" s="206"/>
      <c r="AM399" s="206"/>
      <c r="AN399" s="206"/>
      <c r="AO399" s="206"/>
      <c r="AP399" s="206"/>
      <c r="AQ399" s="206"/>
      <c r="AR399" s="206"/>
      <c r="AS399" s="206"/>
      <c r="AT399" s="206"/>
      <c r="AU399" s="206"/>
    </row>
    <row r="400" spans="1:47">
      <c r="A400" s="206"/>
      <c r="B400" s="206"/>
      <c r="C400" s="206"/>
      <c r="D400" s="206"/>
      <c r="E400" s="206"/>
      <c r="F400" s="206"/>
      <c r="G400" s="206"/>
      <c r="H400" s="206"/>
      <c r="I400" s="206"/>
      <c r="J400" s="206"/>
      <c r="K400" s="206"/>
      <c r="L400" s="206"/>
      <c r="M400" s="206"/>
      <c r="N400" s="206"/>
      <c r="O400" s="206"/>
      <c r="P400" s="206"/>
      <c r="Q400" s="206"/>
      <c r="R400" s="206"/>
      <c r="S400" s="206"/>
      <c r="T400" s="206"/>
      <c r="U400" s="206"/>
      <c r="V400" s="206"/>
      <c r="W400" s="206"/>
      <c r="X400" s="206"/>
      <c r="Y400" s="206"/>
      <c r="Z400" s="206"/>
      <c r="AA400" s="206"/>
      <c r="AB400" s="206"/>
      <c r="AC400" s="206"/>
      <c r="AD400" s="206"/>
      <c r="AE400" s="206"/>
      <c r="AF400" s="206"/>
      <c r="AG400" s="206"/>
      <c r="AH400" s="206"/>
      <c r="AI400" s="206"/>
      <c r="AJ400" s="206"/>
      <c r="AK400" s="206"/>
      <c r="AL400" s="206"/>
      <c r="AM400" s="206"/>
      <c r="AN400" s="206"/>
      <c r="AO400" s="206"/>
      <c r="AP400" s="206"/>
      <c r="AQ400" s="206"/>
      <c r="AR400" s="206"/>
      <c r="AS400" s="206"/>
      <c r="AT400" s="206"/>
      <c r="AU400" s="206"/>
    </row>
    <row r="401" spans="1:47">
      <c r="A401" s="206"/>
      <c r="B401" s="206"/>
      <c r="C401" s="206"/>
      <c r="D401" s="206"/>
      <c r="E401" s="206"/>
      <c r="F401" s="206"/>
      <c r="G401" s="206"/>
      <c r="H401" s="206"/>
      <c r="I401" s="206"/>
      <c r="J401" s="206"/>
      <c r="K401" s="206"/>
      <c r="L401" s="206"/>
      <c r="M401" s="206"/>
      <c r="N401" s="206"/>
      <c r="O401" s="206"/>
      <c r="P401" s="206"/>
      <c r="Q401" s="206"/>
      <c r="R401" s="206"/>
      <c r="S401" s="206"/>
      <c r="T401" s="206"/>
      <c r="U401" s="206"/>
      <c r="V401" s="206"/>
      <c r="W401" s="206"/>
      <c r="X401" s="206"/>
      <c r="Y401" s="206"/>
      <c r="Z401" s="206"/>
      <c r="AA401" s="206"/>
      <c r="AB401" s="206"/>
      <c r="AC401" s="206"/>
      <c r="AD401" s="206"/>
      <c r="AE401" s="206"/>
      <c r="AF401" s="206"/>
      <c r="AG401" s="206"/>
      <c r="AH401" s="206"/>
      <c r="AI401" s="206"/>
      <c r="AJ401" s="206"/>
      <c r="AK401" s="206"/>
      <c r="AL401" s="206"/>
      <c r="AM401" s="206"/>
      <c r="AN401" s="206"/>
      <c r="AO401" s="206"/>
      <c r="AP401" s="206"/>
      <c r="AQ401" s="206"/>
      <c r="AR401" s="206"/>
      <c r="AS401" s="206"/>
      <c r="AT401" s="206"/>
      <c r="AU401" s="206"/>
    </row>
    <row r="402" spans="1:47">
      <c r="A402" s="206"/>
      <c r="B402" s="206"/>
      <c r="C402" s="206"/>
      <c r="D402" s="206"/>
      <c r="E402" s="206"/>
      <c r="F402" s="206"/>
      <c r="G402" s="206"/>
      <c r="H402" s="206"/>
      <c r="I402" s="206"/>
      <c r="J402" s="206"/>
      <c r="K402" s="206"/>
      <c r="L402" s="206"/>
      <c r="M402" s="206"/>
      <c r="N402" s="206"/>
      <c r="O402" s="206"/>
      <c r="P402" s="206"/>
      <c r="Q402" s="206"/>
      <c r="R402" s="206"/>
      <c r="S402" s="206"/>
      <c r="T402" s="206"/>
      <c r="U402" s="206"/>
      <c r="V402" s="206"/>
      <c r="W402" s="206"/>
      <c r="X402" s="206"/>
      <c r="Y402" s="206"/>
      <c r="Z402" s="206"/>
      <c r="AA402" s="206"/>
      <c r="AB402" s="206"/>
      <c r="AC402" s="206"/>
      <c r="AD402" s="206"/>
      <c r="AE402" s="206"/>
      <c r="AF402" s="206"/>
      <c r="AG402" s="206"/>
      <c r="AH402" s="206"/>
      <c r="AI402" s="206"/>
      <c r="AJ402" s="206"/>
      <c r="AK402" s="206"/>
      <c r="AL402" s="206"/>
      <c r="AM402" s="206"/>
      <c r="AN402" s="206"/>
      <c r="AO402" s="206"/>
      <c r="AP402" s="206"/>
      <c r="AQ402" s="206"/>
      <c r="AR402" s="206"/>
      <c r="AS402" s="206"/>
      <c r="AT402" s="206"/>
      <c r="AU402" s="206"/>
    </row>
    <row r="403" spans="1:47">
      <c r="A403" s="206"/>
      <c r="B403" s="206"/>
      <c r="C403" s="206"/>
      <c r="D403" s="206"/>
      <c r="E403" s="206"/>
      <c r="F403" s="206"/>
      <c r="G403" s="206"/>
      <c r="H403" s="206"/>
      <c r="I403" s="206"/>
      <c r="J403" s="206"/>
      <c r="K403" s="206"/>
      <c r="L403" s="206"/>
      <c r="M403" s="206"/>
      <c r="N403" s="206"/>
      <c r="O403" s="206"/>
      <c r="P403" s="206"/>
      <c r="Q403" s="206"/>
      <c r="R403" s="206"/>
      <c r="S403" s="206"/>
      <c r="T403" s="206"/>
      <c r="U403" s="206"/>
      <c r="V403" s="206"/>
      <c r="W403" s="206"/>
      <c r="X403" s="206"/>
      <c r="Y403" s="206"/>
      <c r="Z403" s="206"/>
      <c r="AA403" s="206"/>
      <c r="AB403" s="206"/>
      <c r="AC403" s="206"/>
      <c r="AD403" s="206"/>
      <c r="AE403" s="206"/>
      <c r="AF403" s="206"/>
      <c r="AG403" s="206"/>
      <c r="AH403" s="206"/>
      <c r="AI403" s="206"/>
      <c r="AJ403" s="206"/>
      <c r="AK403" s="206"/>
      <c r="AL403" s="206"/>
      <c r="AM403" s="206"/>
      <c r="AN403" s="206"/>
      <c r="AO403" s="206"/>
      <c r="AP403" s="206"/>
      <c r="AQ403" s="206"/>
      <c r="AR403" s="206"/>
      <c r="AS403" s="206"/>
      <c r="AT403" s="206"/>
      <c r="AU403" s="206"/>
    </row>
    <row r="404" spans="1:47">
      <c r="A404" s="206"/>
      <c r="B404" s="206"/>
      <c r="C404" s="206"/>
      <c r="D404" s="206"/>
      <c r="E404" s="206"/>
      <c r="F404" s="206"/>
      <c r="G404" s="206"/>
      <c r="H404" s="206"/>
      <c r="I404" s="206"/>
      <c r="J404" s="206"/>
      <c r="K404" s="206"/>
      <c r="L404" s="206"/>
      <c r="M404" s="206"/>
      <c r="N404" s="206"/>
      <c r="O404" s="206"/>
      <c r="P404" s="206"/>
      <c r="Q404" s="206"/>
      <c r="R404" s="206"/>
      <c r="S404" s="206"/>
      <c r="T404" s="206"/>
      <c r="U404" s="206"/>
      <c r="V404" s="206"/>
      <c r="W404" s="206"/>
      <c r="X404" s="206"/>
      <c r="Y404" s="206"/>
      <c r="Z404" s="206"/>
      <c r="AA404" s="206"/>
      <c r="AB404" s="206"/>
      <c r="AC404" s="206"/>
      <c r="AD404" s="206"/>
      <c r="AE404" s="206"/>
      <c r="AF404" s="206"/>
      <c r="AG404" s="206"/>
      <c r="AH404" s="206"/>
      <c r="AI404" s="206"/>
      <c r="AJ404" s="206"/>
      <c r="AK404" s="206"/>
      <c r="AL404" s="206"/>
      <c r="AM404" s="206"/>
      <c r="AN404" s="206"/>
      <c r="AO404" s="206"/>
      <c r="AP404" s="206"/>
      <c r="AQ404" s="206"/>
      <c r="AR404" s="206"/>
      <c r="AS404" s="206"/>
      <c r="AT404" s="206"/>
      <c r="AU404" s="206"/>
    </row>
    <row r="405" spans="1:47">
      <c r="A405" s="206"/>
      <c r="B405" s="206"/>
      <c r="C405" s="206"/>
      <c r="D405" s="206"/>
      <c r="E405" s="206"/>
      <c r="F405" s="206"/>
      <c r="G405" s="206"/>
      <c r="H405" s="206"/>
      <c r="I405" s="206"/>
      <c r="J405" s="206"/>
      <c r="K405" s="206"/>
      <c r="L405" s="206"/>
      <c r="M405" s="206"/>
      <c r="N405" s="206"/>
      <c r="O405" s="206"/>
      <c r="P405" s="206"/>
      <c r="Q405" s="206"/>
      <c r="R405" s="206"/>
      <c r="S405" s="206"/>
      <c r="T405" s="206"/>
      <c r="U405" s="206"/>
      <c r="V405" s="206"/>
      <c r="W405" s="206"/>
      <c r="X405" s="206"/>
      <c r="Y405" s="206"/>
      <c r="Z405" s="206"/>
      <c r="AA405" s="206"/>
      <c r="AB405" s="206"/>
      <c r="AC405" s="206"/>
      <c r="AD405" s="206"/>
      <c r="AE405" s="206"/>
      <c r="AF405" s="206"/>
      <c r="AG405" s="206"/>
      <c r="AH405" s="206"/>
      <c r="AI405" s="206"/>
      <c r="AJ405" s="206"/>
      <c r="AK405" s="206"/>
      <c r="AL405" s="206"/>
      <c r="AM405" s="206"/>
      <c r="AN405" s="206"/>
      <c r="AO405" s="206"/>
      <c r="AP405" s="206"/>
      <c r="AQ405" s="206"/>
      <c r="AR405" s="206"/>
      <c r="AS405" s="206"/>
      <c r="AT405" s="206"/>
      <c r="AU405" s="206"/>
    </row>
    <row r="406" spans="1:47">
      <c r="A406" s="206"/>
      <c r="B406" s="206"/>
      <c r="C406" s="206"/>
      <c r="D406" s="206"/>
      <c r="E406" s="206"/>
      <c r="F406" s="206"/>
      <c r="G406" s="206"/>
      <c r="H406" s="206"/>
      <c r="I406" s="206"/>
      <c r="J406" s="206"/>
      <c r="K406" s="206"/>
      <c r="L406" s="206"/>
      <c r="M406" s="206"/>
      <c r="N406" s="206"/>
      <c r="O406" s="206"/>
      <c r="P406" s="206"/>
      <c r="Q406" s="206"/>
      <c r="R406" s="206"/>
      <c r="S406" s="206"/>
      <c r="T406" s="206"/>
      <c r="U406" s="206"/>
      <c r="V406" s="206"/>
      <c r="W406" s="206"/>
      <c r="X406" s="206"/>
      <c r="Y406" s="206"/>
      <c r="Z406" s="206"/>
      <c r="AA406" s="206"/>
      <c r="AB406" s="206"/>
      <c r="AC406" s="206"/>
      <c r="AD406" s="206"/>
      <c r="AE406" s="206"/>
      <c r="AF406" s="206"/>
      <c r="AG406" s="206"/>
      <c r="AH406" s="206"/>
      <c r="AI406" s="206"/>
      <c r="AJ406" s="206"/>
      <c r="AK406" s="206"/>
      <c r="AL406" s="206"/>
      <c r="AM406" s="206"/>
      <c r="AN406" s="206"/>
      <c r="AO406" s="206"/>
      <c r="AP406" s="206"/>
      <c r="AQ406" s="206"/>
      <c r="AR406" s="206"/>
      <c r="AS406" s="206"/>
      <c r="AT406" s="206"/>
      <c r="AU406" s="206"/>
    </row>
    <row r="407" spans="1:47">
      <c r="A407" s="206"/>
      <c r="B407" s="206"/>
      <c r="C407" s="206"/>
      <c r="D407" s="206"/>
      <c r="E407" s="206"/>
      <c r="F407" s="206"/>
      <c r="G407" s="206"/>
      <c r="H407" s="206"/>
      <c r="I407" s="206"/>
      <c r="J407" s="206"/>
      <c r="K407" s="206"/>
      <c r="L407" s="206"/>
      <c r="M407" s="206"/>
      <c r="N407" s="206"/>
      <c r="O407" s="206"/>
      <c r="P407" s="206"/>
      <c r="Q407" s="206"/>
      <c r="R407" s="206"/>
      <c r="S407" s="206"/>
      <c r="T407" s="206"/>
      <c r="U407" s="206"/>
      <c r="V407" s="206"/>
      <c r="W407" s="206"/>
      <c r="X407" s="206"/>
      <c r="Y407" s="206"/>
      <c r="Z407" s="206"/>
      <c r="AA407" s="206"/>
      <c r="AB407" s="206"/>
      <c r="AC407" s="206"/>
      <c r="AD407" s="206"/>
      <c r="AE407" s="206"/>
      <c r="AF407" s="206"/>
      <c r="AG407" s="206"/>
      <c r="AH407" s="206"/>
      <c r="AI407" s="206"/>
      <c r="AJ407" s="206"/>
      <c r="AK407" s="206"/>
      <c r="AL407" s="206"/>
      <c r="AM407" s="206"/>
      <c r="AN407" s="206"/>
      <c r="AO407" s="206"/>
      <c r="AP407" s="206"/>
      <c r="AQ407" s="206"/>
      <c r="AR407" s="206"/>
      <c r="AS407" s="206"/>
      <c r="AT407" s="206"/>
      <c r="AU407" s="206"/>
    </row>
    <row r="408" spans="1:47">
      <c r="A408" s="206"/>
      <c r="B408" s="206"/>
      <c r="C408" s="206"/>
      <c r="D408" s="206"/>
      <c r="E408" s="206"/>
      <c r="F408" s="206"/>
      <c r="G408" s="206"/>
      <c r="H408" s="206"/>
      <c r="I408" s="206"/>
      <c r="J408" s="206"/>
      <c r="K408" s="206"/>
      <c r="L408" s="206"/>
      <c r="M408" s="206"/>
      <c r="N408" s="206"/>
      <c r="O408" s="206"/>
      <c r="P408" s="206"/>
      <c r="Q408" s="206"/>
      <c r="R408" s="206"/>
      <c r="S408" s="206"/>
      <c r="T408" s="206"/>
      <c r="U408" s="206"/>
      <c r="V408" s="206"/>
      <c r="W408" s="206"/>
      <c r="X408" s="206"/>
      <c r="Y408" s="206"/>
      <c r="Z408" s="206"/>
      <c r="AA408" s="206"/>
      <c r="AB408" s="206"/>
      <c r="AC408" s="206"/>
      <c r="AD408" s="206"/>
      <c r="AE408" s="206"/>
      <c r="AF408" s="206"/>
      <c r="AG408" s="206"/>
      <c r="AH408" s="206"/>
      <c r="AI408" s="206"/>
      <c r="AJ408" s="206"/>
      <c r="AK408" s="206"/>
      <c r="AL408" s="206"/>
      <c r="AM408" s="206"/>
      <c r="AN408" s="206"/>
      <c r="AO408" s="206"/>
      <c r="AP408" s="206"/>
      <c r="AQ408" s="206"/>
      <c r="AR408" s="206"/>
      <c r="AS408" s="206"/>
      <c r="AT408" s="206"/>
      <c r="AU408" s="206"/>
    </row>
    <row r="409" spans="1:47">
      <c r="A409" s="206"/>
      <c r="B409" s="206"/>
      <c r="C409" s="206"/>
      <c r="D409" s="206"/>
      <c r="E409" s="206"/>
      <c r="F409" s="206"/>
      <c r="G409" s="206"/>
      <c r="H409" s="206"/>
      <c r="I409" s="206"/>
      <c r="J409" s="206"/>
      <c r="K409" s="206"/>
      <c r="L409" s="206"/>
      <c r="M409" s="206"/>
      <c r="N409" s="206"/>
      <c r="O409" s="206"/>
      <c r="P409" s="206"/>
      <c r="Q409" s="206"/>
      <c r="R409" s="206"/>
      <c r="S409" s="206"/>
      <c r="T409" s="206"/>
      <c r="U409" s="206"/>
      <c r="V409" s="206"/>
      <c r="W409" s="206"/>
      <c r="X409" s="206"/>
      <c r="Y409" s="206"/>
      <c r="Z409" s="206"/>
      <c r="AA409" s="206"/>
      <c r="AB409" s="206"/>
      <c r="AC409" s="206"/>
      <c r="AD409" s="206"/>
      <c r="AE409" s="206"/>
      <c r="AF409" s="206"/>
      <c r="AG409" s="206"/>
      <c r="AH409" s="206"/>
      <c r="AI409" s="206"/>
      <c r="AJ409" s="206"/>
      <c r="AK409" s="206"/>
      <c r="AL409" s="206"/>
      <c r="AM409" s="206"/>
      <c r="AN409" s="206"/>
      <c r="AO409" s="206"/>
      <c r="AP409" s="206"/>
      <c r="AQ409" s="206"/>
      <c r="AR409" s="206"/>
      <c r="AS409" s="206"/>
      <c r="AT409" s="206"/>
      <c r="AU409" s="206"/>
    </row>
    <row r="410" spans="1:47">
      <c r="A410" s="206"/>
      <c r="B410" s="206"/>
      <c r="C410" s="206"/>
      <c r="D410" s="206"/>
      <c r="E410" s="206"/>
      <c r="F410" s="206"/>
      <c r="G410" s="206"/>
      <c r="H410" s="206"/>
      <c r="I410" s="206"/>
      <c r="J410" s="206"/>
      <c r="K410" s="206"/>
      <c r="L410" s="206"/>
      <c r="M410" s="206"/>
      <c r="N410" s="206"/>
      <c r="O410" s="206"/>
      <c r="P410" s="206"/>
      <c r="Q410" s="206"/>
      <c r="R410" s="206"/>
      <c r="S410" s="206"/>
      <c r="T410" s="206"/>
      <c r="U410" s="206"/>
      <c r="V410" s="206"/>
      <c r="W410" s="206"/>
      <c r="X410" s="206"/>
      <c r="Y410" s="206"/>
      <c r="Z410" s="206"/>
      <c r="AA410" s="206"/>
      <c r="AB410" s="206"/>
      <c r="AC410" s="206"/>
      <c r="AD410" s="206"/>
      <c r="AE410" s="206"/>
      <c r="AF410" s="206"/>
      <c r="AG410" s="206"/>
      <c r="AH410" s="206"/>
      <c r="AI410" s="206"/>
      <c r="AJ410" s="206"/>
      <c r="AK410" s="206"/>
      <c r="AL410" s="206"/>
      <c r="AM410" s="206"/>
      <c r="AN410" s="206"/>
      <c r="AO410" s="206"/>
      <c r="AP410" s="206"/>
      <c r="AQ410" s="206"/>
      <c r="AR410" s="206"/>
      <c r="AS410" s="206"/>
      <c r="AT410" s="206"/>
      <c r="AU410" s="206"/>
    </row>
    <row r="411" spans="1:47">
      <c r="A411" s="206"/>
      <c r="B411" s="206"/>
      <c r="C411" s="206"/>
      <c r="D411" s="206"/>
      <c r="E411" s="206"/>
      <c r="F411" s="206"/>
      <c r="G411" s="206"/>
      <c r="H411" s="206"/>
      <c r="I411" s="206"/>
      <c r="J411" s="206"/>
      <c r="K411" s="206"/>
      <c r="L411" s="206"/>
      <c r="M411" s="206"/>
      <c r="N411" s="206"/>
      <c r="O411" s="206"/>
      <c r="P411" s="206"/>
      <c r="Q411" s="206"/>
      <c r="R411" s="206"/>
      <c r="S411" s="206"/>
      <c r="T411" s="206"/>
      <c r="U411" s="206"/>
      <c r="V411" s="206"/>
      <c r="W411" s="206"/>
      <c r="X411" s="206"/>
      <c r="Y411" s="206"/>
      <c r="Z411" s="206"/>
      <c r="AA411" s="206"/>
      <c r="AB411" s="206"/>
      <c r="AC411" s="206"/>
      <c r="AD411" s="206"/>
      <c r="AE411" s="206"/>
      <c r="AF411" s="206"/>
      <c r="AG411" s="206"/>
      <c r="AH411" s="206"/>
      <c r="AI411" s="206"/>
      <c r="AJ411" s="206"/>
      <c r="AK411" s="206"/>
      <c r="AL411" s="206"/>
      <c r="AM411" s="206"/>
      <c r="AN411" s="206"/>
      <c r="AO411" s="206"/>
      <c r="AP411" s="206"/>
      <c r="AQ411" s="206"/>
      <c r="AR411" s="206"/>
      <c r="AS411" s="206"/>
      <c r="AT411" s="206"/>
      <c r="AU411" s="206"/>
    </row>
    <row r="412" spans="1:47">
      <c r="A412" s="206"/>
      <c r="B412" s="206"/>
      <c r="C412" s="206"/>
      <c r="D412" s="206"/>
      <c r="E412" s="206"/>
      <c r="F412" s="206"/>
      <c r="G412" s="206"/>
      <c r="H412" s="206"/>
      <c r="I412" s="206"/>
      <c r="J412" s="206"/>
      <c r="K412" s="206"/>
      <c r="L412" s="206"/>
      <c r="M412" s="206"/>
      <c r="N412" s="206"/>
      <c r="O412" s="206"/>
      <c r="P412" s="206"/>
      <c r="Q412" s="206"/>
      <c r="R412" s="206"/>
      <c r="S412" s="206"/>
      <c r="T412" s="206"/>
      <c r="U412" s="206"/>
      <c r="V412" s="206"/>
      <c r="W412" s="206"/>
      <c r="X412" s="206"/>
      <c r="Y412" s="206"/>
      <c r="Z412" s="206"/>
      <c r="AA412" s="206"/>
      <c r="AB412" s="206"/>
      <c r="AC412" s="206"/>
      <c r="AD412" s="206"/>
      <c r="AE412" s="206"/>
      <c r="AF412" s="206"/>
      <c r="AG412" s="206"/>
      <c r="AH412" s="206"/>
      <c r="AI412" s="206"/>
      <c r="AJ412" s="206"/>
      <c r="AK412" s="206"/>
      <c r="AL412" s="206"/>
      <c r="AM412" s="206"/>
      <c r="AN412" s="206"/>
      <c r="AO412" s="206"/>
      <c r="AP412" s="206"/>
      <c r="AQ412" s="206"/>
      <c r="AR412" s="206"/>
      <c r="AS412" s="206"/>
      <c r="AT412" s="206"/>
      <c r="AU412" s="206"/>
    </row>
    <row r="413" spans="1:47">
      <c r="A413" s="206"/>
      <c r="B413" s="206"/>
      <c r="C413" s="206"/>
      <c r="D413" s="206"/>
      <c r="E413" s="206"/>
      <c r="F413" s="206"/>
      <c r="G413" s="206"/>
      <c r="H413" s="206"/>
      <c r="I413" s="206"/>
      <c r="J413" s="206"/>
      <c r="K413" s="206"/>
      <c r="L413" s="206"/>
      <c r="M413" s="206"/>
      <c r="N413" s="206"/>
      <c r="O413" s="206"/>
      <c r="P413" s="206"/>
      <c r="Q413" s="206"/>
      <c r="R413" s="206"/>
      <c r="S413" s="206"/>
      <c r="T413" s="206"/>
      <c r="U413" s="206"/>
      <c r="V413" s="206"/>
      <c r="W413" s="206"/>
      <c r="X413" s="206"/>
      <c r="Y413" s="206"/>
      <c r="Z413" s="206"/>
      <c r="AA413" s="206"/>
      <c r="AB413" s="206"/>
      <c r="AC413" s="206"/>
      <c r="AD413" s="206"/>
      <c r="AE413" s="206"/>
      <c r="AF413" s="206"/>
      <c r="AG413" s="206"/>
      <c r="AH413" s="206"/>
      <c r="AI413" s="206"/>
      <c r="AJ413" s="206"/>
      <c r="AK413" s="206"/>
      <c r="AL413" s="206"/>
      <c r="AM413" s="206"/>
      <c r="AN413" s="206"/>
      <c r="AO413" s="206"/>
      <c r="AP413" s="206"/>
      <c r="AQ413" s="206"/>
      <c r="AR413" s="206"/>
      <c r="AS413" s="206"/>
      <c r="AT413" s="206"/>
      <c r="AU413" s="206"/>
    </row>
    <row r="414" spans="1:47">
      <c r="A414" s="206"/>
      <c r="B414" s="206"/>
      <c r="C414" s="206"/>
      <c r="D414" s="206"/>
      <c r="E414" s="206"/>
      <c r="F414" s="206"/>
      <c r="G414" s="206"/>
      <c r="H414" s="206"/>
      <c r="I414" s="206"/>
      <c r="J414" s="206"/>
      <c r="K414" s="206"/>
      <c r="L414" s="206"/>
      <c r="M414" s="206"/>
      <c r="N414" s="206"/>
      <c r="O414" s="206"/>
      <c r="P414" s="206"/>
      <c r="Q414" s="206"/>
      <c r="R414" s="206"/>
      <c r="S414" s="206"/>
      <c r="T414" s="206"/>
      <c r="U414" s="206"/>
      <c r="V414" s="206"/>
      <c r="W414" s="206"/>
      <c r="X414" s="206"/>
      <c r="Y414" s="206"/>
      <c r="Z414" s="206"/>
      <c r="AA414" s="206"/>
      <c r="AB414" s="206"/>
      <c r="AC414" s="206"/>
      <c r="AD414" s="206"/>
      <c r="AE414" s="206"/>
      <c r="AF414" s="206"/>
      <c r="AG414" s="206"/>
      <c r="AH414" s="206"/>
      <c r="AI414" s="206"/>
      <c r="AJ414" s="206"/>
      <c r="AK414" s="206"/>
      <c r="AL414" s="206"/>
      <c r="AM414" s="206"/>
      <c r="AN414" s="206"/>
      <c r="AO414" s="206"/>
      <c r="AP414" s="206"/>
      <c r="AQ414" s="206"/>
      <c r="AR414" s="206"/>
      <c r="AS414" s="206"/>
      <c r="AT414" s="206"/>
      <c r="AU414" s="206"/>
    </row>
    <row r="415" spans="1:47">
      <c r="A415" s="206"/>
      <c r="B415" s="206"/>
      <c r="C415" s="206"/>
      <c r="D415" s="206"/>
      <c r="E415" s="206"/>
      <c r="F415" s="206"/>
      <c r="G415" s="206"/>
      <c r="H415" s="206"/>
      <c r="I415" s="206"/>
      <c r="J415" s="206"/>
      <c r="K415" s="206"/>
      <c r="L415" s="206"/>
      <c r="M415" s="206"/>
      <c r="N415" s="206"/>
      <c r="O415" s="206"/>
      <c r="P415" s="206"/>
      <c r="Q415" s="206"/>
      <c r="R415" s="206"/>
      <c r="S415" s="206"/>
      <c r="T415" s="206"/>
      <c r="U415" s="206"/>
      <c r="V415" s="206"/>
      <c r="W415" s="206"/>
      <c r="X415" s="206"/>
      <c r="Y415" s="206"/>
      <c r="Z415" s="206"/>
      <c r="AA415" s="206"/>
      <c r="AB415" s="206"/>
      <c r="AC415" s="206"/>
      <c r="AD415" s="206"/>
      <c r="AE415" s="206"/>
      <c r="AF415" s="206"/>
      <c r="AG415" s="206"/>
      <c r="AH415" s="206"/>
      <c r="AI415" s="206"/>
      <c r="AJ415" s="206"/>
      <c r="AK415" s="206"/>
      <c r="AL415" s="206"/>
      <c r="AM415" s="206"/>
      <c r="AN415" s="206"/>
      <c r="AO415" s="206"/>
      <c r="AP415" s="206"/>
      <c r="AQ415" s="206"/>
      <c r="AR415" s="206"/>
      <c r="AS415" s="206"/>
      <c r="AT415" s="206"/>
      <c r="AU415" s="206"/>
    </row>
    <row r="416" spans="1:47">
      <c r="A416" s="206"/>
      <c r="B416" s="206"/>
      <c r="C416" s="206"/>
      <c r="D416" s="206"/>
      <c r="E416" s="206"/>
      <c r="F416" s="206"/>
      <c r="G416" s="206"/>
      <c r="H416" s="206"/>
      <c r="I416" s="206"/>
      <c r="J416" s="206"/>
      <c r="K416" s="206"/>
      <c r="L416" s="206"/>
      <c r="M416" s="206"/>
      <c r="N416" s="206"/>
      <c r="O416" s="206"/>
      <c r="P416" s="206"/>
      <c r="Q416" s="206"/>
      <c r="R416" s="206"/>
      <c r="S416" s="206"/>
      <c r="T416" s="206"/>
      <c r="U416" s="206"/>
      <c r="V416" s="206"/>
      <c r="W416" s="206"/>
      <c r="X416" s="206"/>
      <c r="Y416" s="206"/>
      <c r="Z416" s="206"/>
      <c r="AA416" s="206"/>
      <c r="AB416" s="206"/>
      <c r="AC416" s="206"/>
      <c r="AD416" s="206"/>
      <c r="AE416" s="206"/>
      <c r="AF416" s="206"/>
      <c r="AG416" s="206"/>
      <c r="AH416" s="206"/>
      <c r="AI416" s="206"/>
      <c r="AJ416" s="206"/>
      <c r="AK416" s="206"/>
      <c r="AL416" s="206"/>
      <c r="AM416" s="206"/>
      <c r="AN416" s="206"/>
      <c r="AO416" s="206"/>
      <c r="AP416" s="206"/>
      <c r="AQ416" s="206"/>
      <c r="AR416" s="206"/>
      <c r="AS416" s="206"/>
      <c r="AT416" s="206"/>
      <c r="AU416" s="206"/>
    </row>
    <row r="417" spans="1:47">
      <c r="A417" s="206"/>
      <c r="B417" s="206"/>
      <c r="C417" s="206"/>
      <c r="D417" s="206"/>
      <c r="E417" s="206"/>
      <c r="F417" s="206"/>
      <c r="G417" s="206"/>
      <c r="H417" s="206"/>
      <c r="I417" s="206"/>
      <c r="J417" s="206"/>
      <c r="K417" s="206"/>
      <c r="L417" s="206"/>
      <c r="M417" s="206"/>
      <c r="N417" s="206"/>
      <c r="O417" s="206"/>
      <c r="P417" s="206"/>
      <c r="Q417" s="206"/>
      <c r="R417" s="206"/>
      <c r="S417" s="206"/>
      <c r="T417" s="206"/>
      <c r="U417" s="206"/>
      <c r="V417" s="206"/>
      <c r="W417" s="206"/>
      <c r="X417" s="206"/>
      <c r="Y417" s="206"/>
      <c r="Z417" s="206"/>
      <c r="AA417" s="206"/>
      <c r="AB417" s="206"/>
      <c r="AC417" s="206"/>
      <c r="AD417" s="206"/>
      <c r="AE417" s="206"/>
      <c r="AF417" s="206"/>
      <c r="AG417" s="206"/>
      <c r="AH417" s="206"/>
      <c r="AI417" s="206"/>
      <c r="AJ417" s="206"/>
      <c r="AK417" s="206"/>
      <c r="AL417" s="206"/>
      <c r="AM417" s="206"/>
      <c r="AN417" s="206"/>
      <c r="AO417" s="206"/>
      <c r="AP417" s="206"/>
      <c r="AQ417" s="206"/>
      <c r="AR417" s="206"/>
      <c r="AS417" s="206"/>
      <c r="AT417" s="206"/>
      <c r="AU417" s="206"/>
    </row>
    <row r="418" spans="1:47">
      <c r="A418" s="206"/>
      <c r="B418" s="206"/>
      <c r="C418" s="206"/>
      <c r="D418" s="206"/>
      <c r="E418" s="206"/>
      <c r="F418" s="206"/>
      <c r="G418" s="206"/>
      <c r="H418" s="206"/>
      <c r="I418" s="206"/>
      <c r="J418" s="206"/>
      <c r="K418" s="206"/>
      <c r="L418" s="206"/>
      <c r="M418" s="206"/>
      <c r="N418" s="206"/>
      <c r="O418" s="206"/>
      <c r="P418" s="206"/>
      <c r="Q418" s="206"/>
      <c r="R418" s="206"/>
      <c r="S418" s="206"/>
      <c r="T418" s="206"/>
      <c r="U418" s="206"/>
      <c r="V418" s="206"/>
      <c r="W418" s="206"/>
      <c r="X418" s="206"/>
      <c r="Y418" s="206"/>
      <c r="Z418" s="206"/>
      <c r="AA418" s="206"/>
      <c r="AB418" s="206"/>
      <c r="AC418" s="206"/>
      <c r="AD418" s="206"/>
      <c r="AE418" s="206"/>
      <c r="AF418" s="206"/>
      <c r="AG418" s="206"/>
      <c r="AH418" s="206"/>
      <c r="AI418" s="206"/>
      <c r="AJ418" s="206"/>
      <c r="AK418" s="206"/>
      <c r="AL418" s="206"/>
      <c r="AM418" s="206"/>
      <c r="AN418" s="206"/>
      <c r="AO418" s="206"/>
      <c r="AP418" s="206"/>
      <c r="AQ418" s="206"/>
      <c r="AR418" s="206"/>
      <c r="AS418" s="206"/>
      <c r="AT418" s="206"/>
      <c r="AU418" s="206"/>
    </row>
    <row r="419" spans="1:47">
      <c r="A419" s="206"/>
      <c r="B419" s="206"/>
      <c r="C419" s="206"/>
      <c r="D419" s="206"/>
      <c r="E419" s="206"/>
      <c r="F419" s="206"/>
      <c r="G419" s="206"/>
      <c r="H419" s="206"/>
      <c r="I419" s="206"/>
      <c r="J419" s="206"/>
      <c r="K419" s="206"/>
      <c r="L419" s="206"/>
      <c r="M419" s="206"/>
      <c r="N419" s="206"/>
      <c r="O419" s="206"/>
      <c r="P419" s="206"/>
      <c r="Q419" s="206"/>
      <c r="R419" s="206"/>
      <c r="S419" s="206"/>
      <c r="T419" s="206"/>
      <c r="U419" s="206"/>
      <c r="V419" s="206"/>
      <c r="W419" s="206"/>
      <c r="X419" s="206"/>
      <c r="Y419" s="206"/>
      <c r="Z419" s="206"/>
      <c r="AA419" s="206"/>
      <c r="AB419" s="206"/>
      <c r="AC419" s="206"/>
      <c r="AD419" s="206"/>
      <c r="AE419" s="206"/>
      <c r="AF419" s="206"/>
      <c r="AG419" s="206"/>
      <c r="AH419" s="206"/>
      <c r="AI419" s="206"/>
      <c r="AJ419" s="206"/>
      <c r="AK419" s="206"/>
      <c r="AL419" s="206"/>
      <c r="AM419" s="206"/>
      <c r="AN419" s="206"/>
      <c r="AO419" s="206"/>
      <c r="AP419" s="206"/>
      <c r="AQ419" s="206"/>
      <c r="AR419" s="206"/>
      <c r="AS419" s="206"/>
      <c r="AT419" s="206"/>
      <c r="AU419" s="206"/>
    </row>
    <row r="420" spans="1:47">
      <c r="A420" s="206"/>
      <c r="B420" s="206"/>
      <c r="C420" s="206"/>
      <c r="D420" s="206"/>
      <c r="E420" s="206"/>
      <c r="F420" s="206"/>
      <c r="G420" s="206"/>
      <c r="H420" s="206"/>
      <c r="I420" s="206"/>
      <c r="J420" s="206"/>
      <c r="K420" s="206"/>
      <c r="L420" s="206"/>
      <c r="M420" s="206"/>
      <c r="N420" s="206"/>
      <c r="O420" s="206"/>
      <c r="P420" s="206"/>
      <c r="Q420" s="206"/>
      <c r="R420" s="206"/>
      <c r="S420" s="206"/>
      <c r="T420" s="206"/>
      <c r="U420" s="206"/>
      <c r="V420" s="206"/>
      <c r="W420" s="206"/>
      <c r="X420" s="206"/>
      <c r="Y420" s="206"/>
      <c r="Z420" s="206"/>
      <c r="AA420" s="206"/>
      <c r="AB420" s="206"/>
      <c r="AC420" s="206"/>
      <c r="AD420" s="206"/>
      <c r="AE420" s="206"/>
      <c r="AF420" s="206"/>
      <c r="AG420" s="206"/>
      <c r="AH420" s="206"/>
      <c r="AI420" s="206"/>
      <c r="AJ420" s="206"/>
      <c r="AK420" s="206"/>
      <c r="AL420" s="206"/>
      <c r="AM420" s="206"/>
      <c r="AN420" s="206"/>
      <c r="AO420" s="206"/>
      <c r="AP420" s="206"/>
      <c r="AQ420" s="206"/>
      <c r="AR420" s="206"/>
      <c r="AS420" s="206"/>
      <c r="AT420" s="206"/>
      <c r="AU420" s="206"/>
    </row>
    <row r="421" spans="1:47">
      <c r="A421" s="206"/>
      <c r="B421" s="206"/>
      <c r="C421" s="206"/>
      <c r="D421" s="206"/>
      <c r="E421" s="206"/>
      <c r="F421" s="206"/>
      <c r="G421" s="206"/>
      <c r="H421" s="206"/>
      <c r="I421" s="206"/>
      <c r="J421" s="206"/>
      <c r="K421" s="206"/>
      <c r="L421" s="206"/>
      <c r="M421" s="206"/>
      <c r="N421" s="206"/>
      <c r="O421" s="206"/>
      <c r="P421" s="206"/>
      <c r="Q421" s="206"/>
      <c r="R421" s="206"/>
      <c r="S421" s="206"/>
      <c r="T421" s="206"/>
      <c r="U421" s="206"/>
      <c r="V421" s="206"/>
      <c r="W421" s="206"/>
      <c r="X421" s="206"/>
      <c r="Y421" s="206"/>
      <c r="Z421" s="206"/>
      <c r="AA421" s="206"/>
      <c r="AB421" s="206"/>
      <c r="AC421" s="206"/>
      <c r="AD421" s="206"/>
      <c r="AE421" s="206"/>
      <c r="AF421" s="206"/>
      <c r="AG421" s="206"/>
      <c r="AH421" s="206"/>
      <c r="AI421" s="206"/>
      <c r="AJ421" s="206"/>
      <c r="AK421" s="206"/>
      <c r="AL421" s="206"/>
      <c r="AM421" s="206"/>
      <c r="AN421" s="206"/>
      <c r="AO421" s="206"/>
      <c r="AP421" s="206"/>
      <c r="AQ421" s="206"/>
      <c r="AR421" s="206"/>
      <c r="AS421" s="206"/>
      <c r="AT421" s="206"/>
      <c r="AU421" s="206"/>
    </row>
    <row r="422" spans="1:47">
      <c r="A422" s="206"/>
      <c r="B422" s="206"/>
      <c r="C422" s="206"/>
      <c r="D422" s="206"/>
      <c r="E422" s="206"/>
      <c r="F422" s="206"/>
      <c r="G422" s="206"/>
      <c r="H422" s="206"/>
      <c r="I422" s="206"/>
      <c r="J422" s="206"/>
      <c r="K422" s="206"/>
      <c r="L422" s="206"/>
      <c r="M422" s="206"/>
      <c r="N422" s="206"/>
      <c r="O422" s="206"/>
      <c r="P422" s="206"/>
      <c r="Q422" s="206"/>
      <c r="R422" s="206"/>
      <c r="S422" s="206"/>
      <c r="T422" s="206"/>
      <c r="U422" s="206"/>
      <c r="V422" s="206"/>
      <c r="W422" s="206"/>
      <c r="X422" s="206"/>
      <c r="Y422" s="206"/>
      <c r="Z422" s="206"/>
      <c r="AA422" s="206"/>
      <c r="AB422" s="206"/>
      <c r="AC422" s="206"/>
      <c r="AD422" s="206"/>
      <c r="AE422" s="206"/>
      <c r="AF422" s="206"/>
      <c r="AG422" s="206"/>
      <c r="AH422" s="206"/>
      <c r="AI422" s="206"/>
      <c r="AJ422" s="206"/>
      <c r="AK422" s="206"/>
      <c r="AL422" s="206"/>
      <c r="AM422" s="206"/>
      <c r="AN422" s="206"/>
      <c r="AO422" s="206"/>
      <c r="AP422" s="206"/>
      <c r="AQ422" s="206"/>
      <c r="AR422" s="206"/>
      <c r="AS422" s="206"/>
      <c r="AT422" s="206"/>
      <c r="AU422" s="206"/>
    </row>
    <row r="423" spans="1:47">
      <c r="A423" s="206"/>
      <c r="B423" s="206"/>
      <c r="C423" s="206"/>
      <c r="D423" s="206"/>
      <c r="E423" s="206"/>
      <c r="F423" s="206"/>
      <c r="G423" s="206"/>
      <c r="H423" s="206"/>
      <c r="I423" s="206"/>
      <c r="J423" s="206"/>
      <c r="K423" s="206"/>
      <c r="L423" s="206"/>
      <c r="M423" s="206"/>
      <c r="N423" s="206"/>
      <c r="O423" s="206"/>
      <c r="P423" s="206"/>
      <c r="Q423" s="206"/>
      <c r="R423" s="206"/>
      <c r="S423" s="206"/>
      <c r="T423" s="206"/>
      <c r="U423" s="206"/>
      <c r="V423" s="206"/>
      <c r="W423" s="206"/>
      <c r="X423" s="206"/>
      <c r="Y423" s="206"/>
      <c r="Z423" s="206"/>
      <c r="AA423" s="206"/>
      <c r="AB423" s="206"/>
      <c r="AC423" s="206"/>
      <c r="AD423" s="206"/>
      <c r="AE423" s="206"/>
      <c r="AF423" s="206"/>
      <c r="AG423" s="206"/>
      <c r="AH423" s="206"/>
      <c r="AI423" s="206"/>
      <c r="AJ423" s="206"/>
      <c r="AK423" s="206"/>
      <c r="AL423" s="206"/>
      <c r="AM423" s="206"/>
      <c r="AN423" s="206"/>
      <c r="AO423" s="206"/>
      <c r="AP423" s="206"/>
      <c r="AQ423" s="206"/>
      <c r="AR423" s="206"/>
      <c r="AS423" s="206"/>
      <c r="AT423" s="206"/>
      <c r="AU423" s="206"/>
    </row>
    <row r="424" spans="1:47">
      <c r="A424" s="206"/>
      <c r="B424" s="206"/>
      <c r="C424" s="206"/>
      <c r="D424" s="206"/>
      <c r="E424" s="206"/>
      <c r="F424" s="206"/>
      <c r="G424" s="206"/>
      <c r="H424" s="206"/>
      <c r="I424" s="206"/>
      <c r="J424" s="206"/>
      <c r="K424" s="206"/>
      <c r="L424" s="206"/>
      <c r="M424" s="206"/>
      <c r="N424" s="206"/>
      <c r="O424" s="206"/>
      <c r="P424" s="206"/>
      <c r="Q424" s="206"/>
      <c r="R424" s="206"/>
      <c r="S424" s="206"/>
      <c r="T424" s="206"/>
      <c r="U424" s="206"/>
      <c r="V424" s="206"/>
      <c r="W424" s="206"/>
      <c r="X424" s="206"/>
      <c r="Y424" s="206"/>
      <c r="Z424" s="206"/>
      <c r="AA424" s="206"/>
      <c r="AB424" s="206"/>
      <c r="AC424" s="206"/>
      <c r="AD424" s="206"/>
      <c r="AE424" s="206"/>
      <c r="AF424" s="206"/>
      <c r="AG424" s="206"/>
      <c r="AH424" s="206"/>
      <c r="AI424" s="206"/>
      <c r="AJ424" s="206"/>
      <c r="AK424" s="206"/>
      <c r="AL424" s="206"/>
      <c r="AM424" s="206"/>
      <c r="AN424" s="206"/>
      <c r="AO424" s="206"/>
      <c r="AP424" s="206"/>
      <c r="AQ424" s="206"/>
      <c r="AR424" s="206"/>
      <c r="AS424" s="206"/>
      <c r="AT424" s="206"/>
      <c r="AU424" s="206"/>
    </row>
    <row r="425" spans="1:47">
      <c r="A425" s="206"/>
      <c r="B425" s="206"/>
      <c r="C425" s="206"/>
      <c r="D425" s="206"/>
      <c r="E425" s="206"/>
      <c r="F425" s="206"/>
      <c r="G425" s="206"/>
      <c r="H425" s="206"/>
      <c r="I425" s="206"/>
      <c r="J425" s="206"/>
      <c r="K425" s="206"/>
      <c r="L425" s="206"/>
      <c r="M425" s="206"/>
      <c r="N425" s="206"/>
      <c r="O425" s="206"/>
      <c r="P425" s="206"/>
      <c r="Q425" s="206"/>
      <c r="R425" s="206"/>
      <c r="S425" s="206"/>
      <c r="T425" s="206"/>
      <c r="U425" s="206"/>
      <c r="V425" s="206"/>
      <c r="W425" s="206"/>
      <c r="X425" s="206"/>
      <c r="Y425" s="206"/>
      <c r="Z425" s="206"/>
      <c r="AA425" s="206"/>
      <c r="AB425" s="206"/>
      <c r="AC425" s="206"/>
      <c r="AD425" s="206"/>
      <c r="AE425" s="206"/>
      <c r="AF425" s="206"/>
      <c r="AG425" s="206"/>
      <c r="AH425" s="206"/>
      <c r="AI425" s="206"/>
      <c r="AJ425" s="206"/>
      <c r="AK425" s="206"/>
      <c r="AL425" s="206"/>
      <c r="AM425" s="206"/>
      <c r="AN425" s="206"/>
      <c r="AO425" s="206"/>
      <c r="AP425" s="206"/>
      <c r="AQ425" s="206"/>
      <c r="AR425" s="206"/>
      <c r="AS425" s="206"/>
      <c r="AT425" s="206"/>
      <c r="AU425" s="206"/>
    </row>
    <row r="426" spans="1:47">
      <c r="A426" s="206"/>
      <c r="B426" s="206"/>
      <c r="C426" s="206"/>
      <c r="D426" s="206"/>
      <c r="E426" s="206"/>
      <c r="F426" s="206"/>
      <c r="G426" s="206"/>
      <c r="H426" s="206"/>
      <c r="I426" s="206"/>
      <c r="J426" s="206"/>
      <c r="K426" s="206"/>
      <c r="L426" s="206"/>
      <c r="M426" s="206"/>
      <c r="N426" s="206"/>
      <c r="O426" s="206"/>
      <c r="P426" s="206"/>
      <c r="Q426" s="206"/>
      <c r="R426" s="206"/>
      <c r="S426" s="206"/>
      <c r="T426" s="206"/>
      <c r="U426" s="206"/>
      <c r="V426" s="206"/>
      <c r="W426" s="206"/>
      <c r="X426" s="206"/>
      <c r="Y426" s="206"/>
      <c r="Z426" s="206"/>
      <c r="AA426" s="206"/>
      <c r="AB426" s="206"/>
      <c r="AC426" s="206"/>
      <c r="AD426" s="206"/>
      <c r="AE426" s="206"/>
      <c r="AF426" s="206"/>
      <c r="AG426" s="206"/>
      <c r="AH426" s="206"/>
      <c r="AI426" s="206"/>
      <c r="AJ426" s="206"/>
      <c r="AK426" s="206"/>
      <c r="AL426" s="206"/>
      <c r="AM426" s="206"/>
      <c r="AN426" s="206"/>
      <c r="AO426" s="206"/>
      <c r="AP426" s="206"/>
      <c r="AQ426" s="206"/>
      <c r="AR426" s="206"/>
      <c r="AS426" s="206"/>
      <c r="AT426" s="206"/>
      <c r="AU426" s="206"/>
    </row>
  </sheetData>
  <sheetProtection selectLockedCells="1"/>
  <customSheetViews>
    <customSheetView guid="{AA4FA3B0-F96E-4CF2-864D-09383E4C7DB9}" showRuler="0">
      <selection activeCell="N8" sqref="N8:N19"/>
      <pageMargins left="0.75" right="0.75" top="1" bottom="1" header="0.5" footer="0.5"/>
      <headerFooter alignWithMargins="0"/>
    </customSheetView>
  </customSheetViews>
  <mergeCells count="14">
    <mergeCell ref="B52:C52"/>
    <mergeCell ref="B1:E6"/>
    <mergeCell ref="B7:C20"/>
    <mergeCell ref="D25:F27"/>
    <mergeCell ref="D30:F32"/>
    <mergeCell ref="D36:H42"/>
    <mergeCell ref="Y1:AD2"/>
    <mergeCell ref="Y4:AD5"/>
    <mergeCell ref="B49:C49"/>
    <mergeCell ref="D23:J23"/>
    <mergeCell ref="H2:S4"/>
    <mergeCell ref="K23:M28"/>
    <mergeCell ref="K35:M40"/>
    <mergeCell ref="J35:J42"/>
  </mergeCells>
  <phoneticPr fontId="2" type="noConversion"/>
  <hyperlinks>
    <hyperlink ref="I26" r:id="rId1"/>
    <hyperlink ref="I31" r:id="rId2"/>
  </hyperlinks>
  <pageMargins left="0.75" right="0.75" top="1" bottom="1" header="0.5" footer="0.5"/>
  <pageSetup orientation="portrait" verticalDpi="200" r:id="rId3"/>
  <headerFooter alignWithMargins="0"/>
  <legacyDrawing r:id="rId4"/>
  <controls>
    <control shapeId="3090" r:id="rId5" name="TextBox1"/>
    <control shapeId="3089" r:id="rId6" name="CommandButton3"/>
    <control shapeId="3086" r:id="rId7" name="ComboBox3"/>
    <control shapeId="3079" r:id="rId8" name="ComboBox2"/>
    <control shapeId="3078" r:id="rId9" name="ComboBox1"/>
    <control shapeId="3074" r:id="rId10" name="CommandButton2"/>
    <control shapeId="3073" r:id="rId11" name="CommandButton1"/>
  </controls>
</worksheet>
</file>

<file path=xl/worksheets/sheet4.xml><?xml version="1.0" encoding="utf-8"?>
<worksheet xmlns="http://schemas.openxmlformats.org/spreadsheetml/2006/main" xmlns:r="http://schemas.openxmlformats.org/officeDocument/2006/relationships">
  <sheetPr codeName="Sheet7"/>
  <dimension ref="A1:FT164"/>
  <sheetViews>
    <sheetView tabSelected="1" zoomScale="75" zoomScaleNormal="75" workbookViewId="0">
      <selection activeCell="G6" sqref="G6"/>
    </sheetView>
  </sheetViews>
  <sheetFormatPr defaultRowHeight="12.75"/>
  <cols>
    <col min="1" max="1" width="5.140625" style="90" customWidth="1"/>
    <col min="2" max="2" width="16.28515625" bestFit="1" customWidth="1"/>
    <col min="3" max="3" width="11.42578125" customWidth="1"/>
    <col min="4" max="4" width="3.140625" customWidth="1"/>
    <col min="5" max="5" width="14.140625" bestFit="1" customWidth="1"/>
    <col min="6" max="6" width="12" customWidth="1"/>
    <col min="7" max="7" width="3.85546875" customWidth="1"/>
    <col min="8" max="8" width="14.140625" bestFit="1" customWidth="1"/>
    <col min="9" max="9" width="11.42578125" customWidth="1"/>
    <col min="10" max="10" width="3.140625" customWidth="1"/>
    <col min="11" max="11" width="13.28515625" style="90" customWidth="1"/>
    <col min="12" max="12" width="9" customWidth="1"/>
    <col min="19" max="19" width="1.5703125" style="90" customWidth="1"/>
    <col min="20" max="20" width="12" style="90" bestFit="1" customWidth="1"/>
    <col min="21" max="21" width="6.28515625" style="90" customWidth="1"/>
    <col min="22" max="36" width="9.140625" style="90"/>
    <col min="37" max="176" width="9.140625" style="101"/>
  </cols>
  <sheetData>
    <row r="1" spans="1:40" ht="3" customHeight="1" thickBot="1">
      <c r="B1" s="90"/>
      <c r="C1" s="90"/>
      <c r="D1" s="90"/>
      <c r="E1" s="90"/>
      <c r="F1" s="90"/>
      <c r="G1" s="90"/>
      <c r="H1" s="90"/>
      <c r="I1" s="90"/>
      <c r="J1" s="91" t="s">
        <v>10</v>
      </c>
      <c r="L1" s="90"/>
      <c r="M1" s="90"/>
      <c r="N1" s="90"/>
      <c r="O1" s="90"/>
      <c r="P1" s="90"/>
      <c r="Q1" s="90"/>
      <c r="R1" s="90"/>
    </row>
    <row r="2" spans="1:40" ht="1.5" customHeight="1" thickBot="1">
      <c r="B2" s="90"/>
      <c r="C2" s="617" t="s">
        <v>276</v>
      </c>
      <c r="D2" s="618"/>
      <c r="E2" s="619"/>
      <c r="F2" s="351"/>
      <c r="G2" s="351"/>
      <c r="H2" s="351"/>
      <c r="I2" s="351"/>
      <c r="J2" s="351"/>
      <c r="L2" s="90"/>
      <c r="M2" s="90"/>
      <c r="N2" s="90"/>
      <c r="O2" s="90"/>
      <c r="P2" s="90"/>
      <c r="Q2" s="90"/>
      <c r="R2" s="90"/>
    </row>
    <row r="3" spans="1:40" ht="15">
      <c r="A3" s="92"/>
      <c r="B3" s="92"/>
      <c r="C3" s="620"/>
      <c r="D3" s="621"/>
      <c r="E3" s="622"/>
      <c r="F3" s="355"/>
      <c r="G3" s="356"/>
      <c r="H3" s="356"/>
      <c r="I3" s="352"/>
      <c r="J3" s="357"/>
      <c r="K3" s="623"/>
      <c r="L3" s="624"/>
      <c r="M3" s="625"/>
      <c r="N3" s="92"/>
      <c r="O3" s="92"/>
      <c r="P3" s="92"/>
      <c r="Q3" s="92"/>
      <c r="R3" s="92"/>
      <c r="S3" s="92"/>
      <c r="T3" s="92"/>
      <c r="U3" s="92"/>
      <c r="V3" s="92"/>
      <c r="W3" s="92"/>
      <c r="X3" s="92"/>
      <c r="Y3" s="92"/>
    </row>
    <row r="4" spans="1:40" ht="15">
      <c r="A4" s="92"/>
      <c r="B4" s="92"/>
      <c r="C4" s="620"/>
      <c r="D4" s="621"/>
      <c r="E4" s="622"/>
      <c r="F4" s="358"/>
      <c r="G4" s="202"/>
      <c r="H4" s="202"/>
      <c r="I4" s="353"/>
      <c r="J4" s="359"/>
      <c r="K4" s="626"/>
      <c r="L4" s="627"/>
      <c r="M4" s="628"/>
      <c r="N4" s="90"/>
      <c r="O4" s="90"/>
      <c r="P4" s="90"/>
      <c r="Q4" s="90"/>
      <c r="R4" s="90"/>
      <c r="S4" s="92"/>
      <c r="T4" s="93"/>
      <c r="U4" s="92"/>
      <c r="V4" s="92"/>
      <c r="W4" s="92"/>
      <c r="X4" s="92"/>
      <c r="Y4" s="92"/>
    </row>
    <row r="5" spans="1:40" ht="18.75" customHeight="1" thickBot="1">
      <c r="A5" s="92"/>
      <c r="B5" s="92"/>
      <c r="C5" s="555"/>
      <c r="D5" s="556"/>
      <c r="E5" s="557"/>
      <c r="F5" s="360"/>
      <c r="G5" s="361"/>
      <c r="H5" s="361"/>
      <c r="I5" s="354"/>
      <c r="J5" s="362"/>
      <c r="K5" s="629"/>
      <c r="L5" s="630"/>
      <c r="M5" s="631"/>
      <c r="N5" s="90"/>
      <c r="O5" s="90"/>
      <c r="P5" s="364"/>
      <c r="Q5" s="90"/>
      <c r="R5" s="90"/>
      <c r="S5" s="92"/>
      <c r="T5" s="94"/>
      <c r="U5" s="92"/>
      <c r="V5" s="95"/>
      <c r="W5" s="95"/>
      <c r="X5" s="92"/>
      <c r="Y5" s="92"/>
    </row>
    <row r="6" spans="1:40" ht="13.5" thickBot="1">
      <c r="A6" s="92"/>
      <c r="B6" s="92"/>
      <c r="C6" s="92"/>
      <c r="D6" s="92"/>
      <c r="E6" s="92"/>
      <c r="F6" s="92"/>
      <c r="G6" s="201">
        <v>4</v>
      </c>
      <c r="H6" s="92"/>
      <c r="I6" s="92"/>
      <c r="J6" s="92"/>
      <c r="K6" s="96"/>
      <c r="L6" s="90"/>
      <c r="M6" s="90"/>
      <c r="N6" s="90"/>
      <c r="O6" s="90"/>
      <c r="P6" s="90"/>
      <c r="Q6" s="90"/>
      <c r="R6" s="90"/>
      <c r="S6" s="92"/>
      <c r="T6" s="93"/>
      <c r="U6" s="92"/>
      <c r="V6" s="95"/>
      <c r="W6" s="95"/>
      <c r="X6" s="92"/>
      <c r="Y6" s="92"/>
      <c r="AL6" s="515"/>
      <c r="AM6" s="516"/>
      <c r="AN6" s="417"/>
    </row>
    <row r="7" spans="1:40" ht="16.5" thickTop="1" thickBot="1">
      <c r="A7" s="92"/>
      <c r="B7" s="517" t="s">
        <v>93</v>
      </c>
      <c r="C7" s="518"/>
      <c r="D7" s="97"/>
      <c r="E7" s="519">
        <f>precipfinal!$D$49</f>
        <v>2007</v>
      </c>
      <c r="F7" s="520"/>
      <c r="G7" s="98"/>
      <c r="H7" s="521">
        <f>precipfinal!$E$49</f>
        <v>2008</v>
      </c>
      <c r="I7" s="522"/>
      <c r="J7" s="523"/>
      <c r="K7" s="99" t="s">
        <v>94</v>
      </c>
      <c r="L7" s="90"/>
      <c r="M7" s="90"/>
      <c r="N7" s="90"/>
      <c r="O7" s="90"/>
      <c r="P7" s="90"/>
      <c r="Q7" s="90"/>
      <c r="R7" s="90"/>
      <c r="S7" s="100"/>
      <c r="V7" s="101"/>
      <c r="W7" s="95"/>
      <c r="X7" s="92"/>
      <c r="Y7" s="92"/>
      <c r="AL7" s="416"/>
      <c r="AM7" s="417"/>
      <c r="AN7" s="417"/>
    </row>
    <row r="8" spans="1:40" ht="15.75" thickBot="1">
      <c r="A8" s="92"/>
      <c r="B8" s="524"/>
      <c r="C8" s="525"/>
      <c r="D8" s="95"/>
      <c r="E8" s="526"/>
      <c r="F8" s="527"/>
      <c r="G8" s="102"/>
      <c r="H8" s="638"/>
      <c r="I8" s="639"/>
      <c r="J8" s="640"/>
      <c r="K8" s="103" t="s">
        <v>95</v>
      </c>
      <c r="L8" s="90"/>
      <c r="M8" s="90"/>
      <c r="N8" s="90"/>
      <c r="O8" s="90"/>
      <c r="P8" s="90"/>
      <c r="Q8" s="90"/>
      <c r="R8" s="90"/>
      <c r="S8" s="100"/>
      <c r="V8" s="101"/>
      <c r="W8" s="95"/>
      <c r="X8" s="92"/>
      <c r="Y8" s="92"/>
      <c r="AL8" s="416"/>
      <c r="AM8" s="417"/>
      <c r="AN8" s="417"/>
    </row>
    <row r="9" spans="1:40" ht="16.5" thickTop="1" thickBot="1">
      <c r="A9" s="92"/>
      <c r="B9" s="537"/>
      <c r="C9" s="538"/>
      <c r="D9" s="95"/>
      <c r="E9" s="104">
        <f>E7-1</f>
        <v>2006</v>
      </c>
      <c r="F9" s="105">
        <f>E7</f>
        <v>2007</v>
      </c>
      <c r="G9" s="102"/>
      <c r="H9" s="104">
        <f>E7</f>
        <v>2007</v>
      </c>
      <c r="I9" s="106">
        <f>E7+1</f>
        <v>2008</v>
      </c>
      <c r="J9" s="107"/>
      <c r="K9" s="142"/>
      <c r="L9" s="660" t="str">
        <f>IF(M16&lt;0.8,"Over Grazing During Drought Conditions Will Reduce Next Year's Forage Regardless of Next Year's Rainfall","")</f>
        <v/>
      </c>
      <c r="M9" s="660"/>
      <c r="N9" s="660"/>
      <c r="O9" s="660"/>
      <c r="P9" s="660"/>
      <c r="Q9" s="660"/>
      <c r="R9" s="661"/>
      <c r="S9" s="100"/>
      <c r="T9" s="641"/>
      <c r="U9" s="642"/>
      <c r="V9" s="642"/>
      <c r="W9" s="642"/>
      <c r="X9" s="643"/>
      <c r="Y9" s="92"/>
      <c r="AL9" s="416"/>
      <c r="AM9" s="417"/>
      <c r="AN9" s="417"/>
    </row>
    <row r="10" spans="1:40" ht="21.95" customHeight="1">
      <c r="A10" s="92"/>
      <c r="B10" s="108" t="s">
        <v>11</v>
      </c>
      <c r="C10" s="109">
        <f>IF(ISERROR(choosesource!T4),"",choosesource!T4)</f>
        <v>0.2677393160907045</v>
      </c>
      <c r="D10" s="110">
        <f t="shared" ref="D10:D21" si="0">IF(I10="?",C10,I10)</f>
        <v>0</v>
      </c>
      <c r="E10" s="111" t="str">
        <f>B10</f>
        <v>January</v>
      </c>
      <c r="F10" s="147">
        <f>choosesource!V4</f>
        <v>3.7393160907044705E-2</v>
      </c>
      <c r="G10" s="112"/>
      <c r="H10" s="111" t="str">
        <f>E10</f>
        <v>January</v>
      </c>
      <c r="I10" s="148">
        <f>choosesource!X4</f>
        <v>0</v>
      </c>
      <c r="J10" s="143"/>
      <c r="K10" s="144"/>
      <c r="L10" s="662"/>
      <c r="M10" s="662"/>
      <c r="N10" s="662"/>
      <c r="O10" s="662"/>
      <c r="P10" s="662"/>
      <c r="Q10" s="662"/>
      <c r="R10" s="663"/>
      <c r="S10" s="100"/>
      <c r="T10" s="644"/>
      <c r="U10" s="565"/>
      <c r="V10" s="565"/>
      <c r="W10" s="565"/>
      <c r="X10" s="645"/>
      <c r="Y10" s="92"/>
      <c r="AL10" s="416"/>
      <c r="AM10" s="417"/>
      <c r="AN10" s="417"/>
    </row>
    <row r="11" spans="1:40" ht="21.95" customHeight="1" thickBot="1">
      <c r="A11" s="92" t="s">
        <v>97</v>
      </c>
      <c r="B11" s="113" t="s">
        <v>12</v>
      </c>
      <c r="C11" s="109">
        <f>IF(ISERROR(choosesource!T5),"",choosesource!T5)</f>
        <v>0.50913675252417223</v>
      </c>
      <c r="D11" s="114">
        <f t="shared" si="0"/>
        <v>0.50913675252417223</v>
      </c>
      <c r="E11" s="111" t="str">
        <f t="shared" ref="E11:E21" si="1">B11</f>
        <v>February</v>
      </c>
      <c r="F11" s="147">
        <f>choosesource!V5</f>
        <v>5.2230772717550063E-2</v>
      </c>
      <c r="G11" s="112"/>
      <c r="H11" s="111" t="str">
        <f t="shared" ref="H11:H21" si="2">E11</f>
        <v>February</v>
      </c>
      <c r="I11" s="148" t="str">
        <f>choosesource!X5</f>
        <v>?</v>
      </c>
      <c r="J11" s="145"/>
      <c r="K11" s="131"/>
      <c r="L11" s="664"/>
      <c r="M11" s="664"/>
      <c r="N11" s="664"/>
      <c r="O11" s="664"/>
      <c r="P11" s="664"/>
      <c r="Q11" s="664"/>
      <c r="R11" s="665"/>
      <c r="S11" s="100"/>
      <c r="T11" s="644"/>
      <c r="U11" s="565"/>
      <c r="V11" s="565"/>
      <c r="W11" s="565"/>
      <c r="X11" s="645"/>
      <c r="Y11" s="92"/>
      <c r="AL11" s="416"/>
      <c r="AM11" s="417"/>
      <c r="AN11" s="417"/>
    </row>
    <row r="12" spans="1:40" ht="21.95" customHeight="1" thickTop="1">
      <c r="A12" s="92"/>
      <c r="B12" s="113" t="s">
        <v>13</v>
      </c>
      <c r="C12" s="109">
        <f>IF(ISERROR(choosesource!T6),"",choosesource!T6)</f>
        <v>0.94003206366927194</v>
      </c>
      <c r="D12" s="114">
        <f t="shared" si="0"/>
        <v>0.94003206366927194</v>
      </c>
      <c r="E12" s="111" t="str">
        <f t="shared" si="1"/>
        <v>March</v>
      </c>
      <c r="F12" s="147">
        <f>choosesource!V6</f>
        <v>7.0288573023446169E-2</v>
      </c>
      <c r="G12" s="112"/>
      <c r="H12" s="111" t="str">
        <f t="shared" si="2"/>
        <v>March</v>
      </c>
      <c r="I12" s="148" t="str">
        <f>choosesource!X6</f>
        <v>?</v>
      </c>
      <c r="J12" s="145"/>
      <c r="K12" s="570" t="s">
        <v>194</v>
      </c>
      <c r="L12" s="534" t="s">
        <v>115</v>
      </c>
      <c r="M12" s="535"/>
      <c r="N12" s="535"/>
      <c r="O12" s="535"/>
      <c r="P12" s="535"/>
      <c r="Q12" s="535"/>
      <c r="R12" s="536"/>
      <c r="S12" s="100"/>
      <c r="T12" s="644"/>
      <c r="U12" s="565"/>
      <c r="V12" s="565"/>
      <c r="W12" s="565"/>
      <c r="X12" s="645"/>
      <c r="Y12" s="92"/>
      <c r="AL12" s="416"/>
      <c r="AM12" s="417"/>
      <c r="AN12" s="417"/>
    </row>
    <row r="13" spans="1:40" ht="21.95" customHeight="1">
      <c r="A13" s="92"/>
      <c r="B13" s="113" t="s">
        <v>14</v>
      </c>
      <c r="C13" s="109">
        <f>IF(ISERROR(choosesource!T7),"",choosesource!T7)</f>
        <v>1.6817403583456751</v>
      </c>
      <c r="D13" s="114">
        <f t="shared" si="0"/>
        <v>1.6817403583456751</v>
      </c>
      <c r="E13" s="111" t="str">
        <f t="shared" si="1"/>
        <v>April</v>
      </c>
      <c r="F13" s="147">
        <f>choosesource!V7</f>
        <v>8.5663225111074992E-2</v>
      </c>
      <c r="G13" s="112"/>
      <c r="H13" s="111" t="str">
        <f t="shared" si="2"/>
        <v>April</v>
      </c>
      <c r="I13" s="148" t="str">
        <f>choosesource!X7</f>
        <v>?</v>
      </c>
      <c r="J13" s="145"/>
      <c r="K13" s="571"/>
      <c r="L13" s="612" t="s">
        <v>116</v>
      </c>
      <c r="M13" s="613"/>
      <c r="N13" s="613"/>
      <c r="O13" s="613"/>
      <c r="P13" s="613"/>
      <c r="Q13" s="613"/>
      <c r="R13" s="614"/>
      <c r="S13" s="100"/>
      <c r="T13" s="644"/>
      <c r="U13" s="565"/>
      <c r="V13" s="565"/>
      <c r="W13" s="565"/>
      <c r="X13" s="645"/>
      <c r="Y13" s="92"/>
      <c r="AL13" s="416"/>
      <c r="AM13" s="417"/>
      <c r="AN13" s="417"/>
    </row>
    <row r="14" spans="1:40" ht="21.95" customHeight="1">
      <c r="A14" s="92"/>
      <c r="B14" s="113" t="s">
        <v>15</v>
      </c>
      <c r="C14" s="109">
        <f>IF(ISERROR(choosesource!T8),"",choosesource!T8)</f>
        <v>1.9714955568322603</v>
      </c>
      <c r="D14" s="114">
        <f t="shared" si="0"/>
        <v>1.9714955568322603</v>
      </c>
      <c r="E14" s="111" t="str">
        <f t="shared" si="1"/>
        <v>May</v>
      </c>
      <c r="F14" s="147">
        <f>choosesource!V8</f>
        <v>0.1234600114903425</v>
      </c>
      <c r="G14" s="112"/>
      <c r="H14" s="111" t="str">
        <f t="shared" si="2"/>
        <v>May</v>
      </c>
      <c r="I14" s="148" t="str">
        <f>choosesource!X8</f>
        <v>?</v>
      </c>
      <c r="J14" s="145"/>
      <c r="K14" s="571"/>
      <c r="L14" s="116"/>
      <c r="M14" s="116"/>
      <c r="N14" s="659" t="s">
        <v>107</v>
      </c>
      <c r="O14" s="613"/>
      <c r="P14" s="613"/>
      <c r="Q14" s="117"/>
      <c r="R14" s="137"/>
      <c r="S14" s="100"/>
      <c r="T14" s="644"/>
      <c r="U14" s="565"/>
      <c r="V14" s="565"/>
      <c r="W14" s="565"/>
      <c r="X14" s="645"/>
      <c r="Y14" s="92"/>
      <c r="AL14" s="416"/>
      <c r="AM14" s="417"/>
      <c r="AN14" s="417"/>
    </row>
    <row r="15" spans="1:40" ht="21.95" customHeight="1" thickBot="1">
      <c r="A15" s="92"/>
      <c r="B15" s="113" t="s">
        <v>16</v>
      </c>
      <c r="C15" s="109">
        <f>IF(ISERROR(choosesource!T9),"",choosesource!T9)</f>
        <v>2.2384415690646704</v>
      </c>
      <c r="D15" s="114">
        <f t="shared" si="0"/>
        <v>2.2384415690646704</v>
      </c>
      <c r="E15" s="111" t="str">
        <f t="shared" si="1"/>
        <v>June</v>
      </c>
      <c r="F15" s="147">
        <f>choosesource!V9</f>
        <v>3.5974121582032934E-2</v>
      </c>
      <c r="G15" s="115"/>
      <c r="H15" s="111" t="str">
        <f t="shared" si="2"/>
        <v>June</v>
      </c>
      <c r="I15" s="148" t="str">
        <f>choosesource!X9</f>
        <v>?</v>
      </c>
      <c r="J15" s="145"/>
      <c r="K15" s="571"/>
      <c r="L15" s="118"/>
      <c r="M15" s="649" t="s">
        <v>137</v>
      </c>
      <c r="N15" s="568"/>
      <c r="O15" s="568"/>
      <c r="P15" s="568"/>
      <c r="Q15" s="568"/>
      <c r="R15" s="138"/>
      <c r="S15" s="100"/>
      <c r="T15" s="644"/>
      <c r="U15" s="565"/>
      <c r="V15" s="565"/>
      <c r="W15" s="565"/>
      <c r="X15" s="645"/>
      <c r="Y15" s="92"/>
      <c r="AL15" s="416"/>
      <c r="AM15" s="417"/>
      <c r="AN15" s="417"/>
    </row>
    <row r="16" spans="1:40" ht="21.95" customHeight="1" thickBot="1">
      <c r="A16" s="92"/>
      <c r="B16" s="113" t="s">
        <v>17</v>
      </c>
      <c r="C16" s="109">
        <f>IF(ISERROR(choosesource!T10),"",choosesource!T10)</f>
        <v>1.9982703623362719</v>
      </c>
      <c r="D16" s="114"/>
      <c r="E16" s="111" t="s">
        <v>17</v>
      </c>
      <c r="F16" s="147">
        <f>choosesource!V10</f>
        <v>2.443326102644847E-2</v>
      </c>
      <c r="G16" s="112"/>
      <c r="H16" s="111" t="str">
        <f t="shared" si="2"/>
        <v>July</v>
      </c>
      <c r="I16" s="148" t="str">
        <f>choosesource!X10</f>
        <v>?</v>
      </c>
      <c r="J16" s="145"/>
      <c r="K16" s="571"/>
      <c r="L16" s="118"/>
      <c r="M16" s="561">
        <f>precipfinal!$M$62</f>
        <v>1</v>
      </c>
      <c r="N16" s="562"/>
      <c r="O16" s="562"/>
      <c r="P16" s="562"/>
      <c r="Q16" s="563"/>
      <c r="R16" s="138"/>
      <c r="S16" s="100"/>
      <c r="T16" s="646"/>
      <c r="U16" s="647"/>
      <c r="V16" s="647"/>
      <c r="W16" s="647"/>
      <c r="X16" s="648"/>
      <c r="Y16" s="92"/>
      <c r="AL16" s="416"/>
      <c r="AM16" s="417"/>
      <c r="AN16" s="417"/>
    </row>
    <row r="17" spans="1:40" ht="21.95" customHeight="1" thickTop="1">
      <c r="A17" s="92"/>
      <c r="B17" s="113" t="s">
        <v>18</v>
      </c>
      <c r="C17" s="109">
        <f>IF(ISERROR(choosesource!T11),"",choosesource!T11)</f>
        <v>2.1788344738264644</v>
      </c>
      <c r="D17" s="114">
        <f t="shared" si="0"/>
        <v>2.1788344738264644</v>
      </c>
      <c r="E17" s="111" t="str">
        <f t="shared" si="1"/>
        <v>August</v>
      </c>
      <c r="F17" s="147">
        <f>choosesource!V11</f>
        <v>9.5102644381803002E-3</v>
      </c>
      <c r="G17" s="112"/>
      <c r="H17" s="111" t="str">
        <f t="shared" si="2"/>
        <v>August</v>
      </c>
      <c r="I17" s="148" t="str">
        <f>choosesource!X11</f>
        <v>?</v>
      </c>
      <c r="J17" s="145"/>
      <c r="K17" s="571"/>
      <c r="L17" s="118"/>
      <c r="M17" s="564"/>
      <c r="N17" s="565"/>
      <c r="O17" s="565"/>
      <c r="P17" s="565"/>
      <c r="Q17" s="566"/>
      <c r="R17" s="138"/>
      <c r="S17" s="100"/>
      <c r="T17" s="650" t="s">
        <v>140</v>
      </c>
      <c r="U17" s="651"/>
      <c r="V17" s="651"/>
      <c r="W17" s="651"/>
      <c r="X17" s="652"/>
      <c r="Y17" s="92"/>
      <c r="AL17" s="416"/>
      <c r="AM17" s="417"/>
      <c r="AN17" s="417"/>
    </row>
    <row r="18" spans="1:40" ht="21.95" customHeight="1" thickBot="1">
      <c r="A18" s="92"/>
      <c r="B18" s="113" t="s">
        <v>19</v>
      </c>
      <c r="C18" s="109">
        <f>IF(ISERROR(choosesource!T12),"",choosesource!T12)</f>
        <v>1.4198225864263165</v>
      </c>
      <c r="D18" s="114">
        <f t="shared" si="0"/>
        <v>1.4198225864263165</v>
      </c>
      <c r="E18" s="111" t="str">
        <f t="shared" si="1"/>
        <v>September</v>
      </c>
      <c r="F18" s="147">
        <f>choosesource!V12</f>
        <v>1.8403277836848596E-2</v>
      </c>
      <c r="G18" s="112"/>
      <c r="H18" s="111" t="str">
        <f t="shared" si="2"/>
        <v>September</v>
      </c>
      <c r="I18" s="148" t="str">
        <f>choosesource!X12</f>
        <v>?</v>
      </c>
      <c r="J18" s="145"/>
      <c r="K18" s="571"/>
      <c r="L18" s="118"/>
      <c r="M18" s="567"/>
      <c r="N18" s="568"/>
      <c r="O18" s="568"/>
      <c r="P18" s="568"/>
      <c r="Q18" s="569"/>
      <c r="R18" s="138"/>
      <c r="S18" s="100"/>
      <c r="T18" s="653"/>
      <c r="U18" s="654"/>
      <c r="V18" s="654"/>
      <c r="W18" s="654"/>
      <c r="X18" s="655"/>
      <c r="Y18" s="92"/>
      <c r="AL18" s="416"/>
      <c r="AM18" s="417"/>
      <c r="AN18" s="417"/>
    </row>
    <row r="19" spans="1:40" ht="21.95" customHeight="1" thickBot="1">
      <c r="A19" s="92"/>
      <c r="B19" s="113" t="s">
        <v>20</v>
      </c>
      <c r="C19" s="109">
        <f>IF(ISERROR(choosesource!T13),"",choosesource!T13)</f>
        <v>0.86643044619422571</v>
      </c>
      <c r="D19" s="114">
        <f t="shared" si="0"/>
        <v>0.86643044619422571</v>
      </c>
      <c r="E19" s="111" t="str">
        <f t="shared" si="1"/>
        <v>October</v>
      </c>
      <c r="F19" s="147">
        <f>choosesource!V13</f>
        <v>1.0078740157480317</v>
      </c>
      <c r="G19" s="112"/>
      <c r="H19" s="111" t="str">
        <f t="shared" si="2"/>
        <v>October</v>
      </c>
      <c r="I19" s="148" t="str">
        <f>choosesource!X13</f>
        <v>?</v>
      </c>
      <c r="J19" s="145"/>
      <c r="K19" s="571"/>
      <c r="L19" s="141"/>
      <c r="M19" s="615"/>
      <c r="N19" s="613"/>
      <c r="O19" s="136"/>
      <c r="P19" s="616"/>
      <c r="Q19" s="616"/>
      <c r="R19" s="138"/>
      <c r="S19" s="95"/>
      <c r="T19" s="656"/>
      <c r="U19" s="657"/>
      <c r="V19" s="657"/>
      <c r="W19" s="657"/>
      <c r="X19" s="658"/>
      <c r="Y19" s="92"/>
      <c r="AL19" s="416"/>
      <c r="AM19" s="417"/>
      <c r="AN19" s="417"/>
    </row>
    <row r="20" spans="1:40" ht="21.95" customHeight="1" thickTop="1" thickBot="1">
      <c r="A20" s="92"/>
      <c r="B20" s="113" t="s">
        <v>21</v>
      </c>
      <c r="C20" s="109">
        <f>IF(ISERROR(choosesource!T14),"",choosesource!T14)</f>
        <v>0.70332458442694656</v>
      </c>
      <c r="D20" s="114">
        <f t="shared" si="0"/>
        <v>0.70332458442694656</v>
      </c>
      <c r="E20" s="111" t="str">
        <f t="shared" si="1"/>
        <v>November</v>
      </c>
      <c r="F20" s="147">
        <f>choosesource!V14</f>
        <v>0.62992125984251968</v>
      </c>
      <c r="G20" s="112"/>
      <c r="H20" s="111" t="str">
        <f t="shared" si="2"/>
        <v>November</v>
      </c>
      <c r="I20" s="148" t="str">
        <f>choosesource!X14</f>
        <v>?</v>
      </c>
      <c r="J20" s="145"/>
      <c r="K20" s="572"/>
      <c r="L20" s="531" t="s">
        <v>134</v>
      </c>
      <c r="M20" s="532"/>
      <c r="N20" s="533"/>
      <c r="O20" s="197">
        <f>precipfinal!$L$89</f>
        <v>-0.21090490294618591</v>
      </c>
      <c r="P20" s="559" t="str">
        <f>IF(O20&lt;0,"Negative",IF(O20&gt;0,"Positive",""))</f>
        <v>Negative</v>
      </c>
      <c r="Q20" s="560"/>
      <c r="R20" s="198"/>
      <c r="S20" s="92"/>
      <c r="V20" s="202"/>
      <c r="W20" s="95"/>
      <c r="X20" s="92"/>
      <c r="Y20" s="92"/>
      <c r="AL20" s="418"/>
      <c r="AM20" s="95"/>
      <c r="AN20" s="95"/>
    </row>
    <row r="21" spans="1:40" ht="21.95" customHeight="1" thickTop="1">
      <c r="A21" s="92"/>
      <c r="B21" s="113" t="s">
        <v>22</v>
      </c>
      <c r="C21" s="109">
        <f>IF(ISERROR(choosesource!T15),"",choosesource!T15)</f>
        <v>0.60530183727034126</v>
      </c>
      <c r="D21" s="114">
        <f t="shared" si="0"/>
        <v>0.60530183727034126</v>
      </c>
      <c r="E21" s="111" t="str">
        <f t="shared" si="1"/>
        <v>December</v>
      </c>
      <c r="F21" s="147">
        <f>choosesource!V15</f>
        <v>0.76771653543307095</v>
      </c>
      <c r="G21" s="112"/>
      <c r="H21" s="111" t="str">
        <f t="shared" si="2"/>
        <v>December</v>
      </c>
      <c r="I21" s="148" t="str">
        <f>choosesource!X15</f>
        <v>?</v>
      </c>
      <c r="J21" s="145"/>
      <c r="K21" s="131"/>
      <c r="L21" s="125"/>
      <c r="M21" s="125"/>
      <c r="N21" s="125"/>
      <c r="O21" s="125"/>
      <c r="P21" s="125"/>
      <c r="Q21" s="125"/>
      <c r="R21" s="125"/>
      <c r="S21" s="632" t="s">
        <v>185</v>
      </c>
      <c r="T21" s="633"/>
      <c r="V21" s="202"/>
      <c r="W21" s="95"/>
      <c r="X21" s="92"/>
      <c r="Y21" s="92"/>
    </row>
    <row r="22" spans="1:40" ht="15.75" thickBot="1">
      <c r="A22" s="92"/>
      <c r="B22" s="119" t="s">
        <v>23</v>
      </c>
      <c r="C22" s="120">
        <f>SUM(C10:C21)</f>
        <v>15.380569907007322</v>
      </c>
      <c r="D22" s="121"/>
      <c r="E22" s="119" t="s">
        <v>23</v>
      </c>
      <c r="F22" s="120">
        <f>IF(F21&lt;&gt;"?",SUM(F10:F21),"")</f>
        <v>2.862868479156591</v>
      </c>
      <c r="G22" s="122">
        <v>5</v>
      </c>
      <c r="H22" s="119" t="s">
        <v>23</v>
      </c>
      <c r="I22" s="123" t="str">
        <f>IF(I21&lt;&gt;"?",SUM(I10:I21),"")</f>
        <v/>
      </c>
      <c r="J22" s="146">
        <v>1</v>
      </c>
      <c r="K22" s="131"/>
      <c r="L22" s="125"/>
      <c r="M22" s="125"/>
      <c r="N22" s="125"/>
      <c r="O22" s="125"/>
      <c r="P22" s="125"/>
      <c r="Q22" s="125"/>
      <c r="R22" s="125"/>
      <c r="S22" s="634"/>
      <c r="T22" s="635"/>
      <c r="U22" s="95"/>
      <c r="V22" s="95"/>
      <c r="W22" s="95"/>
      <c r="X22" s="92"/>
      <c r="Y22" s="92"/>
    </row>
    <row r="23" spans="1:40" ht="13.5" thickBot="1">
      <c r="A23" s="92"/>
      <c r="B23" s="90"/>
      <c r="C23" s="90"/>
      <c r="D23" s="90"/>
      <c r="E23" s="90"/>
      <c r="F23" s="92"/>
      <c r="G23" s="92"/>
      <c r="H23" s="92"/>
      <c r="I23" s="92"/>
      <c r="J23" s="92"/>
      <c r="K23" s="92"/>
      <c r="L23" s="124"/>
      <c r="M23" s="125"/>
      <c r="N23" s="125"/>
      <c r="O23" s="125"/>
      <c r="P23" s="125"/>
      <c r="Q23" s="125"/>
      <c r="R23" s="125"/>
      <c r="S23" s="634"/>
      <c r="T23" s="635"/>
      <c r="U23" s="95"/>
      <c r="V23" s="95"/>
      <c r="W23" s="95"/>
      <c r="X23" s="92"/>
      <c r="Y23" s="92"/>
    </row>
    <row r="24" spans="1:40" ht="13.5" thickTop="1">
      <c r="A24" s="95"/>
      <c r="B24" s="584" t="s">
        <v>98</v>
      </c>
      <c r="C24" s="585"/>
      <c r="D24" s="585"/>
      <c r="E24" s="586"/>
      <c r="F24" s="95"/>
      <c r="G24" s="558" t="s">
        <v>265</v>
      </c>
      <c r="H24" s="499"/>
      <c r="I24" s="499"/>
      <c r="J24" s="500"/>
      <c r="K24" s="95"/>
      <c r="L24" s="124"/>
      <c r="M24" s="125"/>
      <c r="N24" s="125"/>
      <c r="O24" s="125"/>
      <c r="P24" s="125"/>
      <c r="Q24" s="125"/>
      <c r="R24" s="125"/>
      <c r="S24" s="634"/>
      <c r="T24" s="635"/>
      <c r="U24" s="95"/>
      <c r="Y24" s="92"/>
      <c r="AB24" s="415">
        <v>8</v>
      </c>
    </row>
    <row r="25" spans="1:40">
      <c r="A25" s="95"/>
      <c r="B25" s="587"/>
      <c r="C25" s="588"/>
      <c r="D25" s="588"/>
      <c r="E25" s="589"/>
      <c r="F25" s="101"/>
      <c r="G25" s="501"/>
      <c r="H25" s="502"/>
      <c r="I25" s="502"/>
      <c r="J25" s="503"/>
      <c r="K25" s="126"/>
      <c r="L25" s="124"/>
      <c r="M25" s="125"/>
      <c r="N25" s="125"/>
      <c r="O25" s="125"/>
      <c r="P25" s="125"/>
      <c r="Q25" s="125"/>
      <c r="R25" s="125"/>
      <c r="S25" s="634"/>
      <c r="T25" s="635"/>
      <c r="U25" s="95"/>
      <c r="Y25" s="92"/>
    </row>
    <row r="26" spans="1:40" ht="12.75" customHeight="1" thickBot="1">
      <c r="A26" s="95"/>
      <c r="B26" s="528" t="s">
        <v>102</v>
      </c>
      <c r="C26" s="529"/>
      <c r="D26" s="529"/>
      <c r="E26" s="530"/>
      <c r="F26" s="398"/>
      <c r="G26" s="555"/>
      <c r="H26" s="556"/>
      <c r="I26" s="556"/>
      <c r="J26" s="557"/>
      <c r="K26" s="542"/>
      <c r="L26" s="124"/>
      <c r="M26" s="125"/>
      <c r="N26" s="125"/>
      <c r="O26" s="125"/>
      <c r="P26" s="125"/>
      <c r="Q26" s="125"/>
      <c r="R26" s="125"/>
      <c r="S26" s="634"/>
      <c r="T26" s="635"/>
      <c r="U26" s="92"/>
      <c r="V26" s="543" t="s">
        <v>195</v>
      </c>
      <c r="W26" s="544"/>
      <c r="X26" s="539">
        <f>precipfinal!$R$63</f>
        <v>0.99303944669555222</v>
      </c>
      <c r="Y26" s="92"/>
    </row>
    <row r="27" spans="1:40" ht="12.75" customHeight="1">
      <c r="A27" s="95"/>
      <c r="B27" s="292"/>
      <c r="C27" s="87"/>
      <c r="D27" s="87"/>
      <c r="E27" s="293"/>
      <c r="F27" s="410"/>
      <c r="G27" s="549" t="s">
        <v>260</v>
      </c>
      <c r="H27" s="550"/>
      <c r="I27" s="550"/>
      <c r="J27" s="551"/>
      <c r="K27" s="542"/>
      <c r="L27" s="124"/>
      <c r="M27" s="125"/>
      <c r="N27" s="125"/>
      <c r="O27" s="125"/>
      <c r="P27" s="125"/>
      <c r="Q27" s="125"/>
      <c r="R27" s="125"/>
      <c r="S27" s="634"/>
      <c r="T27" s="635"/>
      <c r="U27" s="92"/>
      <c r="V27" s="545"/>
      <c r="W27" s="546"/>
      <c r="X27" s="540"/>
      <c r="Y27" s="92"/>
    </row>
    <row r="28" spans="1:40" ht="13.5" customHeight="1" thickBot="1">
      <c r="A28" s="95"/>
      <c r="B28" s="294">
        <v>1</v>
      </c>
      <c r="C28" s="290"/>
      <c r="D28" s="291"/>
      <c r="E28" s="295"/>
      <c r="F28" s="128"/>
      <c r="G28" s="552"/>
      <c r="H28" s="553"/>
      <c r="I28" s="553"/>
      <c r="J28" s="554"/>
      <c r="K28" s="542"/>
      <c r="L28" s="129"/>
      <c r="M28" s="130"/>
      <c r="N28" s="130"/>
      <c r="O28" s="130"/>
      <c r="P28" s="130"/>
      <c r="Q28" s="130"/>
      <c r="R28" s="130"/>
      <c r="S28" s="634"/>
      <c r="T28" s="635"/>
      <c r="U28" s="92"/>
      <c r="V28" s="545"/>
      <c r="W28" s="546"/>
      <c r="X28" s="540"/>
      <c r="Y28" s="92"/>
    </row>
    <row r="29" spans="1:40" ht="12.75" customHeight="1">
      <c r="A29" s="92"/>
      <c r="B29" s="292"/>
      <c r="C29" s="87"/>
      <c r="D29" s="87"/>
      <c r="E29" s="293"/>
      <c r="F29" s="128"/>
      <c r="G29" s="552"/>
      <c r="H29" s="553"/>
      <c r="I29" s="553"/>
      <c r="J29" s="554"/>
      <c r="K29" s="542"/>
      <c r="L29" s="124"/>
      <c r="M29" s="125"/>
      <c r="N29" s="125"/>
      <c r="O29" s="125"/>
      <c r="P29" s="125"/>
      <c r="Q29" s="125"/>
      <c r="R29" s="125"/>
      <c r="S29" s="634"/>
      <c r="T29" s="635"/>
      <c r="U29" s="92"/>
      <c r="V29" s="547"/>
      <c r="W29" s="548"/>
      <c r="X29" s="541"/>
      <c r="Y29" s="92"/>
    </row>
    <row r="30" spans="1:40" ht="9.75" customHeight="1">
      <c r="A30" s="92"/>
      <c r="B30" s="296"/>
      <c r="C30" s="297"/>
      <c r="D30" s="297"/>
      <c r="E30" s="298"/>
      <c r="F30" s="128"/>
      <c r="G30" s="552"/>
      <c r="H30" s="553"/>
      <c r="I30" s="553"/>
      <c r="J30" s="554"/>
      <c r="K30" s="95"/>
      <c r="L30" s="124"/>
      <c r="M30" s="125"/>
      <c r="N30" s="125"/>
      <c r="O30" s="125"/>
      <c r="P30" s="125"/>
      <c r="Q30" s="125"/>
      <c r="R30" s="125"/>
      <c r="S30" s="634"/>
      <c r="T30" s="635"/>
      <c r="U30" s="92"/>
      <c r="V30" s="92"/>
      <c r="W30" s="92"/>
      <c r="X30" s="92"/>
      <c r="Y30" s="92"/>
    </row>
    <row r="31" spans="1:40" ht="12.75" customHeight="1" thickBot="1">
      <c r="A31" s="92"/>
      <c r="B31" s="578" t="s">
        <v>99</v>
      </c>
      <c r="C31" s="579"/>
      <c r="D31" s="579"/>
      <c r="E31" s="580"/>
      <c r="F31" s="128"/>
      <c r="G31" s="555"/>
      <c r="H31" s="556"/>
      <c r="I31" s="556"/>
      <c r="J31" s="557"/>
      <c r="K31" s="92"/>
      <c r="L31" s="124"/>
      <c r="M31" s="125"/>
      <c r="N31" s="125"/>
      <c r="O31" s="125"/>
      <c r="P31" s="125"/>
      <c r="Q31" s="125"/>
      <c r="R31" s="125"/>
      <c r="S31" s="634"/>
      <c r="T31" s="635"/>
      <c r="U31" s="92"/>
      <c r="V31" s="92"/>
      <c r="W31" s="92"/>
      <c r="X31" s="92"/>
      <c r="Y31" s="92"/>
    </row>
    <row r="32" spans="1:40" ht="12.75" customHeight="1">
      <c r="A32" s="92"/>
      <c r="B32" s="581"/>
      <c r="C32" s="582"/>
      <c r="D32" s="582"/>
      <c r="E32" s="583"/>
      <c r="F32" s="128"/>
      <c r="G32" s="388"/>
      <c r="H32" s="87"/>
      <c r="I32" s="87"/>
      <c r="J32" s="174"/>
      <c r="K32" s="92"/>
      <c r="L32" s="124"/>
      <c r="M32" s="125"/>
      <c r="N32" s="125"/>
      <c r="O32" s="125"/>
      <c r="P32" s="125"/>
      <c r="Q32" s="125"/>
      <c r="R32" s="125"/>
      <c r="S32" s="634"/>
      <c r="T32" s="635"/>
      <c r="U32" s="92"/>
      <c r="V32" s="92"/>
      <c r="W32" s="92"/>
      <c r="X32" s="92"/>
      <c r="Y32" s="92"/>
    </row>
    <row r="33" spans="1:25" ht="13.5" customHeight="1">
      <c r="A33" s="92"/>
      <c r="B33" s="292"/>
      <c r="C33" s="315"/>
      <c r="D33" s="315"/>
      <c r="E33" s="316"/>
      <c r="F33" s="128"/>
      <c r="G33" s="388"/>
      <c r="H33" s="87"/>
      <c r="I33" s="87"/>
      <c r="J33" s="174"/>
      <c r="K33" s="92"/>
      <c r="L33" s="124"/>
      <c r="M33" s="125"/>
      <c r="N33" s="125"/>
      <c r="O33" s="125"/>
      <c r="P33" s="125"/>
      <c r="Q33" s="125"/>
      <c r="R33" s="125"/>
      <c r="S33" s="634"/>
      <c r="T33" s="635"/>
      <c r="U33" s="92"/>
      <c r="V33" s="92"/>
      <c r="W33" s="92"/>
      <c r="X33" s="92"/>
      <c r="Y33" s="92"/>
    </row>
    <row r="34" spans="1:25" ht="7.5" customHeight="1">
      <c r="A34" s="92"/>
      <c r="B34" s="299"/>
      <c r="C34" s="317">
        <v>0</v>
      </c>
      <c r="D34" s="317"/>
      <c r="E34" s="318"/>
      <c r="F34" s="90"/>
      <c r="G34" s="388"/>
      <c r="H34" s="87"/>
      <c r="I34" s="87"/>
      <c r="J34" s="174"/>
      <c r="K34" s="92"/>
      <c r="L34" s="124"/>
      <c r="M34" s="125"/>
      <c r="N34" s="125"/>
      <c r="O34" s="125"/>
      <c r="P34" s="125"/>
      <c r="Q34" s="125"/>
      <c r="R34" s="125"/>
      <c r="S34" s="634"/>
      <c r="T34" s="635"/>
      <c r="U34" s="92"/>
      <c r="V34" s="92"/>
      <c r="W34" s="92"/>
      <c r="X34" s="92"/>
      <c r="Y34" s="92"/>
    </row>
    <row r="35" spans="1:25" ht="13.5" customHeight="1" thickBot="1">
      <c r="A35" s="92"/>
      <c r="B35" s="590" t="s">
        <v>100</v>
      </c>
      <c r="C35" s="591"/>
      <c r="D35" s="591"/>
      <c r="E35" s="592"/>
      <c r="F35" s="90"/>
      <c r="G35" s="388"/>
      <c r="H35" s="666"/>
      <c r="I35" s="667"/>
      <c r="J35" s="174"/>
      <c r="K35" s="92"/>
      <c r="L35" s="129"/>
      <c r="M35" s="130"/>
      <c r="N35" s="130"/>
      <c r="O35" s="130"/>
      <c r="P35" s="130"/>
      <c r="Q35" s="130"/>
      <c r="R35" s="130"/>
      <c r="S35" s="636"/>
      <c r="T35" s="637"/>
      <c r="U35" s="92"/>
      <c r="V35" s="92"/>
      <c r="W35" s="92"/>
      <c r="X35" s="92"/>
      <c r="Y35" s="92"/>
    </row>
    <row r="36" spans="1:25" ht="12.75" customHeight="1" thickBot="1">
      <c r="A36" s="92"/>
      <c r="B36" s="593"/>
      <c r="C36" s="553"/>
      <c r="D36" s="553"/>
      <c r="E36" s="594"/>
      <c r="F36" s="92"/>
      <c r="G36" s="389"/>
      <c r="H36" s="667"/>
      <c r="I36" s="667"/>
      <c r="J36" s="174"/>
      <c r="K36" s="92"/>
      <c r="L36" s="95"/>
      <c r="M36" s="95"/>
      <c r="N36" s="95"/>
      <c r="O36" s="95"/>
      <c r="P36" s="95"/>
      <c r="Q36" s="95"/>
      <c r="R36" s="95"/>
      <c r="S36" s="95"/>
      <c r="T36" s="92"/>
      <c r="U36" s="92"/>
      <c r="V36" s="92"/>
      <c r="W36" s="92"/>
      <c r="X36" s="92"/>
      <c r="Y36" s="92"/>
    </row>
    <row r="37" spans="1:25" ht="30.75" customHeight="1" thickBot="1">
      <c r="A37" s="92"/>
      <c r="B37" s="300"/>
      <c r="C37" s="576">
        <v>0</v>
      </c>
      <c r="D37" s="577"/>
      <c r="E37" s="301" t="s">
        <v>92</v>
      </c>
      <c r="F37" s="92"/>
      <c r="G37" s="480" t="s">
        <v>266</v>
      </c>
      <c r="H37" s="507"/>
      <c r="I37" s="507"/>
      <c r="J37" s="508"/>
      <c r="K37" s="92"/>
      <c r="L37" s="603" t="s">
        <v>186</v>
      </c>
      <c r="M37" s="604"/>
      <c r="N37" s="604"/>
      <c r="O37" s="604"/>
      <c r="P37" s="604"/>
      <c r="Q37" s="604"/>
      <c r="R37" s="605"/>
      <c r="S37" s="95"/>
      <c r="T37" s="92"/>
      <c r="U37" s="92"/>
      <c r="V37" s="92"/>
      <c r="W37" s="92"/>
      <c r="X37" s="92"/>
      <c r="Y37" s="92"/>
    </row>
    <row r="38" spans="1:25" ht="11.25" customHeight="1" thickTop="1">
      <c r="A38" s="92"/>
      <c r="B38" s="597" t="s">
        <v>101</v>
      </c>
      <c r="C38" s="598"/>
      <c r="D38" s="598"/>
      <c r="E38" s="599"/>
      <c r="F38" s="92"/>
      <c r="G38" s="509"/>
      <c r="H38" s="510"/>
      <c r="I38" s="510"/>
      <c r="J38" s="511"/>
      <c r="K38" s="92"/>
      <c r="L38" s="606"/>
      <c r="M38" s="607"/>
      <c r="N38" s="607"/>
      <c r="O38" s="607"/>
      <c r="P38" s="607"/>
      <c r="Q38" s="607"/>
      <c r="R38" s="608"/>
      <c r="S38" s="95"/>
      <c r="T38" s="92"/>
      <c r="U38" s="92"/>
      <c r="V38" s="92"/>
      <c r="W38" s="92"/>
      <c r="X38" s="92"/>
      <c r="Y38" s="92"/>
    </row>
    <row r="39" spans="1:25" ht="25.5" customHeight="1" thickBot="1">
      <c r="A39" s="95"/>
      <c r="B39" s="600"/>
      <c r="C39" s="601"/>
      <c r="D39" s="601"/>
      <c r="E39" s="602"/>
      <c r="F39" s="95"/>
      <c r="G39" s="512"/>
      <c r="H39" s="513"/>
      <c r="I39" s="513"/>
      <c r="J39" s="514"/>
      <c r="K39" s="95"/>
      <c r="L39" s="609"/>
      <c r="M39" s="610"/>
      <c r="N39" s="610"/>
      <c r="O39" s="610"/>
      <c r="P39" s="610"/>
      <c r="Q39" s="610"/>
      <c r="R39" s="611"/>
      <c r="S39" s="95"/>
      <c r="T39" s="92"/>
      <c r="U39" s="92"/>
      <c r="V39" s="92"/>
      <c r="W39" s="92"/>
      <c r="X39" s="92"/>
      <c r="Y39" s="92"/>
    </row>
    <row r="40" spans="1:25" ht="13.5" thickBot="1">
      <c r="A40" s="95"/>
      <c r="B40" s="302"/>
      <c r="C40" s="595" t="str">
        <f>RainPredict!$D$5</f>
        <v>July</v>
      </c>
      <c r="D40" s="596"/>
      <c r="E40" s="305"/>
      <c r="F40" s="95"/>
      <c r="G40" s="175"/>
      <c r="H40" s="173"/>
      <c r="I40" s="173"/>
      <c r="J40" s="174"/>
      <c r="K40" s="95"/>
      <c r="L40" s="95"/>
      <c r="M40" s="95"/>
      <c r="N40" s="95"/>
      <c r="O40" s="95"/>
      <c r="P40" s="95"/>
      <c r="Q40" s="95"/>
      <c r="R40" s="95"/>
      <c r="S40" s="95"/>
      <c r="T40" s="92"/>
      <c r="U40" s="92"/>
      <c r="V40" s="92"/>
      <c r="W40" s="92"/>
      <c r="X40" s="92"/>
      <c r="Y40" s="92"/>
    </row>
    <row r="41" spans="1:25" ht="12.75" customHeight="1" thickBot="1">
      <c r="A41" s="95"/>
      <c r="B41" s="306"/>
      <c r="C41" s="573" t="str">
        <f>RainPredict!$J$11</f>
        <v>100%</v>
      </c>
      <c r="D41" s="574"/>
      <c r="E41" s="307"/>
      <c r="F41" s="132"/>
      <c r="G41" s="390"/>
      <c r="H41" s="391"/>
      <c r="I41" s="392"/>
      <c r="J41" s="393"/>
      <c r="K41" s="128"/>
      <c r="L41" s="128"/>
      <c r="M41" s="128"/>
      <c r="N41" s="128"/>
      <c r="O41" s="128"/>
      <c r="P41" s="128"/>
      <c r="Q41" s="128"/>
      <c r="R41" s="128"/>
      <c r="S41" s="92"/>
      <c r="T41" s="92"/>
      <c r="U41" s="92"/>
      <c r="V41" s="92"/>
      <c r="W41" s="92"/>
      <c r="X41" s="92"/>
      <c r="Y41" s="92"/>
    </row>
    <row r="42" spans="1:25" ht="13.5" thickBot="1">
      <c r="A42" s="95"/>
      <c r="B42" s="308"/>
      <c r="C42" s="575"/>
      <c r="D42" s="574"/>
      <c r="E42" s="309"/>
      <c r="F42" s="132"/>
      <c r="G42" s="390"/>
      <c r="H42" s="391"/>
      <c r="I42" s="180"/>
      <c r="J42" s="393"/>
      <c r="K42" s="128"/>
      <c r="L42" s="128"/>
      <c r="M42" s="128"/>
      <c r="N42" s="128"/>
      <c r="O42" s="128"/>
      <c r="P42" s="128"/>
      <c r="Q42" s="128"/>
      <c r="R42" s="128"/>
      <c r="S42" s="92"/>
      <c r="T42" s="92"/>
      <c r="U42" s="92"/>
      <c r="V42" s="92"/>
      <c r="W42" s="92"/>
      <c r="X42" s="92"/>
      <c r="Y42" s="92"/>
    </row>
    <row r="43" spans="1:25" ht="13.5" thickBot="1">
      <c r="A43" s="95"/>
      <c r="B43" s="310"/>
      <c r="C43" s="311"/>
      <c r="D43" s="311"/>
      <c r="E43" s="312"/>
      <c r="F43" s="132"/>
      <c r="G43" s="394"/>
      <c r="H43" s="395"/>
      <c r="I43" s="396"/>
      <c r="J43" s="397"/>
      <c r="K43" s="128"/>
      <c r="L43" s="128"/>
      <c r="M43" s="128"/>
      <c r="N43" s="128"/>
      <c r="O43" s="128"/>
      <c r="P43" s="128"/>
      <c r="Q43" s="128"/>
      <c r="R43" s="128"/>
      <c r="S43" s="92"/>
      <c r="T43" s="92"/>
      <c r="U43" s="92"/>
      <c r="V43" s="92"/>
      <c r="W43" s="92"/>
      <c r="X43" s="92"/>
      <c r="Y43" s="92"/>
    </row>
    <row r="44" spans="1:25" ht="13.5" thickTop="1">
      <c r="A44" s="95"/>
      <c r="B44" s="132"/>
      <c r="C44" s="132"/>
      <c r="D44" s="132"/>
      <c r="E44" s="132"/>
      <c r="F44" s="132"/>
      <c r="G44" s="132"/>
      <c r="H44" s="132"/>
      <c r="I44" s="128"/>
      <c r="J44" s="128"/>
      <c r="K44" s="128"/>
      <c r="L44" s="128"/>
      <c r="M44" s="128"/>
      <c r="N44" s="128"/>
      <c r="O44" s="128"/>
      <c r="P44" s="128"/>
      <c r="Q44" s="128"/>
      <c r="R44" s="128"/>
      <c r="S44" s="92"/>
      <c r="T44" s="92"/>
      <c r="U44" s="92"/>
      <c r="V44" s="92"/>
      <c r="W44" s="92"/>
      <c r="X44" s="92"/>
      <c r="Y44" s="92"/>
    </row>
    <row r="45" spans="1:25">
      <c r="A45" s="95"/>
      <c r="B45" s="132"/>
      <c r="C45" s="132"/>
      <c r="D45" s="132"/>
      <c r="E45" s="132"/>
      <c r="F45" s="132"/>
      <c r="G45" s="132"/>
      <c r="H45" s="132"/>
      <c r="I45" s="128"/>
      <c r="J45" s="128"/>
      <c r="K45" s="413">
        <v>1</v>
      </c>
      <c r="L45" s="128"/>
      <c r="M45" s="128"/>
      <c r="N45" s="128"/>
      <c r="O45" s="128"/>
      <c r="P45" s="128"/>
      <c r="Q45" s="128"/>
      <c r="R45" s="128"/>
      <c r="S45" s="92"/>
      <c r="T45" s="92"/>
      <c r="U45" s="92"/>
      <c r="V45" s="92"/>
      <c r="W45" s="92"/>
      <c r="X45" s="92"/>
      <c r="Y45" s="92"/>
    </row>
    <row r="46" spans="1:25" ht="15.75">
      <c r="A46" s="95"/>
      <c r="B46" s="133"/>
      <c r="C46" s="95"/>
      <c r="D46" s="95"/>
      <c r="E46" s="95"/>
      <c r="F46" s="95"/>
      <c r="G46" s="95"/>
      <c r="H46" s="95"/>
      <c r="I46" s="95"/>
      <c r="J46" s="95"/>
      <c r="K46" s="95"/>
      <c r="L46" s="95"/>
      <c r="M46" s="95"/>
      <c r="N46" s="95"/>
      <c r="O46" s="95"/>
      <c r="P46" s="95"/>
      <c r="Q46" s="95"/>
      <c r="R46" s="95"/>
      <c r="S46" s="92"/>
      <c r="T46" s="92"/>
      <c r="U46" s="92"/>
      <c r="V46" s="92"/>
      <c r="W46" s="92"/>
      <c r="X46" s="92"/>
      <c r="Y46" s="92"/>
    </row>
    <row r="47" spans="1:25" ht="15.75">
      <c r="A47" s="92"/>
      <c r="B47" s="134"/>
      <c r="C47" s="92"/>
      <c r="D47" s="92"/>
      <c r="E47" s="92"/>
      <c r="F47" s="92"/>
      <c r="G47" s="92"/>
      <c r="H47" s="92"/>
      <c r="I47" s="92"/>
      <c r="J47" s="92"/>
      <c r="K47" s="92"/>
      <c r="L47" s="92"/>
      <c r="M47" s="92"/>
      <c r="N47" s="92"/>
      <c r="O47" s="92"/>
      <c r="P47" s="92"/>
      <c r="Q47" s="92"/>
      <c r="R47" s="92"/>
      <c r="S47" s="92"/>
      <c r="T47" s="92"/>
      <c r="U47" s="92"/>
      <c r="V47" s="92"/>
      <c r="W47" s="92"/>
      <c r="X47" s="92"/>
      <c r="Y47" s="92"/>
    </row>
    <row r="48" spans="1:25" ht="15.75">
      <c r="A48" s="92"/>
      <c r="B48" s="134"/>
      <c r="C48" s="92"/>
      <c r="D48" s="92"/>
      <c r="E48" s="92"/>
      <c r="F48" s="92"/>
      <c r="G48" s="92"/>
      <c r="H48" s="92"/>
      <c r="I48" s="92"/>
      <c r="J48" s="92"/>
      <c r="K48" s="92"/>
      <c r="L48" s="92"/>
      <c r="M48" s="92"/>
      <c r="N48" s="92"/>
      <c r="O48" s="92"/>
      <c r="P48" s="92"/>
      <c r="Q48" s="92"/>
      <c r="R48" s="92"/>
      <c r="S48" s="92"/>
      <c r="T48" s="92"/>
      <c r="U48" s="92"/>
      <c r="V48" s="92"/>
      <c r="W48" s="92"/>
      <c r="X48" s="92"/>
      <c r="Y48" s="92"/>
    </row>
    <row r="49" spans="1:25" ht="15.75">
      <c r="A49" s="92"/>
      <c r="B49" s="134"/>
      <c r="C49" s="92"/>
      <c r="D49" s="92"/>
      <c r="E49" s="92"/>
      <c r="F49" s="92"/>
      <c r="G49" s="92"/>
      <c r="H49" s="92"/>
      <c r="I49" s="92"/>
      <c r="J49" s="92"/>
      <c r="K49" s="92"/>
      <c r="L49" s="92"/>
      <c r="M49" s="92"/>
      <c r="N49" s="92"/>
      <c r="O49" s="92"/>
      <c r="P49" s="92"/>
      <c r="Q49" s="92"/>
      <c r="R49" s="92"/>
      <c r="S49" s="92"/>
      <c r="T49" s="92"/>
      <c r="U49" s="92"/>
      <c r="V49" s="92"/>
      <c r="W49" s="92"/>
      <c r="X49" s="92"/>
      <c r="Y49" s="92"/>
    </row>
    <row r="50" spans="1:25" ht="15.75">
      <c r="A50" s="92"/>
      <c r="B50" s="134"/>
      <c r="C50" s="92"/>
      <c r="D50" s="92"/>
      <c r="E50" s="92"/>
      <c r="F50" s="92"/>
      <c r="G50" s="92"/>
      <c r="H50" s="92"/>
      <c r="I50" s="92"/>
      <c r="J50" s="92"/>
      <c r="K50" s="92"/>
      <c r="L50" s="92"/>
      <c r="M50" s="92"/>
      <c r="N50" s="92"/>
      <c r="O50" s="92"/>
      <c r="P50" s="92"/>
      <c r="Q50" s="92"/>
      <c r="R50" s="92"/>
      <c r="S50" s="92"/>
      <c r="T50" s="92"/>
      <c r="U50" s="92"/>
      <c r="V50" s="92"/>
      <c r="W50" s="92"/>
      <c r="X50" s="92"/>
      <c r="Y50" s="92"/>
    </row>
    <row r="51" spans="1:25" ht="15.75">
      <c r="A51" s="92"/>
      <c r="B51" s="134"/>
      <c r="C51" s="92"/>
      <c r="D51" s="92"/>
      <c r="E51" s="92"/>
      <c r="F51" s="92"/>
      <c r="G51" s="92"/>
      <c r="H51" s="92"/>
      <c r="I51" s="92"/>
      <c r="J51" s="92"/>
      <c r="K51" s="92"/>
      <c r="L51" s="92"/>
      <c r="M51" s="92"/>
      <c r="N51" s="92"/>
      <c r="O51" s="92"/>
      <c r="P51" s="92"/>
      <c r="Q51" s="92"/>
      <c r="R51" s="92"/>
      <c r="S51" s="92"/>
      <c r="T51" s="92"/>
      <c r="U51" s="92"/>
      <c r="V51" s="92"/>
      <c r="W51" s="92"/>
      <c r="X51" s="92"/>
      <c r="Y51" s="92"/>
    </row>
    <row r="52" spans="1:25" ht="15.75">
      <c r="A52" s="92"/>
      <c r="B52" s="134"/>
      <c r="C52" s="92"/>
      <c r="D52" s="92"/>
      <c r="E52" s="92"/>
      <c r="F52" s="92"/>
      <c r="G52" s="92"/>
      <c r="H52" s="92"/>
      <c r="I52" s="92"/>
      <c r="J52" s="92"/>
      <c r="K52" s="92"/>
      <c r="L52" s="92"/>
      <c r="M52" s="92"/>
      <c r="N52" s="92"/>
      <c r="O52" s="92"/>
      <c r="P52" s="92"/>
      <c r="Q52" s="92"/>
      <c r="R52" s="92"/>
      <c r="S52" s="92"/>
      <c r="T52" s="92"/>
      <c r="U52" s="92"/>
      <c r="V52" s="92"/>
      <c r="W52" s="92"/>
      <c r="X52" s="92"/>
      <c r="Y52" s="92"/>
    </row>
    <row r="53" spans="1:25">
      <c r="A53" s="92"/>
      <c r="B53" s="92"/>
      <c r="C53" s="92"/>
      <c r="D53" s="92"/>
      <c r="E53" s="92"/>
      <c r="F53" s="92"/>
      <c r="G53" s="92"/>
      <c r="H53" s="92"/>
      <c r="I53" s="92"/>
      <c r="J53" s="92"/>
      <c r="K53" s="92"/>
      <c r="L53" s="92"/>
      <c r="M53" s="92"/>
      <c r="N53" s="92"/>
      <c r="O53" s="92"/>
      <c r="P53" s="92"/>
      <c r="Q53" s="92"/>
      <c r="R53" s="92"/>
      <c r="S53" s="92"/>
      <c r="T53" s="92"/>
      <c r="U53" s="92"/>
      <c r="V53" s="92"/>
      <c r="W53" s="92"/>
      <c r="X53" s="92"/>
      <c r="Y53" s="92"/>
    </row>
    <row r="54" spans="1:25">
      <c r="A54" s="92"/>
      <c r="B54" s="92"/>
      <c r="C54" s="92"/>
      <c r="D54" s="92"/>
      <c r="E54" s="92"/>
      <c r="F54" s="92"/>
      <c r="G54" s="92"/>
      <c r="H54" s="92"/>
      <c r="I54" s="92"/>
      <c r="J54" s="92"/>
      <c r="K54" s="92"/>
      <c r="L54" s="92"/>
      <c r="M54" s="92"/>
      <c r="N54" s="92"/>
      <c r="O54" s="92"/>
      <c r="P54" s="92"/>
      <c r="Q54" s="92"/>
      <c r="R54" s="92"/>
      <c r="S54" s="92"/>
      <c r="T54" s="92"/>
      <c r="U54" s="92"/>
      <c r="V54" s="92"/>
      <c r="W54" s="92"/>
      <c r="X54" s="92"/>
      <c r="Y54" s="92"/>
    </row>
    <row r="55" spans="1:25">
      <c r="A55" s="92"/>
      <c r="B55" s="92"/>
      <c r="C55" s="92"/>
      <c r="D55" s="92"/>
      <c r="E55" s="92"/>
      <c r="F55" s="92"/>
      <c r="G55" s="92"/>
      <c r="H55" s="92"/>
      <c r="I55" s="92"/>
      <c r="J55" s="92"/>
      <c r="K55" s="92"/>
      <c r="L55" s="92"/>
      <c r="M55" s="92"/>
      <c r="N55" s="92"/>
      <c r="O55" s="92"/>
      <c r="P55" s="92"/>
      <c r="Q55" s="92"/>
      <c r="R55" s="92"/>
      <c r="S55" s="92"/>
      <c r="T55" s="92"/>
      <c r="U55" s="92"/>
      <c r="V55" s="92"/>
      <c r="W55" s="92"/>
      <c r="X55" s="92"/>
      <c r="Y55" s="92"/>
    </row>
    <row r="56" spans="1:25">
      <c r="A56" s="92"/>
      <c r="B56" s="92"/>
      <c r="C56" s="92"/>
      <c r="D56" s="92"/>
      <c r="E56" s="92"/>
      <c r="F56" s="92"/>
      <c r="G56" s="92"/>
      <c r="H56" s="92"/>
      <c r="I56" s="92"/>
      <c r="J56" s="92"/>
      <c r="K56" s="92"/>
      <c r="L56" s="92"/>
      <c r="M56" s="92"/>
      <c r="N56" s="92"/>
      <c r="O56" s="92"/>
      <c r="P56" s="92"/>
      <c r="Q56" s="92"/>
      <c r="R56" s="92"/>
      <c r="S56" s="92"/>
      <c r="T56" s="92"/>
      <c r="U56" s="92"/>
      <c r="V56" s="92"/>
      <c r="W56" s="92"/>
      <c r="X56" s="92"/>
      <c r="Y56" s="92"/>
    </row>
    <row r="57" spans="1:25">
      <c r="A57" s="92"/>
      <c r="B57" s="92"/>
      <c r="C57" s="92"/>
      <c r="D57" s="92"/>
      <c r="E57" s="92"/>
      <c r="F57" s="92"/>
      <c r="G57" s="92"/>
      <c r="H57" s="92"/>
      <c r="I57" s="92"/>
      <c r="J57" s="92"/>
      <c r="K57" s="92"/>
      <c r="L57" s="92"/>
      <c r="M57" s="92"/>
      <c r="N57" s="92"/>
      <c r="O57" s="92"/>
      <c r="P57" s="92"/>
      <c r="Q57" s="92"/>
      <c r="R57" s="92"/>
      <c r="S57" s="92"/>
      <c r="T57" s="92"/>
      <c r="U57" s="92"/>
      <c r="V57" s="92"/>
      <c r="W57" s="92"/>
      <c r="X57" s="92"/>
      <c r="Y57" s="92"/>
    </row>
    <row r="58" spans="1:25">
      <c r="B58" s="90"/>
      <c r="C58" s="90"/>
      <c r="D58" s="90"/>
      <c r="E58" s="90"/>
      <c r="F58" s="90"/>
      <c r="G58" s="90"/>
      <c r="H58" s="90"/>
      <c r="I58" s="90"/>
      <c r="J58" s="90"/>
      <c r="L58" s="90"/>
      <c r="M58" s="90"/>
      <c r="N58" s="90"/>
      <c r="O58" s="90"/>
      <c r="P58" s="90"/>
      <c r="Q58" s="90"/>
      <c r="R58" s="90"/>
    </row>
    <row r="59" spans="1:25">
      <c r="B59" s="90"/>
      <c r="C59" s="90"/>
      <c r="D59" s="90"/>
      <c r="E59" s="90"/>
      <c r="F59" s="90"/>
      <c r="G59" s="90"/>
      <c r="H59" s="90"/>
      <c r="I59" s="90"/>
      <c r="J59" s="90"/>
      <c r="L59" s="90"/>
      <c r="M59" s="90"/>
      <c r="N59" s="90"/>
      <c r="O59" s="90"/>
      <c r="P59" s="90"/>
      <c r="Q59" s="90"/>
      <c r="R59" s="90"/>
    </row>
    <row r="60" spans="1:25">
      <c r="B60" s="90"/>
      <c r="C60" s="90"/>
      <c r="D60" s="90"/>
      <c r="E60" s="90"/>
      <c r="F60" s="90"/>
      <c r="G60" s="90"/>
      <c r="H60" s="90"/>
      <c r="I60" s="90"/>
      <c r="J60" s="90"/>
      <c r="L60" s="90"/>
      <c r="M60" s="90"/>
      <c r="N60" s="90"/>
      <c r="O60" s="90"/>
      <c r="P60" s="90"/>
      <c r="Q60" s="90"/>
      <c r="R60" s="90"/>
    </row>
    <row r="61" spans="1:25">
      <c r="B61" s="90"/>
      <c r="C61" s="90"/>
      <c r="D61" s="90"/>
      <c r="E61" s="90"/>
      <c r="F61" s="90"/>
      <c r="G61" s="90"/>
      <c r="H61" s="90"/>
      <c r="I61" s="90"/>
      <c r="J61" s="90"/>
      <c r="L61" s="90"/>
      <c r="M61" s="90"/>
      <c r="N61" s="90"/>
      <c r="O61" s="90"/>
      <c r="P61" s="90"/>
      <c r="Q61" s="90"/>
      <c r="R61" s="90"/>
    </row>
    <row r="62" spans="1:25">
      <c r="B62" s="90"/>
      <c r="C62" s="90"/>
      <c r="D62" s="90"/>
      <c r="E62" s="90"/>
      <c r="F62" s="90"/>
      <c r="G62" s="90"/>
      <c r="H62" s="90"/>
      <c r="I62" s="90"/>
      <c r="J62" s="90"/>
      <c r="L62" s="90"/>
      <c r="M62" s="90"/>
      <c r="N62" s="90"/>
      <c r="O62" s="90"/>
      <c r="P62" s="90"/>
      <c r="Q62" s="90"/>
      <c r="R62" s="90"/>
    </row>
    <row r="63" spans="1:25">
      <c r="B63" s="90"/>
      <c r="C63" s="90"/>
      <c r="D63" s="90"/>
      <c r="E63" s="90"/>
      <c r="F63" s="90"/>
      <c r="G63" s="90"/>
      <c r="H63" s="90"/>
      <c r="I63" s="90"/>
      <c r="J63" s="90"/>
      <c r="L63" s="90"/>
      <c r="M63" s="90"/>
      <c r="N63" s="90"/>
      <c r="O63" s="90"/>
      <c r="P63" s="90"/>
      <c r="Q63" s="90"/>
      <c r="R63" s="90"/>
    </row>
    <row r="64" spans="1:25">
      <c r="B64" s="90"/>
      <c r="C64" s="90"/>
      <c r="D64" s="90"/>
      <c r="E64" s="90"/>
      <c r="F64" s="90"/>
      <c r="G64" s="90"/>
      <c r="H64" s="90"/>
      <c r="I64" s="90"/>
      <c r="J64" s="90"/>
      <c r="L64" s="90"/>
      <c r="M64" s="90"/>
      <c r="N64" s="90"/>
      <c r="O64" s="90"/>
      <c r="P64" s="90"/>
      <c r="Q64" s="90"/>
      <c r="R64" s="90"/>
    </row>
    <row r="65" spans="37:176" s="90" customFormat="1">
      <c r="AK65" s="101"/>
      <c r="AL65" s="101"/>
      <c r="AM65" s="101"/>
      <c r="AN65" s="101"/>
      <c r="AO65" s="101"/>
      <c r="AP65" s="101"/>
      <c r="AQ65" s="101"/>
      <c r="AR65" s="101"/>
      <c r="AS65" s="101"/>
      <c r="AT65" s="101"/>
      <c r="AU65" s="101"/>
      <c r="AV65" s="101"/>
      <c r="AW65" s="101"/>
      <c r="AX65" s="101"/>
      <c r="AY65" s="101"/>
      <c r="AZ65" s="101"/>
      <c r="BA65" s="101"/>
      <c r="BB65" s="101"/>
      <c r="BC65" s="101"/>
      <c r="BD65" s="101"/>
      <c r="BE65" s="101"/>
      <c r="BF65" s="101"/>
      <c r="BG65" s="101"/>
      <c r="BH65" s="101"/>
      <c r="BI65" s="101"/>
      <c r="BJ65" s="101"/>
      <c r="BK65" s="101"/>
      <c r="BL65" s="101"/>
      <c r="BM65" s="101"/>
      <c r="BN65" s="101"/>
      <c r="BO65" s="101"/>
      <c r="BP65" s="101"/>
      <c r="BQ65" s="101"/>
      <c r="BR65" s="101"/>
      <c r="BS65" s="101"/>
      <c r="BT65" s="101"/>
      <c r="BU65" s="101"/>
      <c r="BV65" s="101"/>
      <c r="BW65" s="101"/>
      <c r="BX65" s="101"/>
      <c r="BY65" s="101"/>
      <c r="BZ65" s="101"/>
      <c r="CA65" s="101"/>
      <c r="CB65" s="101"/>
      <c r="CC65" s="101"/>
      <c r="CD65" s="101"/>
      <c r="CE65" s="101"/>
      <c r="CF65" s="101"/>
      <c r="CG65" s="101"/>
      <c r="CH65" s="101"/>
      <c r="CI65" s="101"/>
      <c r="CJ65" s="101"/>
      <c r="CK65" s="101"/>
      <c r="CL65" s="101"/>
      <c r="CM65" s="101"/>
      <c r="CN65" s="101"/>
      <c r="CO65" s="101"/>
      <c r="CP65" s="101"/>
      <c r="CQ65" s="101"/>
      <c r="CR65" s="101"/>
      <c r="CS65" s="101"/>
      <c r="CT65" s="101"/>
      <c r="CU65" s="101"/>
      <c r="CV65" s="101"/>
      <c r="CW65" s="101"/>
      <c r="CX65" s="101"/>
      <c r="CY65" s="101"/>
      <c r="CZ65" s="101"/>
      <c r="DA65" s="101"/>
      <c r="DB65" s="101"/>
      <c r="DC65" s="101"/>
      <c r="DD65" s="101"/>
      <c r="DE65" s="101"/>
      <c r="DF65" s="101"/>
      <c r="DG65" s="101"/>
      <c r="DH65" s="101"/>
      <c r="DI65" s="101"/>
      <c r="DJ65" s="101"/>
      <c r="DK65" s="101"/>
      <c r="DL65" s="101"/>
      <c r="DM65" s="101"/>
      <c r="DN65" s="101"/>
      <c r="DO65" s="101"/>
      <c r="DP65" s="101"/>
      <c r="DQ65" s="101"/>
      <c r="DR65" s="101"/>
      <c r="DS65" s="101"/>
      <c r="DT65" s="101"/>
      <c r="DU65" s="101"/>
      <c r="DV65" s="101"/>
      <c r="DW65" s="101"/>
      <c r="DX65" s="101"/>
      <c r="DY65" s="101"/>
      <c r="DZ65" s="101"/>
      <c r="EA65" s="101"/>
      <c r="EB65" s="101"/>
      <c r="EC65" s="101"/>
      <c r="ED65" s="101"/>
      <c r="EE65" s="101"/>
      <c r="EF65" s="101"/>
      <c r="EG65" s="101"/>
      <c r="EH65" s="101"/>
      <c r="EI65" s="101"/>
      <c r="EJ65" s="101"/>
      <c r="EK65" s="101"/>
      <c r="EL65" s="101"/>
      <c r="EM65" s="101"/>
      <c r="EN65" s="101"/>
      <c r="EO65" s="101"/>
      <c r="EP65" s="101"/>
      <c r="EQ65" s="101"/>
      <c r="ER65" s="101"/>
      <c r="ES65" s="101"/>
      <c r="ET65" s="101"/>
      <c r="EU65" s="101"/>
      <c r="EV65" s="101"/>
      <c r="EW65" s="101"/>
      <c r="EX65" s="101"/>
      <c r="EY65" s="101"/>
      <c r="EZ65" s="101"/>
      <c r="FA65" s="101"/>
      <c r="FB65" s="101"/>
      <c r="FC65" s="101"/>
      <c r="FD65" s="101"/>
      <c r="FE65" s="101"/>
      <c r="FF65" s="101"/>
      <c r="FG65" s="101"/>
      <c r="FH65" s="101"/>
      <c r="FI65" s="101"/>
      <c r="FJ65" s="101"/>
      <c r="FK65" s="101"/>
      <c r="FL65" s="101"/>
      <c r="FM65" s="101"/>
      <c r="FN65" s="101"/>
      <c r="FO65" s="101"/>
      <c r="FP65" s="101"/>
      <c r="FQ65" s="101"/>
      <c r="FR65" s="101"/>
      <c r="FS65" s="101"/>
      <c r="FT65" s="101"/>
    </row>
    <row r="66" spans="37:176" s="90" customFormat="1">
      <c r="AK66" s="101"/>
      <c r="AL66" s="101"/>
      <c r="AM66" s="101"/>
      <c r="AN66" s="101"/>
      <c r="AO66" s="101"/>
      <c r="AP66" s="101"/>
      <c r="AQ66" s="101"/>
      <c r="AR66" s="101"/>
      <c r="AS66" s="101"/>
      <c r="AT66" s="101"/>
      <c r="AU66" s="101"/>
      <c r="AV66" s="101"/>
      <c r="AW66" s="101"/>
      <c r="AX66" s="101"/>
      <c r="AY66" s="101"/>
      <c r="AZ66" s="101"/>
      <c r="BA66" s="101"/>
      <c r="BB66" s="101"/>
      <c r="BC66" s="101"/>
      <c r="BD66" s="101"/>
      <c r="BE66" s="101"/>
      <c r="BF66" s="101"/>
      <c r="BG66" s="101"/>
      <c r="BH66" s="101"/>
      <c r="BI66" s="101"/>
      <c r="BJ66" s="101"/>
      <c r="BK66" s="101"/>
      <c r="BL66" s="101"/>
      <c r="BM66" s="101"/>
      <c r="BN66" s="101"/>
      <c r="BO66" s="101"/>
      <c r="BP66" s="101"/>
      <c r="BQ66" s="101"/>
      <c r="BR66" s="101"/>
      <c r="BS66" s="101"/>
      <c r="BT66" s="101"/>
      <c r="BU66" s="101"/>
      <c r="BV66" s="101"/>
      <c r="BW66" s="101"/>
      <c r="BX66" s="101"/>
      <c r="BY66" s="101"/>
      <c r="BZ66" s="101"/>
      <c r="CA66" s="101"/>
      <c r="CB66" s="101"/>
      <c r="CC66" s="101"/>
      <c r="CD66" s="101"/>
      <c r="CE66" s="101"/>
      <c r="CF66" s="101"/>
      <c r="CG66" s="101"/>
      <c r="CH66" s="101"/>
      <c r="CI66" s="101"/>
      <c r="CJ66" s="101"/>
      <c r="CK66" s="101"/>
      <c r="CL66" s="101"/>
      <c r="CM66" s="101"/>
      <c r="CN66" s="101"/>
      <c r="CO66" s="101"/>
      <c r="CP66" s="101"/>
      <c r="CQ66" s="101"/>
      <c r="CR66" s="101"/>
      <c r="CS66" s="101"/>
      <c r="CT66" s="101"/>
      <c r="CU66" s="101"/>
      <c r="CV66" s="101"/>
      <c r="CW66" s="101"/>
      <c r="CX66" s="101"/>
      <c r="CY66" s="101"/>
      <c r="CZ66" s="101"/>
      <c r="DA66" s="101"/>
      <c r="DB66" s="101"/>
      <c r="DC66" s="101"/>
      <c r="DD66" s="101"/>
      <c r="DE66" s="101"/>
      <c r="DF66" s="101"/>
      <c r="DG66" s="101"/>
      <c r="DH66" s="101"/>
      <c r="DI66" s="101"/>
      <c r="DJ66" s="101"/>
      <c r="DK66" s="101"/>
      <c r="DL66" s="101"/>
      <c r="DM66" s="101"/>
      <c r="DN66" s="101"/>
      <c r="DO66" s="101"/>
      <c r="DP66" s="101"/>
      <c r="DQ66" s="101"/>
      <c r="DR66" s="101"/>
      <c r="DS66" s="101"/>
      <c r="DT66" s="101"/>
      <c r="DU66" s="101"/>
      <c r="DV66" s="101"/>
      <c r="DW66" s="101"/>
      <c r="DX66" s="101"/>
      <c r="DY66" s="101"/>
      <c r="DZ66" s="101"/>
      <c r="EA66" s="101"/>
      <c r="EB66" s="101"/>
      <c r="EC66" s="101"/>
      <c r="ED66" s="101"/>
      <c r="EE66" s="101"/>
      <c r="EF66" s="101"/>
      <c r="EG66" s="101"/>
      <c r="EH66" s="101"/>
      <c r="EI66" s="101"/>
      <c r="EJ66" s="101"/>
      <c r="EK66" s="101"/>
      <c r="EL66" s="101"/>
      <c r="EM66" s="101"/>
      <c r="EN66" s="101"/>
      <c r="EO66" s="101"/>
      <c r="EP66" s="101"/>
      <c r="EQ66" s="101"/>
      <c r="ER66" s="101"/>
      <c r="ES66" s="101"/>
      <c r="ET66" s="101"/>
      <c r="EU66" s="101"/>
      <c r="EV66" s="101"/>
      <c r="EW66" s="101"/>
      <c r="EX66" s="101"/>
      <c r="EY66" s="101"/>
      <c r="EZ66" s="101"/>
      <c r="FA66" s="101"/>
      <c r="FB66" s="101"/>
      <c r="FC66" s="101"/>
      <c r="FD66" s="101"/>
      <c r="FE66" s="101"/>
      <c r="FF66" s="101"/>
      <c r="FG66" s="101"/>
      <c r="FH66" s="101"/>
      <c r="FI66" s="101"/>
      <c r="FJ66" s="101"/>
      <c r="FK66" s="101"/>
      <c r="FL66" s="101"/>
      <c r="FM66" s="101"/>
      <c r="FN66" s="101"/>
      <c r="FO66" s="101"/>
      <c r="FP66" s="101"/>
      <c r="FQ66" s="101"/>
      <c r="FR66" s="101"/>
      <c r="FS66" s="101"/>
      <c r="FT66" s="101"/>
    </row>
    <row r="67" spans="37:176" s="90" customFormat="1">
      <c r="AK67" s="101"/>
      <c r="AL67" s="101"/>
      <c r="AM67" s="101"/>
      <c r="AN67" s="101"/>
      <c r="AO67" s="101"/>
      <c r="AP67" s="101"/>
      <c r="AQ67" s="101"/>
      <c r="AR67" s="101"/>
      <c r="AS67" s="101"/>
      <c r="AT67" s="101"/>
      <c r="AU67" s="101"/>
      <c r="AV67" s="101"/>
      <c r="AW67" s="101"/>
      <c r="AX67" s="101"/>
      <c r="AY67" s="101"/>
      <c r="AZ67" s="101"/>
      <c r="BA67" s="101"/>
      <c r="BB67" s="101"/>
      <c r="BC67" s="101"/>
      <c r="BD67" s="101"/>
      <c r="BE67" s="101"/>
      <c r="BF67" s="101"/>
      <c r="BG67" s="101"/>
      <c r="BH67" s="101"/>
      <c r="BI67" s="101"/>
      <c r="BJ67" s="101"/>
      <c r="BK67" s="101"/>
      <c r="BL67" s="101"/>
      <c r="BM67" s="101"/>
      <c r="BN67" s="101"/>
      <c r="BO67" s="101"/>
      <c r="BP67" s="101"/>
      <c r="BQ67" s="101"/>
      <c r="BR67" s="101"/>
      <c r="BS67" s="101"/>
      <c r="BT67" s="101"/>
      <c r="BU67" s="101"/>
      <c r="BV67" s="101"/>
      <c r="BW67" s="101"/>
      <c r="BX67" s="101"/>
      <c r="BY67" s="101"/>
      <c r="BZ67" s="101"/>
      <c r="CA67" s="101"/>
      <c r="CB67" s="101"/>
      <c r="CC67" s="101"/>
      <c r="CD67" s="101"/>
      <c r="CE67" s="101"/>
      <c r="CF67" s="101"/>
      <c r="CG67" s="101"/>
      <c r="CH67" s="101"/>
      <c r="CI67" s="101"/>
      <c r="CJ67" s="101"/>
      <c r="CK67" s="101"/>
      <c r="CL67" s="101"/>
      <c r="CM67" s="101"/>
      <c r="CN67" s="101"/>
      <c r="CO67" s="101"/>
      <c r="CP67" s="101"/>
      <c r="CQ67" s="101"/>
      <c r="CR67" s="101"/>
      <c r="CS67" s="101"/>
      <c r="CT67" s="101"/>
      <c r="CU67" s="101"/>
      <c r="CV67" s="101"/>
      <c r="CW67" s="101"/>
      <c r="CX67" s="101"/>
      <c r="CY67" s="101"/>
      <c r="CZ67" s="101"/>
      <c r="DA67" s="101"/>
      <c r="DB67" s="101"/>
      <c r="DC67" s="101"/>
      <c r="DD67" s="101"/>
      <c r="DE67" s="101"/>
      <c r="DF67" s="101"/>
      <c r="DG67" s="101"/>
      <c r="DH67" s="101"/>
      <c r="DI67" s="101"/>
      <c r="DJ67" s="101"/>
      <c r="DK67" s="101"/>
      <c r="DL67" s="101"/>
      <c r="DM67" s="101"/>
      <c r="DN67" s="101"/>
      <c r="DO67" s="101"/>
      <c r="DP67" s="101"/>
      <c r="DQ67" s="101"/>
      <c r="DR67" s="101"/>
      <c r="DS67" s="101"/>
      <c r="DT67" s="101"/>
      <c r="DU67" s="101"/>
      <c r="DV67" s="101"/>
      <c r="DW67" s="101"/>
      <c r="DX67" s="101"/>
      <c r="DY67" s="101"/>
      <c r="DZ67" s="101"/>
      <c r="EA67" s="101"/>
      <c r="EB67" s="101"/>
      <c r="EC67" s="101"/>
      <c r="ED67" s="101"/>
      <c r="EE67" s="101"/>
      <c r="EF67" s="101"/>
      <c r="EG67" s="101"/>
      <c r="EH67" s="101"/>
      <c r="EI67" s="101"/>
      <c r="EJ67" s="101"/>
      <c r="EK67" s="101"/>
      <c r="EL67" s="101"/>
      <c r="EM67" s="101"/>
      <c r="EN67" s="101"/>
      <c r="EO67" s="101"/>
      <c r="EP67" s="101"/>
      <c r="EQ67" s="101"/>
      <c r="ER67" s="101"/>
      <c r="ES67" s="101"/>
      <c r="ET67" s="101"/>
      <c r="EU67" s="101"/>
      <c r="EV67" s="101"/>
      <c r="EW67" s="101"/>
      <c r="EX67" s="101"/>
      <c r="EY67" s="101"/>
      <c r="EZ67" s="101"/>
      <c r="FA67" s="101"/>
      <c r="FB67" s="101"/>
      <c r="FC67" s="101"/>
      <c r="FD67" s="101"/>
      <c r="FE67" s="101"/>
      <c r="FF67" s="101"/>
      <c r="FG67" s="101"/>
      <c r="FH67" s="101"/>
      <c r="FI67" s="101"/>
      <c r="FJ67" s="101"/>
      <c r="FK67" s="101"/>
      <c r="FL67" s="101"/>
      <c r="FM67" s="101"/>
      <c r="FN67" s="101"/>
      <c r="FO67" s="101"/>
      <c r="FP67" s="101"/>
      <c r="FQ67" s="101"/>
      <c r="FR67" s="101"/>
      <c r="FS67" s="101"/>
      <c r="FT67" s="101"/>
    </row>
    <row r="68" spans="37:176" s="90" customFormat="1">
      <c r="AK68" s="101"/>
      <c r="AL68" s="101"/>
      <c r="AM68" s="101"/>
      <c r="AN68" s="101"/>
      <c r="AO68" s="101"/>
      <c r="AP68" s="101"/>
      <c r="AQ68" s="101"/>
      <c r="AR68" s="101"/>
      <c r="AS68" s="101"/>
      <c r="AT68" s="101"/>
      <c r="AU68" s="101"/>
      <c r="AV68" s="101"/>
      <c r="AW68" s="101"/>
      <c r="AX68" s="101"/>
      <c r="AY68" s="101"/>
      <c r="AZ68" s="101"/>
      <c r="BA68" s="101"/>
      <c r="BB68" s="101"/>
      <c r="BC68" s="101"/>
      <c r="BD68" s="101"/>
      <c r="BE68" s="101"/>
      <c r="BF68" s="101"/>
      <c r="BG68" s="101"/>
      <c r="BH68" s="101"/>
      <c r="BI68" s="101"/>
      <c r="BJ68" s="101"/>
      <c r="BK68" s="101"/>
      <c r="BL68" s="101"/>
      <c r="BM68" s="101"/>
      <c r="BN68" s="101"/>
      <c r="BO68" s="101"/>
      <c r="BP68" s="101"/>
      <c r="BQ68" s="101"/>
      <c r="BR68" s="101"/>
      <c r="BS68" s="101"/>
      <c r="BT68" s="101"/>
      <c r="BU68" s="101"/>
      <c r="BV68" s="101"/>
      <c r="BW68" s="101"/>
      <c r="BX68" s="101"/>
      <c r="BY68" s="101"/>
      <c r="BZ68" s="101"/>
      <c r="CA68" s="101"/>
      <c r="CB68" s="101"/>
      <c r="CC68" s="101"/>
      <c r="CD68" s="101"/>
      <c r="CE68" s="101"/>
      <c r="CF68" s="101"/>
      <c r="CG68" s="101"/>
      <c r="CH68" s="101"/>
      <c r="CI68" s="101"/>
      <c r="CJ68" s="101"/>
      <c r="CK68" s="101"/>
      <c r="CL68" s="101"/>
      <c r="CM68" s="101"/>
      <c r="CN68" s="101"/>
      <c r="CO68" s="101"/>
      <c r="CP68" s="101"/>
      <c r="CQ68" s="101"/>
      <c r="CR68" s="101"/>
      <c r="CS68" s="101"/>
      <c r="CT68" s="101"/>
      <c r="CU68" s="101"/>
      <c r="CV68" s="101"/>
      <c r="CW68" s="101"/>
      <c r="CX68" s="101"/>
      <c r="CY68" s="101"/>
      <c r="CZ68" s="101"/>
      <c r="DA68" s="101"/>
      <c r="DB68" s="101"/>
      <c r="DC68" s="101"/>
      <c r="DD68" s="101"/>
      <c r="DE68" s="101"/>
      <c r="DF68" s="101"/>
      <c r="DG68" s="101"/>
      <c r="DH68" s="101"/>
      <c r="DI68" s="101"/>
      <c r="DJ68" s="101"/>
      <c r="DK68" s="101"/>
      <c r="DL68" s="101"/>
      <c r="DM68" s="101"/>
      <c r="DN68" s="101"/>
      <c r="DO68" s="101"/>
      <c r="DP68" s="101"/>
      <c r="DQ68" s="101"/>
      <c r="DR68" s="101"/>
      <c r="DS68" s="101"/>
      <c r="DT68" s="101"/>
      <c r="DU68" s="101"/>
      <c r="DV68" s="101"/>
      <c r="DW68" s="101"/>
      <c r="DX68" s="101"/>
      <c r="DY68" s="101"/>
      <c r="DZ68" s="101"/>
      <c r="EA68" s="101"/>
      <c r="EB68" s="101"/>
      <c r="EC68" s="101"/>
      <c r="ED68" s="101"/>
      <c r="EE68" s="101"/>
      <c r="EF68" s="101"/>
      <c r="EG68" s="101"/>
      <c r="EH68" s="101"/>
      <c r="EI68" s="101"/>
      <c r="EJ68" s="101"/>
      <c r="EK68" s="101"/>
      <c r="EL68" s="101"/>
      <c r="EM68" s="101"/>
      <c r="EN68" s="101"/>
      <c r="EO68" s="101"/>
      <c r="EP68" s="101"/>
      <c r="EQ68" s="101"/>
      <c r="ER68" s="101"/>
      <c r="ES68" s="101"/>
      <c r="ET68" s="101"/>
      <c r="EU68" s="101"/>
      <c r="EV68" s="101"/>
      <c r="EW68" s="101"/>
      <c r="EX68" s="101"/>
      <c r="EY68" s="101"/>
      <c r="EZ68" s="101"/>
      <c r="FA68" s="101"/>
      <c r="FB68" s="101"/>
      <c r="FC68" s="101"/>
      <c r="FD68" s="101"/>
      <c r="FE68" s="101"/>
      <c r="FF68" s="101"/>
      <c r="FG68" s="101"/>
      <c r="FH68" s="101"/>
      <c r="FI68" s="101"/>
      <c r="FJ68" s="101"/>
      <c r="FK68" s="101"/>
      <c r="FL68" s="101"/>
      <c r="FM68" s="101"/>
      <c r="FN68" s="101"/>
      <c r="FO68" s="101"/>
      <c r="FP68" s="101"/>
      <c r="FQ68" s="101"/>
      <c r="FR68" s="101"/>
      <c r="FS68" s="101"/>
      <c r="FT68" s="101"/>
    </row>
    <row r="69" spans="37:176" s="90" customFormat="1">
      <c r="AK69" s="101"/>
      <c r="AL69" s="101"/>
      <c r="AM69" s="101"/>
      <c r="AN69" s="101"/>
      <c r="AO69" s="101"/>
      <c r="AP69" s="101"/>
      <c r="AQ69" s="101"/>
      <c r="AR69" s="101"/>
      <c r="AS69" s="101"/>
      <c r="AT69" s="101"/>
      <c r="AU69" s="101"/>
      <c r="AV69" s="101"/>
      <c r="AW69" s="101"/>
      <c r="AX69" s="101"/>
      <c r="AY69" s="101"/>
      <c r="AZ69" s="101"/>
      <c r="BA69" s="101"/>
      <c r="BB69" s="101"/>
      <c r="BC69" s="101"/>
      <c r="BD69" s="101"/>
      <c r="BE69" s="101"/>
      <c r="BF69" s="101"/>
      <c r="BG69" s="101"/>
      <c r="BH69" s="101"/>
      <c r="BI69" s="101"/>
      <c r="BJ69" s="101"/>
      <c r="BK69" s="101"/>
      <c r="BL69" s="101"/>
      <c r="BM69" s="101"/>
      <c r="BN69" s="101"/>
      <c r="BO69" s="101"/>
      <c r="BP69" s="101"/>
      <c r="BQ69" s="101"/>
      <c r="BR69" s="101"/>
      <c r="BS69" s="101"/>
      <c r="BT69" s="101"/>
      <c r="BU69" s="101"/>
      <c r="BV69" s="101"/>
      <c r="BW69" s="101"/>
      <c r="BX69" s="101"/>
      <c r="BY69" s="101"/>
      <c r="BZ69" s="101"/>
      <c r="CA69" s="101"/>
      <c r="CB69" s="101"/>
      <c r="CC69" s="101"/>
      <c r="CD69" s="101"/>
      <c r="CE69" s="101"/>
      <c r="CF69" s="101"/>
      <c r="CG69" s="101"/>
      <c r="CH69" s="101"/>
      <c r="CI69" s="101"/>
      <c r="CJ69" s="101"/>
      <c r="CK69" s="101"/>
      <c r="CL69" s="101"/>
      <c r="CM69" s="101"/>
      <c r="CN69" s="101"/>
      <c r="CO69" s="101"/>
      <c r="CP69" s="101"/>
      <c r="CQ69" s="101"/>
      <c r="CR69" s="101"/>
      <c r="CS69" s="101"/>
      <c r="CT69" s="101"/>
      <c r="CU69" s="101"/>
      <c r="CV69" s="101"/>
      <c r="CW69" s="101"/>
      <c r="CX69" s="101"/>
      <c r="CY69" s="101"/>
      <c r="CZ69" s="101"/>
      <c r="DA69" s="101"/>
      <c r="DB69" s="101"/>
      <c r="DC69" s="101"/>
      <c r="DD69" s="101"/>
      <c r="DE69" s="101"/>
      <c r="DF69" s="101"/>
      <c r="DG69" s="101"/>
      <c r="DH69" s="101"/>
      <c r="DI69" s="101"/>
      <c r="DJ69" s="101"/>
      <c r="DK69" s="101"/>
      <c r="DL69" s="101"/>
      <c r="DM69" s="101"/>
      <c r="DN69" s="101"/>
      <c r="DO69" s="101"/>
      <c r="DP69" s="101"/>
      <c r="DQ69" s="101"/>
      <c r="DR69" s="101"/>
      <c r="DS69" s="101"/>
      <c r="DT69" s="101"/>
      <c r="DU69" s="101"/>
      <c r="DV69" s="101"/>
      <c r="DW69" s="101"/>
      <c r="DX69" s="101"/>
      <c r="DY69" s="101"/>
      <c r="DZ69" s="101"/>
      <c r="EA69" s="101"/>
      <c r="EB69" s="101"/>
      <c r="EC69" s="101"/>
      <c r="ED69" s="101"/>
      <c r="EE69" s="101"/>
      <c r="EF69" s="101"/>
      <c r="EG69" s="101"/>
      <c r="EH69" s="101"/>
      <c r="EI69" s="101"/>
      <c r="EJ69" s="101"/>
      <c r="EK69" s="101"/>
      <c r="EL69" s="101"/>
      <c r="EM69" s="101"/>
      <c r="EN69" s="101"/>
      <c r="EO69" s="101"/>
      <c r="EP69" s="101"/>
      <c r="EQ69" s="101"/>
      <c r="ER69" s="101"/>
      <c r="ES69" s="101"/>
      <c r="ET69" s="101"/>
      <c r="EU69" s="101"/>
      <c r="EV69" s="101"/>
      <c r="EW69" s="101"/>
      <c r="EX69" s="101"/>
      <c r="EY69" s="101"/>
      <c r="EZ69" s="101"/>
      <c r="FA69" s="101"/>
      <c r="FB69" s="101"/>
      <c r="FC69" s="101"/>
      <c r="FD69" s="101"/>
      <c r="FE69" s="101"/>
      <c r="FF69" s="101"/>
      <c r="FG69" s="101"/>
      <c r="FH69" s="101"/>
      <c r="FI69" s="101"/>
      <c r="FJ69" s="101"/>
      <c r="FK69" s="101"/>
      <c r="FL69" s="101"/>
      <c r="FM69" s="101"/>
      <c r="FN69" s="101"/>
      <c r="FO69" s="101"/>
      <c r="FP69" s="101"/>
      <c r="FQ69" s="101"/>
      <c r="FR69" s="101"/>
      <c r="FS69" s="101"/>
      <c r="FT69" s="101"/>
    </row>
    <row r="70" spans="37:176" s="90" customFormat="1">
      <c r="AK70" s="101"/>
      <c r="AL70" s="101"/>
      <c r="AM70" s="101"/>
      <c r="AN70" s="101"/>
      <c r="AO70" s="101"/>
      <c r="AP70" s="101"/>
      <c r="AQ70" s="101"/>
      <c r="AR70" s="101"/>
      <c r="AS70" s="101"/>
      <c r="AT70" s="101"/>
      <c r="AU70" s="101"/>
      <c r="AV70" s="101"/>
      <c r="AW70" s="101"/>
      <c r="AX70" s="101"/>
      <c r="AY70" s="101"/>
      <c r="AZ70" s="101"/>
      <c r="BA70" s="101"/>
      <c r="BB70" s="101"/>
      <c r="BC70" s="101"/>
      <c r="BD70" s="101"/>
      <c r="BE70" s="101"/>
      <c r="BF70" s="101"/>
      <c r="BG70" s="101"/>
      <c r="BH70" s="101"/>
      <c r="BI70" s="101"/>
      <c r="BJ70" s="101"/>
      <c r="BK70" s="101"/>
      <c r="BL70" s="101"/>
      <c r="BM70" s="101"/>
      <c r="BN70" s="101"/>
      <c r="BO70" s="101"/>
      <c r="BP70" s="101"/>
      <c r="BQ70" s="101"/>
      <c r="BR70" s="101"/>
      <c r="BS70" s="101"/>
      <c r="BT70" s="101"/>
      <c r="BU70" s="101"/>
      <c r="BV70" s="101"/>
      <c r="BW70" s="101"/>
      <c r="BX70" s="101"/>
      <c r="BY70" s="101"/>
      <c r="BZ70" s="101"/>
      <c r="CA70" s="101"/>
      <c r="CB70" s="101"/>
      <c r="CC70" s="101"/>
      <c r="CD70" s="101"/>
      <c r="CE70" s="101"/>
      <c r="CF70" s="101"/>
      <c r="CG70" s="101"/>
      <c r="CH70" s="101"/>
      <c r="CI70" s="101"/>
      <c r="CJ70" s="101"/>
      <c r="CK70" s="101"/>
      <c r="CL70" s="101"/>
      <c r="CM70" s="101"/>
      <c r="CN70" s="101"/>
      <c r="CO70" s="101"/>
      <c r="CP70" s="101"/>
      <c r="CQ70" s="101"/>
      <c r="CR70" s="101"/>
      <c r="CS70" s="101"/>
      <c r="CT70" s="101"/>
      <c r="CU70" s="101"/>
      <c r="CV70" s="101"/>
      <c r="CW70" s="101"/>
      <c r="CX70" s="101"/>
      <c r="CY70" s="101"/>
      <c r="CZ70" s="101"/>
      <c r="DA70" s="101"/>
      <c r="DB70" s="101"/>
      <c r="DC70" s="101"/>
      <c r="DD70" s="101"/>
      <c r="DE70" s="101"/>
      <c r="DF70" s="101"/>
      <c r="DG70" s="101"/>
      <c r="DH70" s="101"/>
      <c r="DI70" s="101"/>
      <c r="DJ70" s="101"/>
      <c r="DK70" s="101"/>
      <c r="DL70" s="101"/>
      <c r="DM70" s="101"/>
      <c r="DN70" s="101"/>
      <c r="DO70" s="101"/>
      <c r="DP70" s="101"/>
      <c r="DQ70" s="101"/>
      <c r="DR70" s="101"/>
      <c r="DS70" s="101"/>
      <c r="DT70" s="101"/>
      <c r="DU70" s="101"/>
      <c r="DV70" s="101"/>
      <c r="DW70" s="101"/>
      <c r="DX70" s="101"/>
      <c r="DY70" s="101"/>
      <c r="DZ70" s="101"/>
      <c r="EA70" s="101"/>
      <c r="EB70" s="101"/>
      <c r="EC70" s="101"/>
      <c r="ED70" s="101"/>
      <c r="EE70" s="101"/>
      <c r="EF70" s="101"/>
      <c r="EG70" s="101"/>
      <c r="EH70" s="101"/>
      <c r="EI70" s="101"/>
      <c r="EJ70" s="101"/>
      <c r="EK70" s="101"/>
      <c r="EL70" s="101"/>
      <c r="EM70" s="101"/>
      <c r="EN70" s="101"/>
      <c r="EO70" s="101"/>
      <c r="EP70" s="101"/>
      <c r="EQ70" s="101"/>
      <c r="ER70" s="101"/>
      <c r="ES70" s="101"/>
      <c r="ET70" s="101"/>
      <c r="EU70" s="101"/>
      <c r="EV70" s="101"/>
      <c r="EW70" s="101"/>
      <c r="EX70" s="101"/>
      <c r="EY70" s="101"/>
      <c r="EZ70" s="101"/>
      <c r="FA70" s="101"/>
      <c r="FB70" s="101"/>
      <c r="FC70" s="101"/>
      <c r="FD70" s="101"/>
      <c r="FE70" s="101"/>
      <c r="FF70" s="101"/>
      <c r="FG70" s="101"/>
      <c r="FH70" s="101"/>
      <c r="FI70" s="101"/>
      <c r="FJ70" s="101"/>
      <c r="FK70" s="101"/>
      <c r="FL70" s="101"/>
      <c r="FM70" s="101"/>
      <c r="FN70" s="101"/>
      <c r="FO70" s="101"/>
      <c r="FP70" s="101"/>
      <c r="FQ70" s="101"/>
      <c r="FR70" s="101"/>
      <c r="FS70" s="101"/>
      <c r="FT70" s="101"/>
    </row>
    <row r="71" spans="37:176" s="90" customFormat="1">
      <c r="AK71" s="101"/>
      <c r="AL71" s="101"/>
      <c r="AM71" s="101"/>
      <c r="AN71" s="101"/>
      <c r="AO71" s="101"/>
      <c r="AP71" s="101"/>
      <c r="AQ71" s="101"/>
      <c r="AR71" s="101"/>
      <c r="AS71" s="101"/>
      <c r="AT71" s="101"/>
      <c r="AU71" s="101"/>
      <c r="AV71" s="101"/>
      <c r="AW71" s="101"/>
      <c r="AX71" s="101"/>
      <c r="AY71" s="101"/>
      <c r="AZ71" s="101"/>
      <c r="BA71" s="101"/>
      <c r="BB71" s="101"/>
      <c r="BC71" s="101"/>
      <c r="BD71" s="101"/>
      <c r="BE71" s="101"/>
      <c r="BF71" s="101"/>
      <c r="BG71" s="101"/>
      <c r="BH71" s="101"/>
      <c r="BI71" s="101"/>
      <c r="BJ71" s="101"/>
      <c r="BK71" s="101"/>
      <c r="BL71" s="101"/>
      <c r="BM71" s="101"/>
      <c r="BN71" s="101"/>
      <c r="BO71" s="101"/>
      <c r="BP71" s="101"/>
      <c r="BQ71" s="101"/>
      <c r="BR71" s="101"/>
      <c r="BS71" s="101"/>
      <c r="BT71" s="101"/>
      <c r="BU71" s="101"/>
      <c r="BV71" s="101"/>
      <c r="BW71" s="101"/>
      <c r="BX71" s="101"/>
      <c r="BY71" s="101"/>
      <c r="BZ71" s="101"/>
      <c r="CA71" s="101"/>
      <c r="CB71" s="101"/>
      <c r="CC71" s="101"/>
      <c r="CD71" s="101"/>
      <c r="CE71" s="101"/>
      <c r="CF71" s="101"/>
      <c r="CG71" s="101"/>
      <c r="CH71" s="101"/>
      <c r="CI71" s="101"/>
      <c r="CJ71" s="101"/>
      <c r="CK71" s="101"/>
      <c r="CL71" s="101"/>
      <c r="CM71" s="101"/>
      <c r="CN71" s="101"/>
      <c r="CO71" s="101"/>
      <c r="CP71" s="101"/>
      <c r="CQ71" s="101"/>
      <c r="CR71" s="101"/>
      <c r="CS71" s="101"/>
      <c r="CT71" s="101"/>
      <c r="CU71" s="101"/>
      <c r="CV71" s="101"/>
      <c r="CW71" s="101"/>
      <c r="CX71" s="101"/>
      <c r="CY71" s="101"/>
      <c r="CZ71" s="101"/>
      <c r="DA71" s="101"/>
      <c r="DB71" s="101"/>
      <c r="DC71" s="101"/>
      <c r="DD71" s="101"/>
      <c r="DE71" s="101"/>
      <c r="DF71" s="101"/>
      <c r="DG71" s="101"/>
      <c r="DH71" s="101"/>
      <c r="DI71" s="101"/>
      <c r="DJ71" s="101"/>
      <c r="DK71" s="101"/>
      <c r="DL71" s="101"/>
      <c r="DM71" s="101"/>
      <c r="DN71" s="101"/>
      <c r="DO71" s="101"/>
      <c r="DP71" s="101"/>
      <c r="DQ71" s="101"/>
      <c r="DR71" s="101"/>
      <c r="DS71" s="101"/>
      <c r="DT71" s="101"/>
      <c r="DU71" s="101"/>
      <c r="DV71" s="101"/>
      <c r="DW71" s="101"/>
      <c r="DX71" s="101"/>
      <c r="DY71" s="101"/>
      <c r="DZ71" s="101"/>
      <c r="EA71" s="101"/>
      <c r="EB71" s="101"/>
      <c r="EC71" s="101"/>
      <c r="ED71" s="101"/>
      <c r="EE71" s="101"/>
      <c r="EF71" s="101"/>
      <c r="EG71" s="101"/>
      <c r="EH71" s="101"/>
      <c r="EI71" s="101"/>
      <c r="EJ71" s="101"/>
      <c r="EK71" s="101"/>
      <c r="EL71" s="101"/>
      <c r="EM71" s="101"/>
      <c r="EN71" s="101"/>
      <c r="EO71" s="101"/>
      <c r="EP71" s="101"/>
      <c r="EQ71" s="101"/>
      <c r="ER71" s="101"/>
      <c r="ES71" s="101"/>
      <c r="ET71" s="101"/>
      <c r="EU71" s="101"/>
      <c r="EV71" s="101"/>
      <c r="EW71" s="101"/>
      <c r="EX71" s="101"/>
      <c r="EY71" s="101"/>
      <c r="EZ71" s="101"/>
      <c r="FA71" s="101"/>
      <c r="FB71" s="101"/>
      <c r="FC71" s="101"/>
      <c r="FD71" s="101"/>
      <c r="FE71" s="101"/>
      <c r="FF71" s="101"/>
      <c r="FG71" s="101"/>
      <c r="FH71" s="101"/>
      <c r="FI71" s="101"/>
      <c r="FJ71" s="101"/>
      <c r="FK71" s="101"/>
      <c r="FL71" s="101"/>
      <c r="FM71" s="101"/>
      <c r="FN71" s="101"/>
      <c r="FO71" s="101"/>
      <c r="FP71" s="101"/>
      <c r="FQ71" s="101"/>
      <c r="FR71" s="101"/>
      <c r="FS71" s="101"/>
      <c r="FT71" s="101"/>
    </row>
    <row r="72" spans="37:176" s="90" customFormat="1">
      <c r="AK72" s="101"/>
      <c r="AL72" s="101"/>
      <c r="AM72" s="101"/>
      <c r="AN72" s="101"/>
      <c r="AO72" s="101"/>
      <c r="AP72" s="101"/>
      <c r="AQ72" s="101"/>
      <c r="AR72" s="101"/>
      <c r="AS72" s="101"/>
      <c r="AT72" s="101"/>
      <c r="AU72" s="101"/>
      <c r="AV72" s="101"/>
      <c r="AW72" s="101"/>
      <c r="AX72" s="101"/>
      <c r="AY72" s="101"/>
      <c r="AZ72" s="101"/>
      <c r="BA72" s="101"/>
      <c r="BB72" s="101"/>
      <c r="BC72" s="101"/>
      <c r="BD72" s="101"/>
      <c r="BE72" s="101"/>
      <c r="BF72" s="101"/>
      <c r="BG72" s="101"/>
      <c r="BH72" s="101"/>
      <c r="BI72" s="101"/>
      <c r="BJ72" s="101"/>
      <c r="BK72" s="101"/>
      <c r="BL72" s="101"/>
      <c r="BM72" s="101"/>
      <c r="BN72" s="101"/>
      <c r="BO72" s="101"/>
      <c r="BP72" s="101"/>
      <c r="BQ72" s="101"/>
      <c r="BR72" s="101"/>
      <c r="BS72" s="101"/>
      <c r="BT72" s="101"/>
      <c r="BU72" s="101"/>
      <c r="BV72" s="101"/>
      <c r="BW72" s="101"/>
      <c r="BX72" s="101"/>
      <c r="BY72" s="101"/>
      <c r="BZ72" s="101"/>
      <c r="CA72" s="101"/>
      <c r="CB72" s="101"/>
      <c r="CC72" s="101"/>
      <c r="CD72" s="101"/>
      <c r="CE72" s="101"/>
      <c r="CF72" s="101"/>
      <c r="CG72" s="101"/>
      <c r="CH72" s="101"/>
      <c r="CI72" s="101"/>
      <c r="CJ72" s="101"/>
      <c r="CK72" s="101"/>
      <c r="CL72" s="101"/>
      <c r="CM72" s="101"/>
      <c r="CN72" s="101"/>
      <c r="CO72" s="101"/>
      <c r="CP72" s="101"/>
      <c r="CQ72" s="101"/>
      <c r="CR72" s="101"/>
      <c r="CS72" s="101"/>
      <c r="CT72" s="101"/>
      <c r="CU72" s="101"/>
      <c r="CV72" s="101"/>
      <c r="CW72" s="101"/>
      <c r="CX72" s="101"/>
      <c r="CY72" s="101"/>
      <c r="CZ72" s="101"/>
      <c r="DA72" s="101"/>
      <c r="DB72" s="101"/>
      <c r="DC72" s="101"/>
      <c r="DD72" s="101"/>
      <c r="DE72" s="101"/>
      <c r="DF72" s="101"/>
      <c r="DG72" s="101"/>
      <c r="DH72" s="101"/>
      <c r="DI72" s="101"/>
      <c r="DJ72" s="101"/>
      <c r="DK72" s="101"/>
      <c r="DL72" s="101"/>
      <c r="DM72" s="101"/>
      <c r="DN72" s="101"/>
      <c r="DO72" s="101"/>
      <c r="DP72" s="101"/>
      <c r="DQ72" s="101"/>
      <c r="DR72" s="101"/>
      <c r="DS72" s="101"/>
      <c r="DT72" s="101"/>
      <c r="DU72" s="101"/>
      <c r="DV72" s="101"/>
      <c r="DW72" s="101"/>
      <c r="DX72" s="101"/>
      <c r="DY72" s="101"/>
      <c r="DZ72" s="101"/>
      <c r="EA72" s="101"/>
      <c r="EB72" s="101"/>
      <c r="EC72" s="101"/>
      <c r="ED72" s="101"/>
      <c r="EE72" s="101"/>
      <c r="EF72" s="101"/>
      <c r="EG72" s="101"/>
      <c r="EH72" s="101"/>
      <c r="EI72" s="101"/>
      <c r="EJ72" s="101"/>
      <c r="EK72" s="101"/>
      <c r="EL72" s="101"/>
      <c r="EM72" s="101"/>
      <c r="EN72" s="101"/>
      <c r="EO72" s="101"/>
      <c r="EP72" s="101"/>
      <c r="EQ72" s="101"/>
      <c r="ER72" s="101"/>
      <c r="ES72" s="101"/>
      <c r="ET72" s="101"/>
      <c r="EU72" s="101"/>
      <c r="EV72" s="101"/>
      <c r="EW72" s="101"/>
      <c r="EX72" s="101"/>
      <c r="EY72" s="101"/>
      <c r="EZ72" s="101"/>
      <c r="FA72" s="101"/>
      <c r="FB72" s="101"/>
      <c r="FC72" s="101"/>
      <c r="FD72" s="101"/>
      <c r="FE72" s="101"/>
      <c r="FF72" s="101"/>
      <c r="FG72" s="101"/>
      <c r="FH72" s="101"/>
      <c r="FI72" s="101"/>
      <c r="FJ72" s="101"/>
      <c r="FK72" s="101"/>
      <c r="FL72" s="101"/>
      <c r="FM72" s="101"/>
      <c r="FN72" s="101"/>
      <c r="FO72" s="101"/>
      <c r="FP72" s="101"/>
      <c r="FQ72" s="101"/>
      <c r="FR72" s="101"/>
      <c r="FS72" s="101"/>
      <c r="FT72" s="101"/>
    </row>
    <row r="73" spans="37:176" s="90" customFormat="1">
      <c r="AK73" s="101"/>
      <c r="AL73" s="101"/>
      <c r="AM73" s="101"/>
      <c r="AN73" s="101"/>
      <c r="AO73" s="101"/>
      <c r="AP73" s="101"/>
      <c r="AQ73" s="101"/>
      <c r="AR73" s="101"/>
      <c r="AS73" s="101"/>
      <c r="AT73" s="101"/>
      <c r="AU73" s="101"/>
      <c r="AV73" s="101"/>
      <c r="AW73" s="101"/>
      <c r="AX73" s="101"/>
      <c r="AY73" s="101"/>
      <c r="AZ73" s="101"/>
      <c r="BA73" s="101"/>
      <c r="BB73" s="101"/>
      <c r="BC73" s="101"/>
      <c r="BD73" s="101"/>
      <c r="BE73" s="101"/>
      <c r="BF73" s="101"/>
      <c r="BG73" s="101"/>
      <c r="BH73" s="101"/>
      <c r="BI73" s="101"/>
      <c r="BJ73" s="101"/>
      <c r="BK73" s="101"/>
      <c r="BL73" s="101"/>
      <c r="BM73" s="101"/>
      <c r="BN73" s="101"/>
      <c r="BO73" s="101"/>
      <c r="BP73" s="101"/>
      <c r="BQ73" s="101"/>
      <c r="BR73" s="101"/>
      <c r="BS73" s="101"/>
      <c r="BT73" s="101"/>
      <c r="BU73" s="101"/>
      <c r="BV73" s="101"/>
      <c r="BW73" s="101"/>
      <c r="BX73" s="101"/>
      <c r="BY73" s="101"/>
      <c r="BZ73" s="101"/>
      <c r="CA73" s="101"/>
      <c r="CB73" s="101"/>
      <c r="CC73" s="101"/>
      <c r="CD73" s="101"/>
      <c r="CE73" s="101"/>
      <c r="CF73" s="101"/>
      <c r="CG73" s="101"/>
      <c r="CH73" s="101"/>
      <c r="CI73" s="101"/>
      <c r="CJ73" s="101"/>
      <c r="CK73" s="101"/>
      <c r="CL73" s="101"/>
      <c r="CM73" s="101"/>
      <c r="CN73" s="101"/>
      <c r="CO73" s="101"/>
      <c r="CP73" s="101"/>
      <c r="CQ73" s="101"/>
      <c r="CR73" s="101"/>
      <c r="CS73" s="101"/>
      <c r="CT73" s="101"/>
      <c r="CU73" s="101"/>
      <c r="CV73" s="101"/>
      <c r="CW73" s="101"/>
      <c r="CX73" s="101"/>
      <c r="CY73" s="101"/>
      <c r="CZ73" s="101"/>
      <c r="DA73" s="101"/>
      <c r="DB73" s="101"/>
      <c r="DC73" s="101"/>
      <c r="DD73" s="101"/>
      <c r="DE73" s="101"/>
      <c r="DF73" s="101"/>
      <c r="DG73" s="101"/>
      <c r="DH73" s="101"/>
      <c r="DI73" s="101"/>
      <c r="DJ73" s="101"/>
      <c r="DK73" s="101"/>
      <c r="DL73" s="101"/>
      <c r="DM73" s="101"/>
      <c r="DN73" s="101"/>
      <c r="DO73" s="101"/>
      <c r="DP73" s="101"/>
      <c r="DQ73" s="101"/>
      <c r="DR73" s="101"/>
      <c r="DS73" s="101"/>
      <c r="DT73" s="101"/>
      <c r="DU73" s="101"/>
      <c r="DV73" s="101"/>
      <c r="DW73" s="101"/>
      <c r="DX73" s="101"/>
      <c r="DY73" s="101"/>
      <c r="DZ73" s="101"/>
      <c r="EA73" s="101"/>
      <c r="EB73" s="101"/>
      <c r="EC73" s="101"/>
      <c r="ED73" s="101"/>
      <c r="EE73" s="101"/>
      <c r="EF73" s="101"/>
      <c r="EG73" s="101"/>
      <c r="EH73" s="101"/>
      <c r="EI73" s="101"/>
      <c r="EJ73" s="101"/>
      <c r="EK73" s="101"/>
      <c r="EL73" s="101"/>
      <c r="EM73" s="101"/>
      <c r="EN73" s="101"/>
      <c r="EO73" s="101"/>
      <c r="EP73" s="101"/>
      <c r="EQ73" s="101"/>
      <c r="ER73" s="101"/>
      <c r="ES73" s="101"/>
      <c r="ET73" s="101"/>
      <c r="EU73" s="101"/>
      <c r="EV73" s="101"/>
      <c r="EW73" s="101"/>
      <c r="EX73" s="101"/>
      <c r="EY73" s="101"/>
      <c r="EZ73" s="101"/>
      <c r="FA73" s="101"/>
      <c r="FB73" s="101"/>
      <c r="FC73" s="101"/>
      <c r="FD73" s="101"/>
      <c r="FE73" s="101"/>
      <c r="FF73" s="101"/>
      <c r="FG73" s="101"/>
      <c r="FH73" s="101"/>
      <c r="FI73" s="101"/>
      <c r="FJ73" s="101"/>
      <c r="FK73" s="101"/>
      <c r="FL73" s="101"/>
      <c r="FM73" s="101"/>
      <c r="FN73" s="101"/>
      <c r="FO73" s="101"/>
      <c r="FP73" s="101"/>
      <c r="FQ73" s="101"/>
      <c r="FR73" s="101"/>
      <c r="FS73" s="101"/>
      <c r="FT73" s="101"/>
    </row>
    <row r="74" spans="37:176" s="90" customFormat="1">
      <c r="AK74" s="101"/>
      <c r="AL74" s="101"/>
      <c r="AM74" s="101"/>
      <c r="AN74" s="101"/>
      <c r="AO74" s="101"/>
      <c r="AP74" s="101"/>
      <c r="AQ74" s="101"/>
      <c r="AR74" s="101"/>
      <c r="AS74" s="101"/>
      <c r="AT74" s="101"/>
      <c r="AU74" s="101"/>
      <c r="AV74" s="101"/>
      <c r="AW74" s="101"/>
      <c r="AX74" s="101"/>
      <c r="AY74" s="101"/>
      <c r="AZ74" s="101"/>
      <c r="BA74" s="101"/>
      <c r="BB74" s="101"/>
      <c r="BC74" s="101"/>
      <c r="BD74" s="101"/>
      <c r="BE74" s="101"/>
      <c r="BF74" s="101"/>
      <c r="BG74" s="101"/>
      <c r="BH74" s="101"/>
      <c r="BI74" s="101"/>
      <c r="BJ74" s="101"/>
      <c r="BK74" s="101"/>
      <c r="BL74" s="101"/>
      <c r="BM74" s="101"/>
      <c r="BN74" s="101"/>
      <c r="BO74" s="101"/>
      <c r="BP74" s="101"/>
      <c r="BQ74" s="101"/>
      <c r="BR74" s="101"/>
      <c r="BS74" s="101"/>
      <c r="BT74" s="101"/>
      <c r="BU74" s="101"/>
      <c r="BV74" s="101"/>
      <c r="BW74" s="101"/>
      <c r="BX74" s="101"/>
      <c r="BY74" s="101"/>
      <c r="BZ74" s="101"/>
      <c r="CA74" s="101"/>
      <c r="CB74" s="101"/>
      <c r="CC74" s="101"/>
      <c r="CD74" s="101"/>
      <c r="CE74" s="101"/>
      <c r="CF74" s="101"/>
      <c r="CG74" s="101"/>
      <c r="CH74" s="101"/>
      <c r="CI74" s="101"/>
      <c r="CJ74" s="101"/>
      <c r="CK74" s="101"/>
      <c r="CL74" s="101"/>
      <c r="CM74" s="101"/>
      <c r="CN74" s="101"/>
      <c r="CO74" s="101"/>
      <c r="CP74" s="101"/>
      <c r="CQ74" s="101"/>
      <c r="CR74" s="101"/>
      <c r="CS74" s="101"/>
      <c r="CT74" s="101"/>
      <c r="CU74" s="101"/>
      <c r="CV74" s="101"/>
      <c r="CW74" s="101"/>
      <c r="CX74" s="101"/>
      <c r="CY74" s="101"/>
      <c r="CZ74" s="101"/>
      <c r="DA74" s="101"/>
      <c r="DB74" s="101"/>
      <c r="DC74" s="101"/>
      <c r="DD74" s="101"/>
      <c r="DE74" s="101"/>
      <c r="DF74" s="101"/>
      <c r="DG74" s="101"/>
      <c r="DH74" s="101"/>
      <c r="DI74" s="101"/>
      <c r="DJ74" s="101"/>
      <c r="DK74" s="101"/>
      <c r="DL74" s="101"/>
      <c r="DM74" s="101"/>
      <c r="DN74" s="101"/>
      <c r="DO74" s="101"/>
      <c r="DP74" s="101"/>
      <c r="DQ74" s="101"/>
      <c r="DR74" s="101"/>
      <c r="DS74" s="101"/>
      <c r="DT74" s="101"/>
      <c r="DU74" s="101"/>
      <c r="DV74" s="101"/>
      <c r="DW74" s="101"/>
      <c r="DX74" s="101"/>
      <c r="DY74" s="101"/>
      <c r="DZ74" s="101"/>
      <c r="EA74" s="101"/>
      <c r="EB74" s="101"/>
      <c r="EC74" s="101"/>
      <c r="ED74" s="101"/>
      <c r="EE74" s="101"/>
      <c r="EF74" s="101"/>
      <c r="EG74" s="101"/>
      <c r="EH74" s="101"/>
      <c r="EI74" s="101"/>
      <c r="EJ74" s="101"/>
      <c r="EK74" s="101"/>
      <c r="EL74" s="101"/>
      <c r="EM74" s="101"/>
      <c r="EN74" s="101"/>
      <c r="EO74" s="101"/>
      <c r="EP74" s="101"/>
      <c r="EQ74" s="101"/>
      <c r="ER74" s="101"/>
      <c r="ES74" s="101"/>
      <c r="ET74" s="101"/>
      <c r="EU74" s="101"/>
      <c r="EV74" s="101"/>
      <c r="EW74" s="101"/>
      <c r="EX74" s="101"/>
      <c r="EY74" s="101"/>
      <c r="EZ74" s="101"/>
      <c r="FA74" s="101"/>
      <c r="FB74" s="101"/>
      <c r="FC74" s="101"/>
      <c r="FD74" s="101"/>
      <c r="FE74" s="101"/>
      <c r="FF74" s="101"/>
      <c r="FG74" s="101"/>
      <c r="FH74" s="101"/>
      <c r="FI74" s="101"/>
      <c r="FJ74" s="101"/>
      <c r="FK74" s="101"/>
      <c r="FL74" s="101"/>
      <c r="FM74" s="101"/>
      <c r="FN74" s="101"/>
      <c r="FO74" s="101"/>
      <c r="FP74" s="101"/>
      <c r="FQ74" s="101"/>
      <c r="FR74" s="101"/>
      <c r="FS74" s="101"/>
      <c r="FT74" s="101"/>
    </row>
    <row r="75" spans="37:176" s="90" customFormat="1">
      <c r="AK75" s="101"/>
      <c r="AL75" s="101"/>
      <c r="AM75" s="101"/>
      <c r="AN75" s="101"/>
      <c r="AO75" s="101"/>
      <c r="AP75" s="101"/>
      <c r="AQ75" s="101"/>
      <c r="AR75" s="101"/>
      <c r="AS75" s="101"/>
      <c r="AT75" s="101"/>
      <c r="AU75" s="101"/>
      <c r="AV75" s="101"/>
      <c r="AW75" s="101"/>
      <c r="AX75" s="101"/>
      <c r="AY75" s="101"/>
      <c r="AZ75" s="101"/>
      <c r="BA75" s="101"/>
      <c r="BB75" s="101"/>
      <c r="BC75" s="101"/>
      <c r="BD75" s="101"/>
      <c r="BE75" s="101"/>
      <c r="BF75" s="101"/>
      <c r="BG75" s="101"/>
      <c r="BH75" s="101"/>
      <c r="BI75" s="101"/>
      <c r="BJ75" s="101"/>
      <c r="BK75" s="101"/>
      <c r="BL75" s="101"/>
      <c r="BM75" s="101"/>
      <c r="BN75" s="101"/>
      <c r="BO75" s="101"/>
      <c r="BP75" s="101"/>
      <c r="BQ75" s="101"/>
      <c r="BR75" s="101"/>
      <c r="BS75" s="101"/>
      <c r="BT75" s="101"/>
      <c r="BU75" s="101"/>
      <c r="BV75" s="101"/>
      <c r="BW75" s="101"/>
      <c r="BX75" s="101"/>
      <c r="BY75" s="101"/>
      <c r="BZ75" s="101"/>
      <c r="CA75" s="101"/>
      <c r="CB75" s="101"/>
      <c r="CC75" s="101"/>
      <c r="CD75" s="101"/>
      <c r="CE75" s="101"/>
      <c r="CF75" s="101"/>
      <c r="CG75" s="101"/>
      <c r="CH75" s="101"/>
      <c r="CI75" s="101"/>
      <c r="CJ75" s="101"/>
      <c r="CK75" s="101"/>
      <c r="CL75" s="101"/>
      <c r="CM75" s="101"/>
      <c r="CN75" s="101"/>
      <c r="CO75" s="101"/>
      <c r="CP75" s="101"/>
      <c r="CQ75" s="101"/>
      <c r="CR75" s="101"/>
      <c r="CS75" s="101"/>
      <c r="CT75" s="101"/>
      <c r="CU75" s="101"/>
      <c r="CV75" s="101"/>
      <c r="CW75" s="101"/>
      <c r="CX75" s="101"/>
      <c r="CY75" s="101"/>
      <c r="CZ75" s="101"/>
      <c r="DA75" s="101"/>
      <c r="DB75" s="101"/>
      <c r="DC75" s="101"/>
      <c r="DD75" s="101"/>
      <c r="DE75" s="101"/>
      <c r="DF75" s="101"/>
      <c r="DG75" s="101"/>
      <c r="DH75" s="101"/>
      <c r="DI75" s="101"/>
      <c r="DJ75" s="101"/>
      <c r="DK75" s="101"/>
      <c r="DL75" s="101"/>
      <c r="DM75" s="101"/>
      <c r="DN75" s="101"/>
      <c r="DO75" s="101"/>
      <c r="DP75" s="101"/>
      <c r="DQ75" s="101"/>
      <c r="DR75" s="101"/>
      <c r="DS75" s="101"/>
      <c r="DT75" s="101"/>
      <c r="DU75" s="101"/>
      <c r="DV75" s="101"/>
      <c r="DW75" s="101"/>
      <c r="DX75" s="101"/>
      <c r="DY75" s="101"/>
      <c r="DZ75" s="101"/>
      <c r="EA75" s="101"/>
      <c r="EB75" s="101"/>
      <c r="EC75" s="101"/>
      <c r="ED75" s="101"/>
      <c r="EE75" s="101"/>
      <c r="EF75" s="101"/>
      <c r="EG75" s="101"/>
      <c r="EH75" s="101"/>
      <c r="EI75" s="101"/>
      <c r="EJ75" s="101"/>
      <c r="EK75" s="101"/>
      <c r="EL75" s="101"/>
      <c r="EM75" s="101"/>
      <c r="EN75" s="101"/>
      <c r="EO75" s="101"/>
      <c r="EP75" s="101"/>
      <c r="EQ75" s="101"/>
      <c r="ER75" s="101"/>
      <c r="ES75" s="101"/>
      <c r="ET75" s="101"/>
      <c r="EU75" s="101"/>
      <c r="EV75" s="101"/>
      <c r="EW75" s="101"/>
      <c r="EX75" s="101"/>
      <c r="EY75" s="101"/>
      <c r="EZ75" s="101"/>
      <c r="FA75" s="101"/>
      <c r="FB75" s="101"/>
      <c r="FC75" s="101"/>
      <c r="FD75" s="101"/>
      <c r="FE75" s="101"/>
      <c r="FF75" s="101"/>
      <c r="FG75" s="101"/>
      <c r="FH75" s="101"/>
      <c r="FI75" s="101"/>
      <c r="FJ75" s="101"/>
      <c r="FK75" s="101"/>
      <c r="FL75" s="101"/>
      <c r="FM75" s="101"/>
      <c r="FN75" s="101"/>
      <c r="FO75" s="101"/>
      <c r="FP75" s="101"/>
      <c r="FQ75" s="101"/>
      <c r="FR75" s="101"/>
      <c r="FS75" s="101"/>
      <c r="FT75" s="101"/>
    </row>
    <row r="76" spans="37:176" s="90" customFormat="1">
      <c r="AK76" s="101"/>
      <c r="AL76" s="101"/>
      <c r="AM76" s="101"/>
      <c r="AN76" s="101"/>
      <c r="AO76" s="101"/>
      <c r="AP76" s="101"/>
      <c r="AQ76" s="101"/>
      <c r="AR76" s="101"/>
      <c r="AS76" s="101"/>
      <c r="AT76" s="101"/>
      <c r="AU76" s="101"/>
      <c r="AV76" s="101"/>
      <c r="AW76" s="101"/>
      <c r="AX76" s="101"/>
      <c r="AY76" s="101"/>
      <c r="AZ76" s="101"/>
      <c r="BA76" s="101"/>
      <c r="BB76" s="101"/>
      <c r="BC76" s="101"/>
      <c r="BD76" s="101"/>
      <c r="BE76" s="101"/>
      <c r="BF76" s="101"/>
      <c r="BG76" s="101"/>
      <c r="BH76" s="101"/>
      <c r="BI76" s="101"/>
      <c r="BJ76" s="101"/>
      <c r="BK76" s="101"/>
      <c r="BL76" s="101"/>
      <c r="BM76" s="101"/>
      <c r="BN76" s="101"/>
      <c r="BO76" s="101"/>
      <c r="BP76" s="101"/>
      <c r="BQ76" s="101"/>
      <c r="BR76" s="101"/>
      <c r="BS76" s="101"/>
      <c r="BT76" s="101"/>
      <c r="BU76" s="101"/>
      <c r="BV76" s="101"/>
      <c r="BW76" s="101"/>
      <c r="BX76" s="101"/>
      <c r="BY76" s="101"/>
      <c r="BZ76" s="101"/>
      <c r="CA76" s="101"/>
      <c r="CB76" s="101"/>
      <c r="CC76" s="101"/>
      <c r="CD76" s="101"/>
      <c r="CE76" s="101"/>
      <c r="CF76" s="101"/>
      <c r="CG76" s="101"/>
      <c r="CH76" s="101"/>
      <c r="CI76" s="101"/>
      <c r="CJ76" s="101"/>
      <c r="CK76" s="101"/>
      <c r="CL76" s="101"/>
      <c r="CM76" s="101"/>
      <c r="CN76" s="101"/>
      <c r="CO76" s="101"/>
      <c r="CP76" s="101"/>
      <c r="CQ76" s="101"/>
      <c r="CR76" s="101"/>
      <c r="CS76" s="101"/>
      <c r="CT76" s="101"/>
      <c r="CU76" s="101"/>
      <c r="CV76" s="101"/>
      <c r="CW76" s="101"/>
      <c r="CX76" s="101"/>
      <c r="CY76" s="101"/>
      <c r="CZ76" s="101"/>
      <c r="DA76" s="101"/>
      <c r="DB76" s="101"/>
      <c r="DC76" s="101"/>
      <c r="DD76" s="101"/>
      <c r="DE76" s="101"/>
      <c r="DF76" s="101"/>
      <c r="DG76" s="101"/>
      <c r="DH76" s="101"/>
      <c r="DI76" s="101"/>
      <c r="DJ76" s="101"/>
      <c r="DK76" s="101"/>
      <c r="DL76" s="101"/>
      <c r="DM76" s="101"/>
      <c r="DN76" s="101"/>
      <c r="DO76" s="101"/>
      <c r="DP76" s="101"/>
      <c r="DQ76" s="101"/>
      <c r="DR76" s="101"/>
      <c r="DS76" s="101"/>
      <c r="DT76" s="101"/>
      <c r="DU76" s="101"/>
      <c r="DV76" s="101"/>
      <c r="DW76" s="101"/>
      <c r="DX76" s="101"/>
      <c r="DY76" s="101"/>
      <c r="DZ76" s="101"/>
      <c r="EA76" s="101"/>
      <c r="EB76" s="101"/>
      <c r="EC76" s="101"/>
      <c r="ED76" s="101"/>
      <c r="EE76" s="101"/>
      <c r="EF76" s="101"/>
      <c r="EG76" s="101"/>
      <c r="EH76" s="101"/>
      <c r="EI76" s="101"/>
      <c r="EJ76" s="101"/>
      <c r="EK76" s="101"/>
      <c r="EL76" s="101"/>
      <c r="EM76" s="101"/>
      <c r="EN76" s="101"/>
      <c r="EO76" s="101"/>
      <c r="EP76" s="101"/>
      <c r="EQ76" s="101"/>
      <c r="ER76" s="101"/>
      <c r="ES76" s="101"/>
      <c r="ET76" s="101"/>
      <c r="EU76" s="101"/>
      <c r="EV76" s="101"/>
      <c r="EW76" s="101"/>
      <c r="EX76" s="101"/>
      <c r="EY76" s="101"/>
      <c r="EZ76" s="101"/>
      <c r="FA76" s="101"/>
      <c r="FB76" s="101"/>
      <c r="FC76" s="101"/>
      <c r="FD76" s="101"/>
      <c r="FE76" s="101"/>
      <c r="FF76" s="101"/>
      <c r="FG76" s="101"/>
      <c r="FH76" s="101"/>
      <c r="FI76" s="101"/>
      <c r="FJ76" s="101"/>
      <c r="FK76" s="101"/>
      <c r="FL76" s="101"/>
      <c r="FM76" s="101"/>
      <c r="FN76" s="101"/>
      <c r="FO76" s="101"/>
      <c r="FP76" s="101"/>
      <c r="FQ76" s="101"/>
      <c r="FR76" s="101"/>
      <c r="FS76" s="101"/>
      <c r="FT76" s="101"/>
    </row>
    <row r="77" spans="37:176" s="90" customFormat="1">
      <c r="AK77" s="101"/>
      <c r="AL77" s="101"/>
      <c r="AM77" s="101"/>
      <c r="AN77" s="101"/>
      <c r="AO77" s="101"/>
      <c r="AP77" s="101"/>
      <c r="AQ77" s="101"/>
      <c r="AR77" s="101"/>
      <c r="AS77" s="101"/>
      <c r="AT77" s="101"/>
      <c r="AU77" s="101"/>
      <c r="AV77" s="101"/>
      <c r="AW77" s="101"/>
      <c r="AX77" s="101"/>
      <c r="AY77" s="101"/>
      <c r="AZ77" s="101"/>
      <c r="BA77" s="101"/>
      <c r="BB77" s="101"/>
      <c r="BC77" s="101"/>
      <c r="BD77" s="101"/>
      <c r="BE77" s="101"/>
      <c r="BF77" s="101"/>
      <c r="BG77" s="101"/>
      <c r="BH77" s="101"/>
      <c r="BI77" s="101"/>
      <c r="BJ77" s="101"/>
      <c r="BK77" s="101"/>
      <c r="BL77" s="101"/>
      <c r="BM77" s="101"/>
      <c r="BN77" s="101"/>
      <c r="BO77" s="101"/>
      <c r="BP77" s="101"/>
      <c r="BQ77" s="101"/>
      <c r="BR77" s="101"/>
      <c r="BS77" s="101"/>
      <c r="BT77" s="101"/>
      <c r="BU77" s="101"/>
      <c r="BV77" s="101"/>
      <c r="BW77" s="101"/>
      <c r="BX77" s="101"/>
      <c r="BY77" s="101"/>
      <c r="BZ77" s="101"/>
      <c r="CA77" s="101"/>
      <c r="CB77" s="101"/>
      <c r="CC77" s="101"/>
      <c r="CD77" s="101"/>
      <c r="CE77" s="101"/>
      <c r="CF77" s="101"/>
      <c r="CG77" s="101"/>
      <c r="CH77" s="101"/>
      <c r="CI77" s="101"/>
      <c r="CJ77" s="101"/>
      <c r="CK77" s="101"/>
      <c r="CL77" s="101"/>
      <c r="CM77" s="101"/>
      <c r="CN77" s="101"/>
      <c r="CO77" s="101"/>
      <c r="CP77" s="101"/>
      <c r="CQ77" s="101"/>
      <c r="CR77" s="101"/>
      <c r="CS77" s="101"/>
      <c r="CT77" s="101"/>
      <c r="CU77" s="101"/>
      <c r="CV77" s="101"/>
      <c r="CW77" s="101"/>
      <c r="CX77" s="101"/>
      <c r="CY77" s="101"/>
      <c r="CZ77" s="101"/>
      <c r="DA77" s="101"/>
      <c r="DB77" s="101"/>
      <c r="DC77" s="101"/>
      <c r="DD77" s="101"/>
      <c r="DE77" s="101"/>
      <c r="DF77" s="101"/>
      <c r="DG77" s="101"/>
      <c r="DH77" s="101"/>
      <c r="DI77" s="101"/>
      <c r="DJ77" s="101"/>
      <c r="DK77" s="101"/>
      <c r="DL77" s="101"/>
      <c r="DM77" s="101"/>
      <c r="DN77" s="101"/>
      <c r="DO77" s="101"/>
      <c r="DP77" s="101"/>
      <c r="DQ77" s="101"/>
      <c r="DR77" s="101"/>
      <c r="DS77" s="101"/>
      <c r="DT77" s="101"/>
      <c r="DU77" s="101"/>
      <c r="DV77" s="101"/>
      <c r="DW77" s="101"/>
      <c r="DX77" s="101"/>
      <c r="DY77" s="101"/>
      <c r="DZ77" s="101"/>
      <c r="EA77" s="101"/>
      <c r="EB77" s="101"/>
      <c r="EC77" s="101"/>
      <c r="ED77" s="101"/>
      <c r="EE77" s="101"/>
      <c r="EF77" s="101"/>
      <c r="EG77" s="101"/>
      <c r="EH77" s="101"/>
      <c r="EI77" s="101"/>
      <c r="EJ77" s="101"/>
      <c r="EK77" s="101"/>
      <c r="EL77" s="101"/>
      <c r="EM77" s="101"/>
      <c r="EN77" s="101"/>
      <c r="EO77" s="101"/>
      <c r="EP77" s="101"/>
      <c r="EQ77" s="101"/>
      <c r="ER77" s="101"/>
      <c r="ES77" s="101"/>
      <c r="ET77" s="101"/>
      <c r="EU77" s="101"/>
      <c r="EV77" s="101"/>
      <c r="EW77" s="101"/>
      <c r="EX77" s="101"/>
      <c r="EY77" s="101"/>
      <c r="EZ77" s="101"/>
      <c r="FA77" s="101"/>
      <c r="FB77" s="101"/>
      <c r="FC77" s="101"/>
      <c r="FD77" s="101"/>
      <c r="FE77" s="101"/>
      <c r="FF77" s="101"/>
      <c r="FG77" s="101"/>
      <c r="FH77" s="101"/>
      <c r="FI77" s="101"/>
      <c r="FJ77" s="101"/>
      <c r="FK77" s="101"/>
      <c r="FL77" s="101"/>
      <c r="FM77" s="101"/>
      <c r="FN77" s="101"/>
      <c r="FO77" s="101"/>
      <c r="FP77" s="101"/>
      <c r="FQ77" s="101"/>
      <c r="FR77" s="101"/>
      <c r="FS77" s="101"/>
      <c r="FT77" s="101"/>
    </row>
    <row r="78" spans="37:176" s="90" customFormat="1">
      <c r="AK78" s="101"/>
      <c r="AL78" s="101"/>
      <c r="AM78" s="101"/>
      <c r="AN78" s="101"/>
      <c r="AO78" s="101"/>
      <c r="AP78" s="101"/>
      <c r="AQ78" s="101"/>
      <c r="AR78" s="101"/>
      <c r="AS78" s="101"/>
      <c r="AT78" s="101"/>
      <c r="AU78" s="101"/>
      <c r="AV78" s="101"/>
      <c r="AW78" s="101"/>
      <c r="AX78" s="101"/>
      <c r="AY78" s="101"/>
      <c r="AZ78" s="101"/>
      <c r="BA78" s="101"/>
      <c r="BB78" s="101"/>
      <c r="BC78" s="101"/>
      <c r="BD78" s="101"/>
      <c r="BE78" s="101"/>
      <c r="BF78" s="101"/>
      <c r="BG78" s="101"/>
      <c r="BH78" s="101"/>
      <c r="BI78" s="101"/>
      <c r="BJ78" s="101"/>
      <c r="BK78" s="101"/>
      <c r="BL78" s="101"/>
      <c r="BM78" s="101"/>
      <c r="BN78" s="101"/>
      <c r="BO78" s="101"/>
      <c r="BP78" s="101"/>
      <c r="BQ78" s="101"/>
      <c r="BR78" s="101"/>
      <c r="BS78" s="101"/>
      <c r="BT78" s="101"/>
      <c r="BU78" s="101"/>
      <c r="BV78" s="101"/>
      <c r="BW78" s="101"/>
      <c r="BX78" s="101"/>
      <c r="BY78" s="101"/>
      <c r="BZ78" s="101"/>
      <c r="CA78" s="101"/>
      <c r="CB78" s="101"/>
      <c r="CC78" s="101"/>
      <c r="CD78" s="101"/>
      <c r="CE78" s="101"/>
      <c r="CF78" s="101"/>
      <c r="CG78" s="101"/>
      <c r="CH78" s="101"/>
      <c r="CI78" s="101"/>
      <c r="CJ78" s="101"/>
      <c r="CK78" s="101"/>
      <c r="CL78" s="101"/>
      <c r="CM78" s="101"/>
      <c r="CN78" s="101"/>
      <c r="CO78" s="101"/>
      <c r="CP78" s="101"/>
      <c r="CQ78" s="101"/>
      <c r="CR78" s="101"/>
      <c r="CS78" s="101"/>
      <c r="CT78" s="101"/>
      <c r="CU78" s="101"/>
      <c r="CV78" s="101"/>
      <c r="CW78" s="101"/>
      <c r="CX78" s="101"/>
      <c r="CY78" s="101"/>
      <c r="CZ78" s="101"/>
      <c r="DA78" s="101"/>
      <c r="DB78" s="101"/>
      <c r="DC78" s="101"/>
      <c r="DD78" s="101"/>
      <c r="DE78" s="101"/>
      <c r="DF78" s="101"/>
      <c r="DG78" s="101"/>
      <c r="DH78" s="101"/>
      <c r="DI78" s="101"/>
      <c r="DJ78" s="101"/>
      <c r="DK78" s="101"/>
      <c r="DL78" s="101"/>
      <c r="DM78" s="101"/>
      <c r="DN78" s="101"/>
      <c r="DO78" s="101"/>
      <c r="DP78" s="101"/>
      <c r="DQ78" s="101"/>
      <c r="DR78" s="101"/>
      <c r="DS78" s="101"/>
      <c r="DT78" s="101"/>
      <c r="DU78" s="101"/>
      <c r="DV78" s="101"/>
      <c r="DW78" s="101"/>
      <c r="DX78" s="101"/>
      <c r="DY78" s="101"/>
      <c r="DZ78" s="101"/>
      <c r="EA78" s="101"/>
      <c r="EB78" s="101"/>
      <c r="EC78" s="101"/>
      <c r="ED78" s="101"/>
      <c r="EE78" s="101"/>
      <c r="EF78" s="101"/>
      <c r="EG78" s="101"/>
      <c r="EH78" s="101"/>
      <c r="EI78" s="101"/>
      <c r="EJ78" s="101"/>
      <c r="EK78" s="101"/>
      <c r="EL78" s="101"/>
      <c r="EM78" s="101"/>
      <c r="EN78" s="101"/>
      <c r="EO78" s="101"/>
      <c r="EP78" s="101"/>
      <c r="EQ78" s="101"/>
      <c r="ER78" s="101"/>
      <c r="ES78" s="101"/>
      <c r="ET78" s="101"/>
      <c r="EU78" s="101"/>
      <c r="EV78" s="101"/>
      <c r="EW78" s="101"/>
      <c r="EX78" s="101"/>
      <c r="EY78" s="101"/>
      <c r="EZ78" s="101"/>
      <c r="FA78" s="101"/>
      <c r="FB78" s="101"/>
      <c r="FC78" s="101"/>
      <c r="FD78" s="101"/>
      <c r="FE78" s="101"/>
      <c r="FF78" s="101"/>
      <c r="FG78" s="101"/>
      <c r="FH78" s="101"/>
      <c r="FI78" s="101"/>
      <c r="FJ78" s="101"/>
      <c r="FK78" s="101"/>
      <c r="FL78" s="101"/>
      <c r="FM78" s="101"/>
      <c r="FN78" s="101"/>
      <c r="FO78" s="101"/>
      <c r="FP78" s="101"/>
      <c r="FQ78" s="101"/>
      <c r="FR78" s="101"/>
      <c r="FS78" s="101"/>
      <c r="FT78" s="101"/>
    </row>
    <row r="79" spans="37:176" s="90" customFormat="1">
      <c r="AK79" s="101"/>
      <c r="AL79" s="101"/>
      <c r="AM79" s="101"/>
      <c r="AN79" s="101"/>
      <c r="AO79" s="101"/>
      <c r="AP79" s="101"/>
      <c r="AQ79" s="101"/>
      <c r="AR79" s="101"/>
      <c r="AS79" s="101"/>
      <c r="AT79" s="101"/>
      <c r="AU79" s="101"/>
      <c r="AV79" s="101"/>
      <c r="AW79" s="101"/>
      <c r="AX79" s="101"/>
      <c r="AY79" s="101"/>
      <c r="AZ79" s="101"/>
      <c r="BA79" s="101"/>
      <c r="BB79" s="101"/>
      <c r="BC79" s="101"/>
      <c r="BD79" s="101"/>
      <c r="BE79" s="101"/>
      <c r="BF79" s="101"/>
      <c r="BG79" s="101"/>
      <c r="BH79" s="101"/>
      <c r="BI79" s="101"/>
      <c r="BJ79" s="101"/>
      <c r="BK79" s="101"/>
      <c r="BL79" s="101"/>
      <c r="BM79" s="101"/>
      <c r="BN79" s="101"/>
      <c r="BO79" s="101"/>
      <c r="BP79" s="101"/>
      <c r="BQ79" s="101"/>
      <c r="BR79" s="101"/>
      <c r="BS79" s="101"/>
      <c r="BT79" s="101"/>
      <c r="BU79" s="101"/>
      <c r="BV79" s="101"/>
      <c r="BW79" s="101"/>
      <c r="BX79" s="101"/>
      <c r="BY79" s="101"/>
      <c r="BZ79" s="101"/>
      <c r="CA79" s="101"/>
      <c r="CB79" s="101"/>
      <c r="CC79" s="101"/>
      <c r="CD79" s="101"/>
      <c r="CE79" s="101"/>
      <c r="CF79" s="101"/>
      <c r="CG79" s="101"/>
      <c r="CH79" s="101"/>
      <c r="CI79" s="101"/>
      <c r="CJ79" s="101"/>
      <c r="CK79" s="101"/>
      <c r="CL79" s="101"/>
      <c r="CM79" s="101"/>
      <c r="CN79" s="101"/>
      <c r="CO79" s="101"/>
      <c r="CP79" s="101"/>
      <c r="CQ79" s="101"/>
      <c r="CR79" s="101"/>
      <c r="CS79" s="101"/>
      <c r="CT79" s="101"/>
      <c r="CU79" s="101"/>
      <c r="CV79" s="101"/>
      <c r="CW79" s="101"/>
      <c r="CX79" s="101"/>
      <c r="CY79" s="101"/>
      <c r="CZ79" s="101"/>
      <c r="DA79" s="101"/>
      <c r="DB79" s="101"/>
      <c r="DC79" s="101"/>
      <c r="DD79" s="101"/>
      <c r="DE79" s="101"/>
      <c r="DF79" s="101"/>
      <c r="DG79" s="101"/>
      <c r="DH79" s="101"/>
      <c r="DI79" s="101"/>
      <c r="DJ79" s="101"/>
      <c r="DK79" s="101"/>
      <c r="DL79" s="101"/>
      <c r="DM79" s="101"/>
      <c r="DN79" s="101"/>
      <c r="DO79" s="101"/>
      <c r="DP79" s="101"/>
      <c r="DQ79" s="101"/>
      <c r="DR79" s="101"/>
      <c r="DS79" s="101"/>
      <c r="DT79" s="101"/>
      <c r="DU79" s="101"/>
      <c r="DV79" s="101"/>
      <c r="DW79" s="101"/>
      <c r="DX79" s="101"/>
      <c r="DY79" s="101"/>
      <c r="DZ79" s="101"/>
      <c r="EA79" s="101"/>
      <c r="EB79" s="101"/>
      <c r="EC79" s="101"/>
      <c r="ED79" s="101"/>
      <c r="EE79" s="101"/>
      <c r="EF79" s="101"/>
      <c r="EG79" s="101"/>
      <c r="EH79" s="101"/>
      <c r="EI79" s="101"/>
      <c r="EJ79" s="101"/>
      <c r="EK79" s="101"/>
      <c r="EL79" s="101"/>
      <c r="EM79" s="101"/>
      <c r="EN79" s="101"/>
      <c r="EO79" s="101"/>
      <c r="EP79" s="101"/>
      <c r="EQ79" s="101"/>
      <c r="ER79" s="101"/>
      <c r="ES79" s="101"/>
      <c r="ET79" s="101"/>
      <c r="EU79" s="101"/>
      <c r="EV79" s="101"/>
      <c r="EW79" s="101"/>
      <c r="EX79" s="101"/>
      <c r="EY79" s="101"/>
      <c r="EZ79" s="101"/>
      <c r="FA79" s="101"/>
      <c r="FB79" s="101"/>
      <c r="FC79" s="101"/>
      <c r="FD79" s="101"/>
      <c r="FE79" s="101"/>
      <c r="FF79" s="101"/>
      <c r="FG79" s="101"/>
      <c r="FH79" s="101"/>
      <c r="FI79" s="101"/>
      <c r="FJ79" s="101"/>
      <c r="FK79" s="101"/>
      <c r="FL79" s="101"/>
      <c r="FM79" s="101"/>
      <c r="FN79" s="101"/>
      <c r="FO79" s="101"/>
      <c r="FP79" s="101"/>
      <c r="FQ79" s="101"/>
      <c r="FR79" s="101"/>
      <c r="FS79" s="101"/>
      <c r="FT79" s="101"/>
    </row>
    <row r="80" spans="37:176" s="90" customFormat="1">
      <c r="AK80" s="101"/>
      <c r="AL80" s="101"/>
      <c r="AM80" s="101"/>
      <c r="AN80" s="101"/>
      <c r="AO80" s="101"/>
      <c r="AP80" s="101"/>
      <c r="AQ80" s="101"/>
      <c r="AR80" s="101"/>
      <c r="AS80" s="101"/>
      <c r="AT80" s="101"/>
      <c r="AU80" s="101"/>
      <c r="AV80" s="101"/>
      <c r="AW80" s="101"/>
      <c r="AX80" s="101"/>
      <c r="AY80" s="101"/>
      <c r="AZ80" s="101"/>
      <c r="BA80" s="101"/>
      <c r="BB80" s="101"/>
      <c r="BC80" s="101"/>
      <c r="BD80" s="101"/>
      <c r="BE80" s="101"/>
      <c r="BF80" s="101"/>
      <c r="BG80" s="101"/>
      <c r="BH80" s="101"/>
      <c r="BI80" s="101"/>
      <c r="BJ80" s="101"/>
      <c r="BK80" s="101"/>
      <c r="BL80" s="101"/>
      <c r="BM80" s="101"/>
      <c r="BN80" s="101"/>
      <c r="BO80" s="101"/>
      <c r="BP80" s="101"/>
      <c r="BQ80" s="101"/>
      <c r="BR80" s="101"/>
      <c r="BS80" s="101"/>
      <c r="BT80" s="101"/>
      <c r="BU80" s="101"/>
      <c r="BV80" s="101"/>
      <c r="BW80" s="101"/>
      <c r="BX80" s="101"/>
      <c r="BY80" s="101"/>
      <c r="BZ80" s="101"/>
      <c r="CA80" s="101"/>
      <c r="CB80" s="101"/>
      <c r="CC80" s="101"/>
      <c r="CD80" s="101"/>
      <c r="CE80" s="101"/>
      <c r="CF80" s="101"/>
      <c r="CG80" s="101"/>
      <c r="CH80" s="101"/>
      <c r="CI80" s="101"/>
      <c r="CJ80" s="101"/>
      <c r="CK80" s="101"/>
      <c r="CL80" s="101"/>
      <c r="CM80" s="101"/>
      <c r="CN80" s="101"/>
      <c r="CO80" s="101"/>
      <c r="CP80" s="101"/>
      <c r="CQ80" s="101"/>
      <c r="CR80" s="101"/>
      <c r="CS80" s="101"/>
      <c r="CT80" s="101"/>
      <c r="CU80" s="101"/>
      <c r="CV80" s="101"/>
      <c r="CW80" s="101"/>
      <c r="CX80" s="101"/>
      <c r="CY80" s="101"/>
      <c r="CZ80" s="101"/>
      <c r="DA80" s="101"/>
      <c r="DB80" s="101"/>
      <c r="DC80" s="101"/>
      <c r="DD80" s="101"/>
      <c r="DE80" s="101"/>
      <c r="DF80" s="101"/>
      <c r="DG80" s="101"/>
      <c r="DH80" s="101"/>
      <c r="DI80" s="101"/>
      <c r="DJ80" s="101"/>
      <c r="DK80" s="101"/>
      <c r="DL80" s="101"/>
      <c r="DM80" s="101"/>
      <c r="DN80" s="101"/>
      <c r="DO80" s="101"/>
      <c r="DP80" s="101"/>
      <c r="DQ80" s="101"/>
      <c r="DR80" s="101"/>
      <c r="DS80" s="101"/>
      <c r="DT80" s="101"/>
      <c r="DU80" s="101"/>
      <c r="DV80" s="101"/>
      <c r="DW80" s="101"/>
      <c r="DX80" s="101"/>
      <c r="DY80" s="101"/>
      <c r="DZ80" s="101"/>
      <c r="EA80" s="101"/>
      <c r="EB80" s="101"/>
      <c r="EC80" s="101"/>
      <c r="ED80" s="101"/>
      <c r="EE80" s="101"/>
      <c r="EF80" s="101"/>
      <c r="EG80" s="101"/>
      <c r="EH80" s="101"/>
      <c r="EI80" s="101"/>
      <c r="EJ80" s="101"/>
      <c r="EK80" s="101"/>
      <c r="EL80" s="101"/>
      <c r="EM80" s="101"/>
      <c r="EN80" s="101"/>
      <c r="EO80" s="101"/>
      <c r="EP80" s="101"/>
      <c r="EQ80" s="101"/>
      <c r="ER80" s="101"/>
      <c r="ES80" s="101"/>
      <c r="ET80" s="101"/>
      <c r="EU80" s="101"/>
      <c r="EV80" s="101"/>
      <c r="EW80" s="101"/>
      <c r="EX80" s="101"/>
      <c r="EY80" s="101"/>
      <c r="EZ80" s="101"/>
      <c r="FA80" s="101"/>
      <c r="FB80" s="101"/>
      <c r="FC80" s="101"/>
      <c r="FD80" s="101"/>
      <c r="FE80" s="101"/>
      <c r="FF80" s="101"/>
      <c r="FG80" s="101"/>
      <c r="FH80" s="101"/>
      <c r="FI80" s="101"/>
      <c r="FJ80" s="101"/>
      <c r="FK80" s="101"/>
      <c r="FL80" s="101"/>
      <c r="FM80" s="101"/>
      <c r="FN80" s="101"/>
      <c r="FO80" s="101"/>
      <c r="FP80" s="101"/>
      <c r="FQ80" s="101"/>
      <c r="FR80" s="101"/>
      <c r="FS80" s="101"/>
      <c r="FT80" s="101"/>
    </row>
    <row r="81" spans="2:18">
      <c r="B81" s="90"/>
      <c r="C81" s="90"/>
      <c r="D81" s="90"/>
      <c r="E81" s="90"/>
      <c r="F81" s="90"/>
      <c r="G81" s="90"/>
      <c r="H81" s="90"/>
      <c r="I81" s="90"/>
      <c r="J81" s="90"/>
      <c r="L81" s="90"/>
      <c r="M81" s="90"/>
      <c r="N81" s="90"/>
      <c r="O81" s="90"/>
      <c r="P81" s="90"/>
      <c r="Q81" s="90"/>
      <c r="R81" s="90"/>
    </row>
    <row r="82" spans="2:18">
      <c r="B82" s="90"/>
      <c r="C82" s="90"/>
      <c r="D82" s="90"/>
      <c r="E82" s="90"/>
      <c r="F82" s="90"/>
      <c r="G82" s="90"/>
      <c r="H82" s="90"/>
      <c r="I82" s="90"/>
      <c r="J82" s="90"/>
      <c r="L82" s="90"/>
      <c r="M82" s="90"/>
      <c r="N82" s="90"/>
      <c r="O82" s="90"/>
      <c r="P82" s="90"/>
      <c r="Q82" s="90"/>
      <c r="R82" s="90"/>
    </row>
    <row r="83" spans="2:18">
      <c r="B83" s="90"/>
      <c r="C83" s="90"/>
      <c r="D83" s="90"/>
      <c r="E83" s="90"/>
      <c r="F83" s="90"/>
      <c r="G83" s="90"/>
      <c r="H83" s="90"/>
      <c r="I83" s="90"/>
      <c r="J83" s="90"/>
      <c r="L83" s="90"/>
      <c r="M83" s="90"/>
      <c r="N83" s="90"/>
      <c r="O83" s="90"/>
      <c r="P83" s="90"/>
      <c r="Q83" s="90"/>
      <c r="R83" s="90"/>
    </row>
    <row r="84" spans="2:18">
      <c r="B84" s="90"/>
      <c r="C84" s="90"/>
      <c r="D84" s="90"/>
      <c r="E84" s="90"/>
      <c r="F84" s="90"/>
      <c r="G84" s="90"/>
      <c r="H84" s="90"/>
      <c r="I84" s="90"/>
      <c r="J84" s="90"/>
      <c r="L84" s="90"/>
      <c r="M84" s="90"/>
      <c r="N84" s="90"/>
      <c r="O84" s="90"/>
      <c r="P84" s="90"/>
      <c r="Q84" s="90"/>
      <c r="R84" s="90"/>
    </row>
    <row r="85" spans="2:18">
      <c r="B85" s="90"/>
      <c r="C85" s="90"/>
      <c r="D85" s="90"/>
      <c r="E85" s="90"/>
      <c r="F85" s="90"/>
      <c r="G85" s="90"/>
      <c r="H85" s="90"/>
      <c r="I85" s="90"/>
      <c r="J85" s="90"/>
      <c r="L85" s="90"/>
      <c r="M85" s="90"/>
      <c r="N85" s="90"/>
      <c r="O85" s="90"/>
      <c r="P85" s="90"/>
      <c r="Q85" s="90"/>
      <c r="R85" s="90"/>
    </row>
    <row r="86" spans="2:18">
      <c r="B86" s="90"/>
      <c r="C86" s="90"/>
      <c r="D86" s="90"/>
      <c r="E86" s="90"/>
      <c r="F86" s="90"/>
      <c r="G86" s="90"/>
      <c r="H86" s="90"/>
      <c r="I86" s="90"/>
      <c r="J86" s="90"/>
      <c r="L86" s="90"/>
      <c r="M86" s="90"/>
      <c r="N86" s="90"/>
      <c r="O86" s="90"/>
      <c r="P86" s="90"/>
      <c r="Q86" s="90"/>
      <c r="R86" s="90"/>
    </row>
    <row r="87" spans="2:18">
      <c r="B87" s="90"/>
      <c r="C87" s="90"/>
      <c r="D87" s="90"/>
      <c r="E87" s="90"/>
      <c r="F87" s="90"/>
      <c r="G87" s="90"/>
      <c r="H87" s="90"/>
      <c r="I87" s="90"/>
      <c r="J87" s="90"/>
      <c r="L87" s="90"/>
      <c r="M87" s="90"/>
      <c r="N87" s="90"/>
      <c r="O87" s="90"/>
      <c r="P87" s="90"/>
      <c r="Q87" s="90"/>
      <c r="R87" s="90"/>
    </row>
    <row r="88" spans="2:18">
      <c r="B88" s="90"/>
      <c r="C88" s="90"/>
      <c r="D88" s="90"/>
      <c r="E88" s="90"/>
      <c r="F88" s="90"/>
      <c r="G88" s="90"/>
      <c r="H88" s="90"/>
      <c r="I88" s="90"/>
      <c r="J88" s="90"/>
      <c r="L88" s="90"/>
      <c r="M88" s="90"/>
      <c r="N88" s="90"/>
      <c r="O88" s="90"/>
      <c r="P88" s="90"/>
      <c r="Q88" s="90"/>
      <c r="R88" s="90"/>
    </row>
    <row r="89" spans="2:18">
      <c r="B89" s="90"/>
      <c r="C89" s="90"/>
      <c r="D89" s="90"/>
      <c r="E89" s="90"/>
      <c r="F89" s="90"/>
      <c r="G89" s="90"/>
      <c r="H89" s="90"/>
      <c r="I89" s="90"/>
      <c r="J89" s="90"/>
      <c r="L89" s="90"/>
      <c r="M89" s="90"/>
      <c r="N89" s="90"/>
      <c r="O89" s="90"/>
      <c r="P89" s="90"/>
      <c r="Q89" s="90"/>
      <c r="R89" s="90"/>
    </row>
    <row r="90" spans="2:18">
      <c r="B90" s="90"/>
      <c r="C90" s="90"/>
      <c r="D90" s="90"/>
      <c r="E90" s="90"/>
      <c r="F90" s="90"/>
      <c r="G90" s="90"/>
      <c r="H90" s="90"/>
      <c r="I90" s="90"/>
      <c r="J90" s="90"/>
      <c r="L90" s="90"/>
      <c r="M90" s="90"/>
      <c r="N90" s="90"/>
      <c r="O90" s="90"/>
      <c r="P90" s="90"/>
      <c r="Q90" s="90"/>
      <c r="R90" s="90"/>
    </row>
    <row r="91" spans="2:18">
      <c r="B91" s="90"/>
      <c r="C91" s="90"/>
      <c r="D91" s="90"/>
      <c r="E91" s="90"/>
      <c r="F91" s="90"/>
      <c r="G91" s="90"/>
      <c r="H91" s="90"/>
      <c r="I91" s="90"/>
      <c r="J91" s="90"/>
      <c r="L91" s="90"/>
      <c r="M91" s="90"/>
      <c r="N91" s="90"/>
      <c r="O91" s="90"/>
      <c r="P91" s="90"/>
      <c r="Q91" s="90"/>
      <c r="R91" s="90"/>
    </row>
    <row r="92" spans="2:18">
      <c r="B92" s="90"/>
      <c r="C92" s="90"/>
      <c r="D92" s="90"/>
      <c r="E92" s="90"/>
      <c r="F92" s="90"/>
      <c r="G92" s="90"/>
      <c r="H92" s="90"/>
      <c r="I92" s="90"/>
      <c r="J92" s="90"/>
      <c r="L92" s="90"/>
      <c r="M92" s="90"/>
      <c r="N92" s="90"/>
      <c r="O92" s="90"/>
      <c r="P92" s="90"/>
      <c r="Q92" s="90"/>
      <c r="R92" s="90"/>
    </row>
    <row r="93" spans="2:18">
      <c r="B93" s="90"/>
      <c r="C93" s="90"/>
      <c r="D93" s="90"/>
      <c r="E93" s="90"/>
      <c r="F93" s="90"/>
      <c r="G93" s="90"/>
      <c r="H93" s="90"/>
      <c r="I93" s="90"/>
      <c r="J93" s="90"/>
      <c r="L93" s="90"/>
      <c r="M93" s="90"/>
      <c r="N93" s="90"/>
      <c r="O93" s="90"/>
      <c r="P93" s="90"/>
      <c r="Q93" s="90"/>
      <c r="R93" s="90"/>
    </row>
    <row r="94" spans="2:18">
      <c r="B94" s="90"/>
      <c r="C94" s="90"/>
      <c r="D94" s="90"/>
      <c r="E94" s="90"/>
      <c r="F94" s="90"/>
      <c r="G94" s="90"/>
      <c r="H94" s="90"/>
      <c r="I94" s="90"/>
      <c r="J94" s="90"/>
      <c r="L94" s="90"/>
      <c r="M94" s="90"/>
      <c r="N94" s="90"/>
      <c r="O94" s="90"/>
      <c r="P94" s="90"/>
      <c r="Q94" s="90"/>
      <c r="R94" s="90"/>
    </row>
    <row r="95" spans="2:18">
      <c r="B95" s="90"/>
      <c r="C95" s="90"/>
      <c r="D95" s="90"/>
      <c r="E95" s="90"/>
      <c r="F95" s="90"/>
      <c r="G95" s="90"/>
      <c r="H95" s="90"/>
      <c r="I95" s="90"/>
      <c r="J95" s="90"/>
      <c r="L95" s="90"/>
      <c r="M95" s="90"/>
      <c r="N95" s="90"/>
      <c r="O95" s="90"/>
      <c r="P95" s="90"/>
      <c r="Q95" s="90"/>
      <c r="R95" s="90"/>
    </row>
    <row r="96" spans="2:18">
      <c r="B96" s="90"/>
      <c r="C96" s="90"/>
      <c r="D96" s="90"/>
      <c r="E96" s="90"/>
      <c r="F96" s="90"/>
      <c r="G96" s="90"/>
      <c r="H96" s="90"/>
      <c r="I96" s="90"/>
      <c r="J96" s="90"/>
      <c r="L96" s="90"/>
      <c r="M96" s="90"/>
      <c r="N96" s="90"/>
      <c r="O96" s="90"/>
      <c r="P96" s="90"/>
      <c r="Q96" s="90"/>
      <c r="R96" s="90"/>
    </row>
    <row r="97" spans="2:18">
      <c r="B97" s="90"/>
      <c r="C97" s="90"/>
      <c r="D97" s="90"/>
      <c r="E97" s="90"/>
      <c r="F97" s="90"/>
      <c r="G97" s="90"/>
      <c r="H97" s="90"/>
      <c r="I97" s="90"/>
      <c r="J97" s="90"/>
      <c r="L97" s="90"/>
      <c r="M97" s="90"/>
      <c r="N97" s="90"/>
      <c r="O97" s="90"/>
      <c r="P97" s="90"/>
      <c r="Q97" s="90"/>
      <c r="R97" s="90"/>
    </row>
    <row r="98" spans="2:18">
      <c r="B98" s="90"/>
      <c r="C98" s="90"/>
      <c r="D98" s="90"/>
      <c r="E98" s="90"/>
      <c r="F98" s="90"/>
      <c r="G98" s="90"/>
      <c r="H98" s="90"/>
      <c r="I98" s="90"/>
      <c r="J98" s="90"/>
      <c r="L98" s="90"/>
      <c r="M98" s="90"/>
      <c r="N98" s="90"/>
      <c r="O98" s="90"/>
      <c r="P98" s="90"/>
      <c r="Q98" s="90"/>
      <c r="R98" s="90"/>
    </row>
    <row r="99" spans="2:18">
      <c r="B99" s="90"/>
      <c r="C99" s="90"/>
      <c r="D99" s="90"/>
      <c r="E99" s="90"/>
      <c r="F99" s="90"/>
      <c r="G99" s="90"/>
      <c r="H99" s="90"/>
      <c r="I99" s="90"/>
      <c r="J99" s="90"/>
      <c r="L99" s="90"/>
      <c r="M99" s="90"/>
      <c r="N99" s="90"/>
      <c r="O99" s="90"/>
      <c r="P99" s="90"/>
      <c r="Q99" s="90"/>
      <c r="R99" s="90"/>
    </row>
    <row r="100" spans="2:18">
      <c r="B100" s="90"/>
      <c r="C100" s="90"/>
      <c r="D100" s="90"/>
      <c r="E100" s="90"/>
      <c r="F100" s="90"/>
      <c r="G100" s="90"/>
      <c r="H100" s="90"/>
      <c r="I100" s="90"/>
      <c r="J100" s="90"/>
      <c r="L100" s="90"/>
      <c r="M100" s="90"/>
      <c r="N100" s="90"/>
      <c r="O100" s="90"/>
      <c r="P100" s="90"/>
      <c r="Q100" s="90"/>
      <c r="R100" s="90"/>
    </row>
    <row r="101" spans="2:18">
      <c r="B101" s="90"/>
      <c r="C101" s="90"/>
      <c r="D101" s="90"/>
      <c r="E101" s="90"/>
      <c r="F101" s="90"/>
      <c r="G101" s="90"/>
      <c r="H101" s="90"/>
      <c r="I101" s="90"/>
      <c r="J101" s="90"/>
      <c r="L101" s="90"/>
      <c r="M101" s="90"/>
      <c r="N101" s="90"/>
      <c r="O101" s="90"/>
      <c r="P101" s="90"/>
      <c r="Q101" s="90"/>
      <c r="R101" s="90"/>
    </row>
    <row r="102" spans="2:18">
      <c r="B102" s="90"/>
      <c r="C102" s="90"/>
      <c r="D102" s="90"/>
      <c r="E102" s="90"/>
      <c r="F102" s="90"/>
      <c r="G102" s="90"/>
      <c r="H102" s="90"/>
      <c r="I102" s="90"/>
      <c r="J102" s="90"/>
      <c r="L102" s="90"/>
      <c r="M102" s="90"/>
      <c r="N102" s="90"/>
      <c r="O102" s="90"/>
      <c r="P102" s="90"/>
      <c r="Q102" s="90"/>
      <c r="R102" s="90"/>
    </row>
    <row r="103" spans="2:18">
      <c r="B103" s="90"/>
      <c r="C103" s="90"/>
      <c r="D103" s="90"/>
      <c r="E103" s="90"/>
      <c r="F103" s="90"/>
      <c r="G103" s="90"/>
      <c r="H103" s="90"/>
      <c r="I103" s="90"/>
      <c r="J103" s="90"/>
      <c r="L103" s="90"/>
      <c r="M103" s="90"/>
      <c r="N103" s="90"/>
      <c r="O103" s="90"/>
      <c r="P103" s="90"/>
      <c r="Q103" s="90"/>
      <c r="R103" s="90"/>
    </row>
    <row r="104" spans="2:18">
      <c r="B104" s="90"/>
      <c r="C104" s="90"/>
      <c r="D104" s="90"/>
      <c r="E104" s="90"/>
      <c r="F104" s="90"/>
      <c r="G104" s="90"/>
      <c r="H104" s="90"/>
      <c r="I104" s="90"/>
      <c r="J104" s="90"/>
      <c r="L104" s="90"/>
      <c r="M104" s="90"/>
      <c r="N104" s="90"/>
      <c r="O104" s="90"/>
      <c r="P104" s="90"/>
      <c r="Q104" s="90"/>
      <c r="R104" s="90"/>
    </row>
    <row r="105" spans="2:18">
      <c r="B105" s="90"/>
      <c r="C105" s="90"/>
      <c r="D105" s="90"/>
      <c r="E105" s="90"/>
      <c r="F105" s="90"/>
      <c r="G105" s="90"/>
      <c r="H105" s="90"/>
      <c r="I105" s="90"/>
      <c r="J105" s="90"/>
      <c r="L105" s="90"/>
      <c r="M105" s="90"/>
      <c r="N105" s="90"/>
      <c r="O105" s="90"/>
      <c r="P105" s="90"/>
      <c r="Q105" s="90"/>
      <c r="R105" s="90"/>
    </row>
    <row r="106" spans="2:18">
      <c r="B106" s="90"/>
      <c r="C106" s="90"/>
      <c r="D106" s="90"/>
      <c r="E106" s="90"/>
      <c r="F106" s="90"/>
      <c r="G106" s="90"/>
      <c r="H106" s="90"/>
      <c r="I106" s="90"/>
      <c r="J106" s="90"/>
      <c r="L106" s="90"/>
      <c r="M106" s="90"/>
      <c r="N106" s="90"/>
      <c r="O106" s="90"/>
      <c r="P106" s="90"/>
      <c r="Q106" s="90"/>
      <c r="R106" s="90"/>
    </row>
    <row r="107" spans="2:18">
      <c r="B107" s="90"/>
      <c r="C107" s="90"/>
      <c r="D107" s="90"/>
      <c r="E107" s="90"/>
      <c r="F107" s="90"/>
      <c r="G107" s="90"/>
      <c r="H107" s="90"/>
      <c r="I107" s="90"/>
      <c r="J107" s="90"/>
      <c r="L107" s="90"/>
      <c r="M107" s="90"/>
      <c r="N107" s="90"/>
      <c r="O107" s="90"/>
      <c r="P107" s="90"/>
      <c r="Q107" s="90"/>
      <c r="R107" s="90"/>
    </row>
    <row r="108" spans="2:18">
      <c r="B108" s="90"/>
      <c r="C108" s="90"/>
      <c r="D108" s="90"/>
      <c r="E108" s="90"/>
      <c r="F108" s="90"/>
      <c r="G108" s="90"/>
      <c r="H108" s="90"/>
      <c r="I108" s="90"/>
      <c r="J108" s="90"/>
      <c r="L108" s="90"/>
      <c r="M108" s="90"/>
      <c r="N108" s="90"/>
      <c r="O108" s="90"/>
      <c r="P108" s="90"/>
      <c r="Q108" s="90"/>
      <c r="R108" s="90"/>
    </row>
    <row r="109" spans="2:18">
      <c r="B109" s="90"/>
      <c r="C109" s="90"/>
      <c r="D109" s="90"/>
      <c r="E109" s="90"/>
      <c r="F109" s="90"/>
      <c r="G109" s="90"/>
      <c r="H109" s="90"/>
      <c r="I109" s="90"/>
      <c r="J109" s="90"/>
      <c r="L109" s="90"/>
      <c r="M109" s="90"/>
      <c r="N109" s="90"/>
      <c r="O109" s="90"/>
      <c r="P109" s="90"/>
      <c r="Q109" s="90"/>
      <c r="R109" s="90"/>
    </row>
    <row r="110" spans="2:18">
      <c r="B110" s="90"/>
      <c r="C110" s="90"/>
      <c r="D110" s="90"/>
      <c r="E110" s="90"/>
      <c r="F110" s="90"/>
      <c r="G110" s="90"/>
      <c r="H110" s="90"/>
      <c r="I110" s="90"/>
      <c r="J110" s="90"/>
      <c r="L110" s="90"/>
      <c r="M110" s="90"/>
      <c r="N110" s="90"/>
      <c r="O110" s="90"/>
      <c r="P110" s="90"/>
      <c r="Q110" s="90"/>
      <c r="R110" s="90"/>
    </row>
    <row r="111" spans="2:18">
      <c r="B111" s="90"/>
      <c r="C111" s="90"/>
      <c r="D111" s="90"/>
      <c r="E111" s="90"/>
      <c r="F111" s="90"/>
      <c r="G111" s="90"/>
      <c r="H111" s="90"/>
      <c r="I111" s="90"/>
      <c r="J111" s="90"/>
      <c r="L111" s="90"/>
      <c r="M111" s="90"/>
      <c r="N111" s="90"/>
      <c r="O111" s="90"/>
      <c r="P111" s="90"/>
      <c r="Q111" s="90"/>
      <c r="R111" s="90"/>
    </row>
    <row r="112" spans="2:18">
      <c r="B112" s="90"/>
      <c r="C112" s="90"/>
      <c r="D112" s="90"/>
      <c r="E112" s="90"/>
      <c r="F112" s="90"/>
      <c r="G112" s="90"/>
      <c r="H112" s="90"/>
      <c r="I112" s="90"/>
      <c r="J112" s="90"/>
      <c r="L112" s="90"/>
      <c r="M112" s="90"/>
      <c r="N112" s="90"/>
      <c r="O112" s="90"/>
      <c r="P112" s="90"/>
      <c r="Q112" s="90"/>
      <c r="R112" s="90"/>
    </row>
    <row r="113" spans="2:18">
      <c r="B113" s="90"/>
      <c r="C113" s="90"/>
      <c r="D113" s="90"/>
      <c r="E113" s="90"/>
      <c r="F113" s="90"/>
      <c r="G113" s="90"/>
      <c r="H113" s="90"/>
      <c r="I113" s="90"/>
      <c r="J113" s="90"/>
      <c r="L113" s="90"/>
      <c r="M113" s="90"/>
      <c r="N113" s="90"/>
      <c r="O113" s="90"/>
      <c r="P113" s="90"/>
      <c r="Q113" s="90"/>
      <c r="R113" s="90"/>
    </row>
    <row r="114" spans="2:18">
      <c r="B114" s="90"/>
      <c r="C114" s="90"/>
      <c r="D114" s="90"/>
      <c r="E114" s="90"/>
      <c r="F114" s="90"/>
      <c r="G114" s="90"/>
      <c r="H114" s="90"/>
      <c r="I114" s="90"/>
      <c r="J114" s="90"/>
      <c r="L114" s="90"/>
      <c r="M114" s="90"/>
      <c r="N114" s="90"/>
      <c r="O114" s="90"/>
      <c r="P114" s="90"/>
      <c r="Q114" s="90"/>
      <c r="R114" s="90"/>
    </row>
    <row r="115" spans="2:18">
      <c r="B115" s="90"/>
      <c r="C115" s="90"/>
      <c r="D115" s="90"/>
      <c r="E115" s="90"/>
      <c r="F115" s="90"/>
      <c r="G115" s="90"/>
      <c r="H115" s="90"/>
      <c r="I115" s="90"/>
      <c r="J115" s="90"/>
      <c r="L115" s="90"/>
      <c r="M115" s="90"/>
      <c r="N115" s="90"/>
      <c r="O115" s="90"/>
      <c r="P115" s="90"/>
      <c r="Q115" s="90"/>
      <c r="R115" s="90"/>
    </row>
    <row r="116" spans="2:18">
      <c r="B116" s="90"/>
      <c r="C116" s="90"/>
      <c r="D116" s="90"/>
      <c r="E116" s="90"/>
      <c r="F116" s="90"/>
      <c r="G116" s="90"/>
      <c r="H116" s="90"/>
      <c r="I116" s="90"/>
      <c r="J116" s="90"/>
      <c r="L116" s="90"/>
      <c r="M116" s="90"/>
      <c r="N116" s="90"/>
      <c r="O116" s="90"/>
      <c r="P116" s="90"/>
      <c r="Q116" s="90"/>
      <c r="R116" s="90"/>
    </row>
    <row r="117" spans="2:18">
      <c r="B117" s="90"/>
      <c r="C117" s="90"/>
      <c r="D117" s="90"/>
      <c r="E117" s="90"/>
      <c r="F117" s="90"/>
      <c r="G117" s="90"/>
      <c r="H117" s="90"/>
      <c r="I117" s="90"/>
      <c r="J117" s="90"/>
      <c r="L117" s="90"/>
      <c r="M117" s="90"/>
      <c r="N117" s="90"/>
      <c r="O117" s="90"/>
      <c r="P117" s="90"/>
      <c r="Q117" s="90"/>
      <c r="R117" s="90"/>
    </row>
    <row r="118" spans="2:18">
      <c r="B118" s="90"/>
      <c r="C118" s="90"/>
      <c r="D118" s="90"/>
      <c r="E118" s="90"/>
      <c r="F118" s="90"/>
      <c r="G118" s="90"/>
      <c r="H118" s="90"/>
      <c r="I118" s="90"/>
      <c r="J118" s="90"/>
      <c r="L118" s="90"/>
      <c r="M118" s="90"/>
      <c r="N118" s="90"/>
      <c r="O118" s="90"/>
      <c r="P118" s="90"/>
      <c r="Q118" s="90"/>
      <c r="R118" s="90"/>
    </row>
    <row r="119" spans="2:18">
      <c r="B119" s="90"/>
      <c r="C119" s="90"/>
      <c r="D119" s="90"/>
      <c r="E119" s="90"/>
      <c r="F119" s="90"/>
      <c r="G119" s="90"/>
      <c r="H119" s="90"/>
      <c r="I119" s="90"/>
      <c r="J119" s="90"/>
      <c r="L119" s="90"/>
      <c r="M119" s="90"/>
      <c r="N119" s="90"/>
      <c r="O119" s="90"/>
      <c r="P119" s="90"/>
      <c r="Q119" s="90"/>
      <c r="R119" s="90"/>
    </row>
    <row r="120" spans="2:18">
      <c r="B120" s="90"/>
      <c r="C120" s="90"/>
      <c r="D120" s="90"/>
      <c r="E120" s="90"/>
      <c r="F120" s="90"/>
      <c r="G120" s="90"/>
      <c r="H120" s="90"/>
      <c r="I120" s="90"/>
      <c r="J120" s="90"/>
      <c r="L120" s="90"/>
      <c r="M120" s="90"/>
      <c r="N120" s="90"/>
      <c r="O120" s="90"/>
      <c r="P120" s="90"/>
      <c r="Q120" s="90"/>
      <c r="R120" s="90"/>
    </row>
    <row r="121" spans="2:18">
      <c r="B121" s="90"/>
      <c r="C121" s="90"/>
      <c r="D121" s="90"/>
      <c r="E121" s="90"/>
      <c r="F121" s="90"/>
      <c r="G121" s="90"/>
      <c r="H121" s="90"/>
      <c r="I121" s="90"/>
      <c r="J121" s="90"/>
      <c r="L121" s="90"/>
      <c r="M121" s="90"/>
      <c r="N121" s="90"/>
      <c r="O121" s="90"/>
      <c r="P121" s="90"/>
      <c r="Q121" s="90"/>
      <c r="R121" s="90"/>
    </row>
    <row r="122" spans="2:18">
      <c r="B122" s="90"/>
      <c r="C122" s="90"/>
      <c r="D122" s="90"/>
      <c r="E122" s="90"/>
      <c r="F122" s="90"/>
      <c r="G122" s="90"/>
      <c r="H122" s="90"/>
      <c r="I122" s="90"/>
      <c r="J122" s="90"/>
      <c r="L122" s="90"/>
      <c r="M122" s="90"/>
      <c r="N122" s="90"/>
      <c r="O122" s="90"/>
      <c r="P122" s="90"/>
      <c r="Q122" s="90"/>
      <c r="R122" s="90"/>
    </row>
    <row r="123" spans="2:18">
      <c r="B123" s="90"/>
      <c r="C123" s="90"/>
      <c r="D123" s="90"/>
      <c r="E123" s="90"/>
      <c r="F123" s="90"/>
      <c r="G123" s="90"/>
      <c r="H123" s="90"/>
      <c r="I123" s="90"/>
      <c r="J123" s="90"/>
      <c r="L123" s="90"/>
      <c r="M123" s="90"/>
      <c r="N123" s="90"/>
      <c r="O123" s="90"/>
      <c r="P123" s="90"/>
      <c r="Q123" s="90"/>
      <c r="R123" s="90"/>
    </row>
    <row r="124" spans="2:18">
      <c r="B124" s="90"/>
      <c r="C124" s="90"/>
      <c r="D124" s="90"/>
      <c r="E124" s="90"/>
      <c r="F124" s="90"/>
      <c r="G124" s="90"/>
      <c r="H124" s="90"/>
      <c r="I124" s="90"/>
      <c r="J124" s="90"/>
      <c r="L124" s="90"/>
      <c r="M124" s="90"/>
      <c r="N124" s="90"/>
      <c r="O124" s="90"/>
      <c r="P124" s="90"/>
      <c r="Q124" s="90"/>
      <c r="R124" s="90"/>
    </row>
    <row r="125" spans="2:18">
      <c r="B125" s="90"/>
      <c r="C125" s="90"/>
      <c r="D125" s="90"/>
      <c r="E125" s="90"/>
      <c r="F125" s="90"/>
      <c r="G125" s="90"/>
      <c r="H125" s="90"/>
      <c r="I125" s="90"/>
      <c r="J125" s="90"/>
      <c r="L125" s="90"/>
      <c r="M125" s="90"/>
      <c r="N125" s="90"/>
      <c r="O125" s="90"/>
      <c r="P125" s="90"/>
      <c r="Q125" s="90"/>
      <c r="R125" s="90"/>
    </row>
    <row r="126" spans="2:18">
      <c r="B126" s="90"/>
      <c r="C126" s="90"/>
      <c r="D126" s="90"/>
      <c r="E126" s="90"/>
      <c r="F126" s="90"/>
      <c r="G126" s="90"/>
      <c r="H126" s="90"/>
      <c r="I126" s="90"/>
      <c r="J126" s="90"/>
      <c r="L126" s="90"/>
      <c r="M126" s="90"/>
      <c r="N126" s="90"/>
      <c r="O126" s="90"/>
      <c r="P126" s="90"/>
      <c r="Q126" s="90"/>
      <c r="R126" s="90"/>
    </row>
    <row r="127" spans="2:18">
      <c r="B127" s="90"/>
      <c r="C127" s="90"/>
      <c r="D127" s="90"/>
      <c r="E127" s="90"/>
      <c r="F127" s="90"/>
      <c r="G127" s="90"/>
      <c r="H127" s="90"/>
      <c r="I127" s="90"/>
      <c r="J127" s="90"/>
      <c r="L127" s="90"/>
      <c r="M127" s="90"/>
      <c r="N127" s="90"/>
      <c r="O127" s="90"/>
      <c r="P127" s="90"/>
      <c r="Q127" s="90"/>
      <c r="R127" s="90"/>
    </row>
    <row r="128" spans="2:18">
      <c r="B128" s="90"/>
      <c r="C128" s="90"/>
      <c r="D128" s="90"/>
      <c r="E128" s="90"/>
      <c r="F128" s="90"/>
      <c r="G128" s="90"/>
      <c r="H128" s="90"/>
      <c r="I128" s="90"/>
      <c r="J128" s="90"/>
      <c r="L128" s="90"/>
      <c r="M128" s="90"/>
      <c r="N128" s="90"/>
      <c r="O128" s="90"/>
      <c r="P128" s="90"/>
      <c r="Q128" s="90"/>
      <c r="R128" s="90"/>
    </row>
    <row r="129" spans="2:18">
      <c r="B129" s="90"/>
      <c r="C129" s="90"/>
      <c r="D129" s="90"/>
      <c r="E129" s="90"/>
      <c r="F129" s="90"/>
      <c r="G129" s="90"/>
      <c r="H129" s="90"/>
      <c r="I129" s="90"/>
      <c r="J129" s="90"/>
      <c r="L129" s="90"/>
      <c r="M129" s="90"/>
      <c r="N129" s="90"/>
      <c r="O129" s="90"/>
      <c r="P129" s="90"/>
      <c r="Q129" s="90"/>
      <c r="R129" s="90"/>
    </row>
    <row r="130" spans="2:18">
      <c r="B130" s="90"/>
      <c r="C130" s="90"/>
      <c r="D130" s="90"/>
      <c r="E130" s="90"/>
      <c r="F130" s="90"/>
      <c r="G130" s="90"/>
      <c r="H130" s="90"/>
      <c r="I130" s="90"/>
      <c r="J130" s="90"/>
      <c r="L130" s="90"/>
      <c r="M130" s="90"/>
      <c r="N130" s="90"/>
      <c r="O130" s="90"/>
      <c r="P130" s="90"/>
      <c r="Q130" s="90"/>
      <c r="R130" s="90"/>
    </row>
    <row r="131" spans="2:18">
      <c r="B131" s="90"/>
      <c r="C131" s="90"/>
      <c r="D131" s="90"/>
      <c r="E131" s="90"/>
      <c r="F131" s="90"/>
      <c r="G131" s="90"/>
      <c r="H131" s="90"/>
      <c r="I131" s="90"/>
      <c r="J131" s="90"/>
      <c r="L131" s="90"/>
      <c r="M131" s="90"/>
      <c r="N131" s="90"/>
      <c r="O131" s="90"/>
      <c r="P131" s="90"/>
      <c r="Q131" s="90"/>
      <c r="R131" s="90"/>
    </row>
    <row r="132" spans="2:18">
      <c r="B132" s="90"/>
      <c r="C132" s="90"/>
      <c r="D132" s="90"/>
      <c r="E132" s="90"/>
      <c r="F132" s="90"/>
      <c r="G132" s="90"/>
      <c r="H132" s="90"/>
      <c r="I132" s="90"/>
      <c r="J132" s="90"/>
      <c r="L132" s="90"/>
      <c r="M132" s="90"/>
      <c r="N132" s="90"/>
      <c r="O132" s="90"/>
      <c r="P132" s="90"/>
      <c r="Q132" s="90"/>
      <c r="R132" s="90"/>
    </row>
    <row r="133" spans="2:18">
      <c r="B133" s="90"/>
      <c r="C133" s="90"/>
      <c r="D133" s="90"/>
      <c r="E133" s="90"/>
      <c r="F133" s="90"/>
      <c r="G133" s="90"/>
      <c r="H133" s="90"/>
      <c r="I133" s="90"/>
      <c r="J133" s="90"/>
      <c r="L133" s="90"/>
      <c r="M133" s="90"/>
      <c r="N133" s="90"/>
      <c r="O133" s="90"/>
      <c r="P133" s="90"/>
      <c r="Q133" s="90"/>
      <c r="R133" s="90"/>
    </row>
    <row r="134" spans="2:18">
      <c r="B134" s="90"/>
      <c r="C134" s="90"/>
      <c r="D134" s="90"/>
      <c r="E134" s="90"/>
      <c r="F134" s="90"/>
      <c r="G134" s="90"/>
      <c r="H134" s="90"/>
      <c r="I134" s="90"/>
      <c r="J134" s="90"/>
      <c r="L134" s="90"/>
      <c r="M134" s="90"/>
      <c r="N134" s="90"/>
      <c r="O134" s="90"/>
      <c r="P134" s="90"/>
      <c r="Q134" s="90"/>
      <c r="R134" s="90"/>
    </row>
    <row r="135" spans="2:18">
      <c r="B135" s="90"/>
      <c r="C135" s="90"/>
      <c r="D135" s="90"/>
      <c r="E135" s="90"/>
      <c r="F135" s="90"/>
      <c r="G135" s="90"/>
      <c r="H135" s="90"/>
      <c r="I135" s="90"/>
      <c r="J135" s="90"/>
      <c r="L135" s="90"/>
      <c r="M135" s="90"/>
      <c r="N135" s="90"/>
      <c r="O135" s="90"/>
      <c r="P135" s="90"/>
      <c r="Q135" s="90"/>
      <c r="R135" s="90"/>
    </row>
    <row r="136" spans="2:18">
      <c r="B136" s="90"/>
      <c r="C136" s="90"/>
      <c r="D136" s="90"/>
      <c r="E136" s="90"/>
      <c r="F136" s="90"/>
      <c r="G136" s="90"/>
      <c r="H136" s="90"/>
      <c r="I136" s="90"/>
      <c r="J136" s="90"/>
      <c r="L136" s="90"/>
      <c r="M136" s="90"/>
      <c r="N136" s="90"/>
      <c r="O136" s="90"/>
      <c r="P136" s="90"/>
      <c r="Q136" s="90"/>
      <c r="R136" s="90"/>
    </row>
    <row r="137" spans="2:18">
      <c r="B137" s="90"/>
      <c r="C137" s="90"/>
      <c r="D137" s="90"/>
      <c r="E137" s="90"/>
      <c r="F137" s="90"/>
      <c r="G137" s="90"/>
      <c r="H137" s="90"/>
      <c r="I137" s="90"/>
      <c r="J137" s="90"/>
      <c r="L137" s="90"/>
      <c r="M137" s="90"/>
      <c r="N137" s="90"/>
      <c r="O137" s="90"/>
      <c r="P137" s="90"/>
      <c r="Q137" s="90"/>
      <c r="R137" s="90"/>
    </row>
    <row r="138" spans="2:18">
      <c r="B138" s="90"/>
      <c r="C138" s="90"/>
      <c r="D138" s="90"/>
      <c r="E138" s="90"/>
      <c r="F138" s="90"/>
      <c r="G138" s="90"/>
      <c r="H138" s="90"/>
      <c r="I138" s="90"/>
      <c r="J138" s="90"/>
      <c r="L138" s="90"/>
      <c r="M138" s="90"/>
      <c r="N138" s="90"/>
      <c r="O138" s="90"/>
      <c r="P138" s="90"/>
      <c r="Q138" s="90"/>
      <c r="R138" s="90"/>
    </row>
    <row r="139" spans="2:18">
      <c r="B139" s="90"/>
      <c r="C139" s="90"/>
      <c r="D139" s="90"/>
      <c r="E139" s="90"/>
      <c r="F139" s="90"/>
      <c r="G139" s="90"/>
      <c r="H139" s="90"/>
      <c r="I139" s="90"/>
      <c r="J139" s="90"/>
      <c r="L139" s="90"/>
      <c r="M139" s="90"/>
      <c r="N139" s="90"/>
      <c r="O139" s="90"/>
      <c r="P139" s="90"/>
      <c r="Q139" s="90"/>
      <c r="R139" s="90"/>
    </row>
    <row r="140" spans="2:18">
      <c r="B140" s="90"/>
      <c r="C140" s="90"/>
      <c r="D140" s="90"/>
      <c r="E140" s="90"/>
      <c r="F140" s="90"/>
      <c r="G140" s="90"/>
      <c r="H140" s="90"/>
      <c r="I140" s="90"/>
      <c r="J140" s="90"/>
      <c r="L140" s="90"/>
      <c r="M140" s="90"/>
      <c r="N140" s="90"/>
      <c r="O140" s="90"/>
      <c r="P140" s="90"/>
      <c r="Q140" s="90"/>
      <c r="R140" s="90"/>
    </row>
    <row r="141" spans="2:18">
      <c r="B141" s="90"/>
      <c r="C141" s="90"/>
      <c r="D141" s="90"/>
      <c r="E141" s="90"/>
      <c r="F141" s="90"/>
      <c r="G141" s="90"/>
      <c r="H141" s="90"/>
      <c r="I141" s="90"/>
      <c r="J141" s="90"/>
      <c r="L141" s="90"/>
      <c r="M141" s="90"/>
      <c r="N141" s="90"/>
      <c r="O141" s="90"/>
      <c r="P141" s="90"/>
      <c r="Q141" s="90"/>
      <c r="R141" s="90"/>
    </row>
    <row r="142" spans="2:18">
      <c r="B142" s="90"/>
      <c r="C142" s="90"/>
      <c r="D142" s="90"/>
      <c r="E142" s="90"/>
      <c r="F142" s="90"/>
      <c r="G142" s="90"/>
      <c r="H142" s="90"/>
      <c r="I142" s="90"/>
      <c r="J142" s="90"/>
      <c r="L142" s="90"/>
      <c r="M142" s="90"/>
      <c r="N142" s="90"/>
      <c r="O142" s="90"/>
      <c r="P142" s="90"/>
      <c r="Q142" s="90"/>
      <c r="R142" s="90"/>
    </row>
    <row r="143" spans="2:18">
      <c r="B143" s="90"/>
      <c r="C143" s="90"/>
      <c r="D143" s="90"/>
      <c r="E143" s="90"/>
      <c r="F143" s="90"/>
      <c r="G143" s="90"/>
      <c r="H143" s="90"/>
      <c r="I143" s="90"/>
      <c r="J143" s="90"/>
      <c r="L143" s="90"/>
      <c r="M143" s="90"/>
      <c r="N143" s="90"/>
      <c r="O143" s="90"/>
      <c r="P143" s="90"/>
      <c r="Q143" s="90"/>
      <c r="R143" s="90"/>
    </row>
    <row r="144" spans="2:18">
      <c r="B144" s="90"/>
      <c r="C144" s="90"/>
      <c r="D144" s="90"/>
      <c r="E144" s="90"/>
      <c r="F144" s="90"/>
      <c r="G144" s="90"/>
      <c r="H144" s="90"/>
      <c r="I144" s="90"/>
      <c r="J144" s="90"/>
      <c r="L144" s="90"/>
      <c r="M144" s="90"/>
      <c r="N144" s="90"/>
      <c r="O144" s="90"/>
      <c r="P144" s="90"/>
      <c r="Q144" s="90"/>
      <c r="R144" s="90"/>
    </row>
    <row r="145" spans="2:18">
      <c r="B145" s="90"/>
      <c r="C145" s="90"/>
      <c r="D145" s="90"/>
      <c r="E145" s="90"/>
      <c r="F145" s="90"/>
      <c r="G145" s="90"/>
      <c r="H145" s="90"/>
      <c r="I145" s="90"/>
      <c r="J145" s="90"/>
      <c r="L145" s="90"/>
      <c r="M145" s="90"/>
      <c r="N145" s="90"/>
      <c r="O145" s="90"/>
      <c r="P145" s="90"/>
      <c r="Q145" s="90"/>
      <c r="R145" s="90"/>
    </row>
    <row r="146" spans="2:18">
      <c r="B146" s="90"/>
      <c r="C146" s="90"/>
      <c r="D146" s="90"/>
      <c r="E146" s="90"/>
      <c r="F146" s="90"/>
      <c r="G146" s="90"/>
      <c r="H146" s="90"/>
      <c r="I146" s="90"/>
      <c r="J146" s="90"/>
      <c r="L146" s="90"/>
      <c r="M146" s="90"/>
      <c r="N146" s="90"/>
      <c r="O146" s="90"/>
      <c r="P146" s="90"/>
      <c r="Q146" s="90"/>
      <c r="R146" s="90"/>
    </row>
    <row r="147" spans="2:18">
      <c r="B147" s="90"/>
      <c r="C147" s="90"/>
      <c r="D147" s="90"/>
      <c r="E147" s="90"/>
      <c r="F147" s="90"/>
      <c r="G147" s="90"/>
      <c r="H147" s="90"/>
      <c r="I147" s="90"/>
      <c r="J147" s="90"/>
      <c r="L147" s="90"/>
      <c r="M147" s="90"/>
      <c r="N147" s="90"/>
      <c r="O147" s="90"/>
      <c r="P147" s="90"/>
      <c r="Q147" s="90"/>
      <c r="R147" s="90"/>
    </row>
    <row r="148" spans="2:18">
      <c r="B148" s="90"/>
      <c r="C148" s="90"/>
      <c r="D148" s="90"/>
      <c r="E148" s="90"/>
      <c r="F148" s="90"/>
      <c r="G148" s="90"/>
      <c r="H148" s="90"/>
      <c r="I148" s="90"/>
      <c r="J148" s="90"/>
      <c r="L148" s="90"/>
      <c r="M148" s="90"/>
      <c r="N148" s="90"/>
      <c r="O148" s="90"/>
      <c r="P148" s="90"/>
      <c r="Q148" s="90"/>
      <c r="R148" s="90"/>
    </row>
    <row r="149" spans="2:18">
      <c r="B149" s="90"/>
      <c r="C149" s="90"/>
      <c r="D149" s="90"/>
      <c r="E149" s="90"/>
      <c r="F149" s="90"/>
      <c r="G149" s="90"/>
      <c r="H149" s="90"/>
      <c r="I149" s="90"/>
      <c r="J149" s="90"/>
      <c r="L149" s="90"/>
      <c r="M149" s="90"/>
      <c r="N149" s="90"/>
      <c r="O149" s="90"/>
      <c r="P149" s="90"/>
      <c r="Q149" s="90"/>
      <c r="R149" s="90"/>
    </row>
    <row r="150" spans="2:18">
      <c r="B150" s="90"/>
      <c r="C150" s="90"/>
      <c r="D150" s="90"/>
      <c r="E150" s="90"/>
      <c r="F150" s="90"/>
      <c r="G150" s="90"/>
      <c r="H150" s="90"/>
      <c r="I150" s="90"/>
      <c r="J150" s="90"/>
      <c r="L150" s="90"/>
      <c r="M150" s="90"/>
      <c r="N150" s="90"/>
      <c r="O150" s="90"/>
      <c r="P150" s="90"/>
      <c r="Q150" s="90"/>
      <c r="R150" s="90"/>
    </row>
    <row r="151" spans="2:18">
      <c r="B151" s="90"/>
      <c r="C151" s="90"/>
      <c r="D151" s="90"/>
      <c r="E151" s="90"/>
      <c r="F151" s="90"/>
      <c r="G151" s="90"/>
      <c r="H151" s="90"/>
      <c r="I151" s="90"/>
      <c r="J151" s="90"/>
      <c r="L151" s="90"/>
      <c r="M151" s="90"/>
      <c r="N151" s="90"/>
      <c r="O151" s="90"/>
      <c r="P151" s="90"/>
      <c r="Q151" s="90"/>
      <c r="R151" s="90"/>
    </row>
    <row r="152" spans="2:18">
      <c r="B152" s="90"/>
      <c r="C152" s="90"/>
      <c r="D152" s="90"/>
      <c r="E152" s="90"/>
      <c r="F152" s="90"/>
      <c r="G152" s="90"/>
      <c r="H152" s="90"/>
      <c r="I152" s="90"/>
      <c r="J152" s="90"/>
      <c r="L152" s="90"/>
      <c r="M152" s="90"/>
      <c r="N152" s="90"/>
      <c r="O152" s="90"/>
      <c r="P152" s="90"/>
      <c r="Q152" s="90"/>
      <c r="R152" s="90"/>
    </row>
    <row r="153" spans="2:18">
      <c r="B153" s="90"/>
      <c r="C153" s="90"/>
      <c r="D153" s="90"/>
      <c r="E153" s="90"/>
      <c r="F153" s="90"/>
      <c r="G153" s="90"/>
      <c r="H153" s="90"/>
      <c r="I153" s="90"/>
      <c r="J153" s="90"/>
      <c r="L153" s="90"/>
      <c r="M153" s="90"/>
      <c r="N153" s="90"/>
      <c r="O153" s="90"/>
      <c r="P153" s="90"/>
      <c r="Q153" s="90"/>
      <c r="R153" s="90"/>
    </row>
    <row r="154" spans="2:18">
      <c r="B154" s="90"/>
      <c r="C154" s="90"/>
      <c r="D154" s="90"/>
      <c r="E154" s="90"/>
      <c r="F154" s="90"/>
      <c r="G154" s="90"/>
      <c r="H154" s="90"/>
      <c r="I154" s="90"/>
      <c r="J154" s="90"/>
      <c r="L154" s="90"/>
      <c r="M154" s="90"/>
      <c r="N154" s="90"/>
      <c r="O154" s="90"/>
      <c r="P154" s="90"/>
      <c r="Q154" s="90"/>
      <c r="R154" s="90"/>
    </row>
    <row r="155" spans="2:18">
      <c r="B155" s="90"/>
      <c r="C155" s="90"/>
      <c r="D155" s="90"/>
      <c r="E155" s="90"/>
      <c r="F155" s="90"/>
      <c r="G155" s="90"/>
      <c r="H155" s="90"/>
      <c r="I155" s="90"/>
      <c r="J155" s="90"/>
      <c r="L155" s="90"/>
      <c r="M155" s="90"/>
      <c r="N155" s="90"/>
      <c r="O155" s="90"/>
      <c r="P155" s="90"/>
      <c r="Q155" s="90"/>
      <c r="R155" s="90"/>
    </row>
    <row r="156" spans="2:18">
      <c r="B156" s="90"/>
      <c r="C156" s="90"/>
      <c r="D156" s="90"/>
      <c r="E156" s="90"/>
      <c r="F156" s="90"/>
      <c r="G156" s="90"/>
      <c r="H156" s="90"/>
      <c r="I156" s="90"/>
      <c r="J156" s="90"/>
      <c r="L156" s="90"/>
      <c r="M156" s="90"/>
      <c r="N156" s="90"/>
      <c r="O156" s="90"/>
      <c r="P156" s="90"/>
      <c r="Q156" s="90"/>
      <c r="R156" s="90"/>
    </row>
    <row r="157" spans="2:18">
      <c r="B157" s="90"/>
      <c r="C157" s="90"/>
      <c r="D157" s="90"/>
      <c r="E157" s="90"/>
      <c r="F157" s="90"/>
      <c r="G157" s="90"/>
      <c r="H157" s="90"/>
      <c r="I157" s="90"/>
      <c r="J157" s="90"/>
      <c r="L157" s="90"/>
      <c r="M157" s="90"/>
      <c r="N157" s="90"/>
      <c r="O157" s="90"/>
      <c r="P157" s="90"/>
      <c r="Q157" s="90"/>
      <c r="R157" s="90"/>
    </row>
    <row r="158" spans="2:18">
      <c r="B158" s="90"/>
      <c r="C158" s="90"/>
      <c r="D158" s="90"/>
      <c r="E158" s="90"/>
      <c r="F158" s="90"/>
      <c r="G158" s="90"/>
      <c r="H158" s="90"/>
      <c r="I158" s="90"/>
      <c r="J158" s="90"/>
      <c r="L158" s="90"/>
      <c r="M158" s="90"/>
      <c r="N158" s="90"/>
      <c r="O158" s="90"/>
      <c r="P158" s="90"/>
      <c r="Q158" s="90"/>
      <c r="R158" s="90"/>
    </row>
    <row r="159" spans="2:18">
      <c r="B159" s="90"/>
      <c r="C159" s="90"/>
      <c r="D159" s="90"/>
      <c r="E159" s="90"/>
      <c r="F159" s="90"/>
      <c r="G159" s="90"/>
      <c r="H159" s="90"/>
      <c r="I159" s="90"/>
      <c r="J159" s="90"/>
      <c r="L159" s="90"/>
      <c r="M159" s="90"/>
      <c r="N159" s="90"/>
      <c r="O159" s="90"/>
      <c r="P159" s="90"/>
      <c r="Q159" s="90"/>
      <c r="R159" s="90"/>
    </row>
    <row r="160" spans="2:18">
      <c r="B160" s="90"/>
      <c r="C160" s="90"/>
      <c r="D160" s="90"/>
      <c r="E160" s="90"/>
      <c r="F160" s="90"/>
      <c r="G160" s="90"/>
      <c r="H160" s="90"/>
      <c r="I160" s="90"/>
      <c r="J160" s="90"/>
      <c r="L160" s="90"/>
      <c r="M160" s="90"/>
      <c r="N160" s="90"/>
      <c r="O160" s="90"/>
      <c r="P160" s="90"/>
      <c r="Q160" s="90"/>
      <c r="R160" s="90"/>
    </row>
    <row r="161" spans="2:18">
      <c r="B161" s="90"/>
      <c r="C161" s="90"/>
      <c r="D161" s="90"/>
      <c r="E161" s="90"/>
      <c r="F161" s="90"/>
      <c r="G161" s="90"/>
      <c r="H161" s="90"/>
      <c r="I161" s="90"/>
      <c r="J161" s="90"/>
      <c r="L161" s="90"/>
      <c r="M161" s="90"/>
      <c r="N161" s="90"/>
      <c r="O161" s="90"/>
      <c r="P161" s="90"/>
      <c r="Q161" s="90"/>
      <c r="R161" s="90"/>
    </row>
    <row r="162" spans="2:18">
      <c r="B162" s="90"/>
      <c r="C162" s="90"/>
      <c r="D162" s="90"/>
      <c r="E162" s="90"/>
      <c r="F162" s="90"/>
      <c r="G162" s="90"/>
      <c r="H162" s="90"/>
      <c r="I162" s="90"/>
      <c r="J162" s="90"/>
      <c r="L162" s="90"/>
      <c r="M162" s="90"/>
      <c r="N162" s="90"/>
      <c r="O162" s="90"/>
      <c r="P162" s="90"/>
      <c r="Q162" s="90"/>
      <c r="R162" s="90"/>
    </row>
    <row r="163" spans="2:18">
      <c r="B163" s="90"/>
      <c r="C163" s="90"/>
      <c r="D163" s="90"/>
      <c r="E163" s="90"/>
      <c r="F163" s="90"/>
      <c r="G163" s="90"/>
      <c r="H163" s="90"/>
      <c r="I163" s="90"/>
      <c r="J163" s="90"/>
      <c r="L163" s="90"/>
      <c r="M163" s="90"/>
      <c r="N163" s="90"/>
      <c r="O163" s="90"/>
      <c r="P163" s="90"/>
      <c r="Q163" s="90"/>
      <c r="R163" s="90"/>
    </row>
    <row r="164" spans="2:18">
      <c r="B164" s="90"/>
      <c r="C164" s="90"/>
      <c r="D164" s="90"/>
      <c r="E164" s="90"/>
      <c r="F164" s="90"/>
      <c r="G164" s="90"/>
      <c r="H164" s="90"/>
      <c r="I164" s="90"/>
      <c r="J164" s="90"/>
      <c r="L164" s="90"/>
      <c r="M164" s="90"/>
      <c r="N164" s="90"/>
      <c r="O164" s="90"/>
      <c r="P164" s="90"/>
      <c r="Q164" s="90"/>
      <c r="R164" s="90"/>
    </row>
  </sheetData>
  <sheetProtection selectLockedCells="1" sort="0"/>
  <customSheetViews>
    <customSheetView guid="{AA4FA3B0-F96E-4CF2-864D-09383E4C7DB9}" scale="75" showRuler="0">
      <selection activeCell="C34" sqref="C34:C36"/>
      <pageMargins left="0.75" right="0.75" top="1" bottom="1" header="0.5" footer="0.5"/>
      <pageSetup orientation="portrait" verticalDpi="0" r:id="rId1"/>
      <headerFooter alignWithMargins="0"/>
    </customSheetView>
  </customSheetViews>
  <mergeCells count="41">
    <mergeCell ref="S21:T35"/>
    <mergeCell ref="H8:J8"/>
    <mergeCell ref="T9:X16"/>
    <mergeCell ref="M15:Q15"/>
    <mergeCell ref="T17:X19"/>
    <mergeCell ref="N14:P14"/>
    <mergeCell ref="L9:R11"/>
    <mergeCell ref="H35:I36"/>
    <mergeCell ref="L37:R39"/>
    <mergeCell ref="L13:R13"/>
    <mergeCell ref="M19:N19"/>
    <mergeCell ref="P19:Q19"/>
    <mergeCell ref="C2:E5"/>
    <mergeCell ref="K3:M5"/>
    <mergeCell ref="C41:D42"/>
    <mergeCell ref="C37:D37"/>
    <mergeCell ref="B31:E32"/>
    <mergeCell ref="B24:E25"/>
    <mergeCell ref="B35:E36"/>
    <mergeCell ref="C40:D40"/>
    <mergeCell ref="B38:E39"/>
    <mergeCell ref="B9:C9"/>
    <mergeCell ref="X26:X29"/>
    <mergeCell ref="K26:K27"/>
    <mergeCell ref="V26:W29"/>
    <mergeCell ref="K28:K29"/>
    <mergeCell ref="G27:J31"/>
    <mergeCell ref="G24:J26"/>
    <mergeCell ref="P20:Q20"/>
    <mergeCell ref="M16:Q18"/>
    <mergeCell ref="K12:K20"/>
    <mergeCell ref="G37:J39"/>
    <mergeCell ref="AL6:AM6"/>
    <mergeCell ref="B7:C7"/>
    <mergeCell ref="E7:F7"/>
    <mergeCell ref="H7:J7"/>
    <mergeCell ref="B8:C8"/>
    <mergeCell ref="E8:F8"/>
    <mergeCell ref="B26:E26"/>
    <mergeCell ref="L20:N20"/>
    <mergeCell ref="L12:R12"/>
  </mergeCells>
  <phoneticPr fontId="2" type="noConversion"/>
  <conditionalFormatting sqref="G27 E40">
    <cfRule type="cellIs" dxfId="9" priority="1" stopIfTrue="1" operator="notEqual">
      <formula>""</formula>
    </cfRule>
  </conditionalFormatting>
  <conditionalFormatting sqref="D28:E28 F27">
    <cfRule type="cellIs" dxfId="8" priority="2" stopIfTrue="1" operator="notEqual">
      <formula>""</formula>
    </cfRule>
  </conditionalFormatting>
  <conditionalFormatting sqref="L9:R10">
    <cfRule type="cellIs" dxfId="7" priority="3" stopIfTrue="1" operator="lessThan">
      <formula>0.8</formula>
    </cfRule>
  </conditionalFormatting>
  <conditionalFormatting sqref="K26:K27">
    <cfRule type="cellIs" dxfId="6" priority="4" stopIfTrue="1" operator="between">
      <formula>0.1</formula>
      <formula>0.2</formula>
    </cfRule>
    <cfRule type="cellIs" dxfId="5" priority="5" stopIfTrue="1" operator="between">
      <formula>0.2</formula>
      <formula>0.3</formula>
    </cfRule>
    <cfRule type="cellIs" dxfId="4" priority="6" stopIfTrue="1" operator="greaterThan">
      <formula>0.3</formula>
    </cfRule>
  </conditionalFormatting>
  <conditionalFormatting sqref="K28:K29">
    <cfRule type="cellIs" dxfId="3" priority="7" stopIfTrue="1" operator="equal">
      <formula>"MINUS"</formula>
    </cfRule>
    <cfRule type="cellIs" dxfId="2" priority="8" stopIfTrue="1" operator="equal">
      <formula>"PLUS"</formula>
    </cfRule>
  </conditionalFormatting>
  <conditionalFormatting sqref="J10:J21 G10:G21">
    <cfRule type="cellIs" dxfId="1" priority="9" stopIfTrue="1" operator="notEqual">
      <formula>""</formula>
    </cfRule>
  </conditionalFormatting>
  <pageMargins left="0.75" right="0.75" top="1" bottom="1" header="0.5" footer="0.5"/>
  <pageSetup orientation="portrait" verticalDpi="0" r:id="rId2"/>
  <headerFooter alignWithMargins="0"/>
  <drawing r:id="rId3"/>
  <legacyDrawing r:id="rId4"/>
  <controls>
    <control shapeId="2092" r:id="rId5" name="ComboBox6"/>
    <control shapeId="2091" r:id="rId6" name="CommandButton1"/>
    <control shapeId="2089" r:id="rId7" name="ComboBox5"/>
    <control shapeId="2085" r:id="rId8" name="ComboBox4"/>
    <control shapeId="2084" r:id="rId9" name="ComboBox3"/>
    <control shapeId="2079" r:id="rId10" name="ComboBox1"/>
    <control shapeId="2070" r:id="rId11" name="ComboBox2"/>
    <control shapeId="2067" r:id="rId12" name="SpinButton1"/>
  </controls>
</worksheet>
</file>

<file path=xl/worksheets/sheet5.xml><?xml version="1.0" encoding="utf-8"?>
<worksheet xmlns="http://schemas.openxmlformats.org/spreadsheetml/2006/main" xmlns:r="http://schemas.openxmlformats.org/officeDocument/2006/relationships">
  <sheetPr codeName="Sheet13"/>
  <dimension ref="A1:I100"/>
  <sheetViews>
    <sheetView topLeftCell="A4" workbookViewId="0">
      <selection activeCell="A32" sqref="A32:C32"/>
    </sheetView>
  </sheetViews>
  <sheetFormatPr defaultRowHeight="12.75"/>
  <cols>
    <col min="2" max="2" width="7.42578125" customWidth="1"/>
    <col min="3" max="3" width="4.7109375" customWidth="1"/>
    <col min="4" max="4" width="5.7109375" customWidth="1"/>
    <col min="5" max="5" width="5" style="179" customWidth="1"/>
    <col min="6" max="6" width="77.140625" style="195" customWidth="1"/>
    <col min="7" max="7" width="12.7109375" style="194" bestFit="1" customWidth="1"/>
    <col min="8" max="8" width="10.5703125" style="179" bestFit="1" customWidth="1"/>
    <col min="9" max="9" width="4.140625" style="179" customWidth="1"/>
  </cols>
  <sheetData>
    <row r="1" spans="1:9">
      <c r="A1" s="480" t="s">
        <v>128</v>
      </c>
      <c r="B1" s="678"/>
      <c r="C1" s="679"/>
      <c r="D1" s="178"/>
      <c r="F1"/>
    </row>
    <row r="2" spans="1:9">
      <c r="A2" s="680"/>
      <c r="B2" s="681"/>
      <c r="C2" s="682"/>
      <c r="D2" s="178"/>
      <c r="F2"/>
      <c r="H2"/>
      <c r="I2"/>
    </row>
    <row r="3" spans="1:9" ht="13.5" thickBot="1">
      <c r="A3" s="683"/>
      <c r="B3" s="684"/>
      <c r="C3" s="685"/>
      <c r="D3" s="178"/>
      <c r="F3" t="s">
        <v>196</v>
      </c>
      <c r="H3"/>
      <c r="I3"/>
    </row>
    <row r="4" spans="1:9">
      <c r="A4" s="324"/>
      <c r="B4" s="325"/>
      <c r="C4" s="326"/>
      <c r="D4" s="178"/>
      <c r="F4" t="s">
        <v>197</v>
      </c>
      <c r="H4"/>
      <c r="I4"/>
    </row>
    <row r="5" spans="1:9">
      <c r="A5" s="175"/>
      <c r="B5" s="173"/>
      <c r="C5" s="326"/>
      <c r="D5" s="178"/>
      <c r="F5"/>
      <c r="H5"/>
      <c r="I5"/>
    </row>
    <row r="6" spans="1:9">
      <c r="A6" s="671"/>
      <c r="B6" s="686"/>
      <c r="C6" s="687"/>
      <c r="D6" s="178"/>
      <c r="F6" t="s">
        <v>198</v>
      </c>
      <c r="H6"/>
      <c r="I6"/>
    </row>
    <row r="7" spans="1:9" ht="13.5" thickBot="1">
      <c r="A7" s="674"/>
      <c r="B7" s="675"/>
      <c r="C7" s="676"/>
      <c r="D7" s="178"/>
      <c r="F7"/>
      <c r="H7"/>
      <c r="I7"/>
    </row>
    <row r="8" spans="1:9">
      <c r="A8" s="321"/>
      <c r="B8" s="322"/>
      <c r="C8" s="323"/>
      <c r="D8" s="178"/>
      <c r="F8" t="s">
        <v>199</v>
      </c>
      <c r="G8" s="194" t="s">
        <v>187</v>
      </c>
      <c r="H8"/>
      <c r="I8"/>
    </row>
    <row r="9" spans="1:9">
      <c r="A9" s="175"/>
      <c r="B9" s="173"/>
      <c r="C9" s="174"/>
      <c r="D9" s="178"/>
      <c r="F9" t="s">
        <v>200</v>
      </c>
      <c r="H9"/>
      <c r="I9"/>
    </row>
    <row r="10" spans="1:9">
      <c r="A10" s="175"/>
      <c r="B10" s="325"/>
      <c r="C10" s="326"/>
      <c r="D10" s="178"/>
      <c r="F10" t="s">
        <v>201</v>
      </c>
      <c r="H10"/>
      <c r="I10"/>
    </row>
    <row r="11" spans="1:9">
      <c r="A11" s="671"/>
      <c r="B11" s="686"/>
      <c r="C11" s="687"/>
      <c r="D11" s="178"/>
      <c r="F11" t="s">
        <v>202</v>
      </c>
      <c r="H11"/>
      <c r="I11"/>
    </row>
    <row r="12" spans="1:9" ht="13.5" thickBot="1">
      <c r="A12" s="674"/>
      <c r="B12" s="675"/>
      <c r="C12" s="676"/>
      <c r="D12" s="178"/>
      <c r="F12" t="s">
        <v>203</v>
      </c>
      <c r="H12"/>
      <c r="I12"/>
    </row>
    <row r="13" spans="1:9">
      <c r="A13" s="327"/>
      <c r="B13" s="328"/>
      <c r="C13" s="323"/>
      <c r="D13" s="178"/>
      <c r="F13" t="s">
        <v>204</v>
      </c>
      <c r="H13"/>
      <c r="I13"/>
    </row>
    <row r="14" spans="1:9">
      <c r="A14" s="175"/>
      <c r="B14" s="325"/>
      <c r="C14" s="326"/>
      <c r="D14" s="178"/>
      <c r="F14" t="s">
        <v>205</v>
      </c>
      <c r="H14"/>
      <c r="I14"/>
    </row>
    <row r="15" spans="1:9">
      <c r="A15" s="324"/>
      <c r="B15" s="325"/>
      <c r="C15" s="326"/>
      <c r="D15" s="178"/>
      <c r="F15" t="s">
        <v>206</v>
      </c>
      <c r="H15"/>
      <c r="I15"/>
    </row>
    <row r="16" spans="1:9" ht="13.5" thickBot="1">
      <c r="A16" s="668"/>
      <c r="B16" s="669"/>
      <c r="C16" s="677"/>
      <c r="D16" s="178"/>
      <c r="F16" t="s">
        <v>207</v>
      </c>
      <c r="H16"/>
      <c r="I16"/>
    </row>
    <row r="17" spans="1:9">
      <c r="A17" s="327"/>
      <c r="B17" s="328"/>
      <c r="C17" s="329"/>
      <c r="D17" s="178"/>
      <c r="F17" t="s">
        <v>208</v>
      </c>
      <c r="H17"/>
      <c r="I17"/>
    </row>
    <row r="18" spans="1:9">
      <c r="A18" s="175"/>
      <c r="B18" s="325"/>
      <c r="C18" s="326"/>
      <c r="D18" s="178"/>
      <c r="F18"/>
      <c r="H18"/>
      <c r="I18"/>
    </row>
    <row r="19" spans="1:9">
      <c r="A19" s="324"/>
      <c r="B19" s="325"/>
      <c r="C19" s="326"/>
      <c r="D19" s="178"/>
      <c r="F19" t="s">
        <v>209</v>
      </c>
      <c r="H19"/>
      <c r="I19"/>
    </row>
    <row r="20" spans="1:9" ht="13.5" thickBot="1">
      <c r="A20" s="674"/>
      <c r="B20" s="669"/>
      <c r="C20" s="670"/>
      <c r="D20" s="178"/>
      <c r="F20" t="s">
        <v>210</v>
      </c>
      <c r="H20"/>
      <c r="I20"/>
    </row>
    <row r="21" spans="1:9">
      <c r="A21" s="327"/>
      <c r="B21" s="328"/>
      <c r="C21" s="329"/>
      <c r="D21" s="178"/>
      <c r="F21" t="s">
        <v>211</v>
      </c>
      <c r="H21"/>
      <c r="I21"/>
    </row>
    <row r="22" spans="1:9">
      <c r="A22" s="324"/>
      <c r="B22" s="325"/>
      <c r="C22" s="326"/>
      <c r="D22" s="178"/>
      <c r="F22" t="s">
        <v>212</v>
      </c>
      <c r="H22"/>
      <c r="I22"/>
    </row>
    <row r="23" spans="1:9">
      <c r="A23" s="175"/>
      <c r="B23" s="325"/>
      <c r="C23" s="326"/>
      <c r="D23" s="178"/>
      <c r="F23" t="s">
        <v>213</v>
      </c>
      <c r="H23"/>
      <c r="I23"/>
    </row>
    <row r="24" spans="1:9" ht="13.5" thickBot="1">
      <c r="A24" s="674"/>
      <c r="B24" s="669"/>
      <c r="C24" s="670"/>
      <c r="D24" s="178"/>
      <c r="F24"/>
      <c r="H24"/>
      <c r="I24"/>
    </row>
    <row r="25" spans="1:9">
      <c r="A25" s="327"/>
      <c r="B25" s="328"/>
      <c r="C25" s="323"/>
      <c r="D25" s="178"/>
      <c r="F25" t="s">
        <v>214</v>
      </c>
      <c r="H25"/>
      <c r="I25"/>
    </row>
    <row r="26" spans="1:9">
      <c r="A26" s="324"/>
      <c r="B26" s="325"/>
      <c r="C26" s="326"/>
      <c r="D26" s="178"/>
      <c r="F26" t="s">
        <v>215</v>
      </c>
      <c r="H26"/>
      <c r="I26"/>
    </row>
    <row r="27" spans="1:9">
      <c r="A27" s="175"/>
      <c r="B27" s="325"/>
      <c r="C27" s="326"/>
      <c r="D27" s="178"/>
      <c r="F27" t="s">
        <v>216</v>
      </c>
      <c r="H27"/>
      <c r="I27"/>
    </row>
    <row r="28" spans="1:9" ht="13.5" thickBot="1">
      <c r="A28" s="668"/>
      <c r="B28" s="669"/>
      <c r="C28" s="670"/>
      <c r="D28" s="178"/>
      <c r="F28" t="s">
        <v>217</v>
      </c>
      <c r="H28"/>
      <c r="I28"/>
    </row>
    <row r="29" spans="1:9">
      <c r="A29" s="327"/>
      <c r="B29" s="328"/>
      <c r="C29" s="329"/>
      <c r="D29" s="178"/>
      <c r="F29" t="s">
        <v>218</v>
      </c>
      <c r="H29"/>
      <c r="I29"/>
    </row>
    <row r="30" spans="1:9">
      <c r="A30" s="175"/>
      <c r="B30" s="173"/>
      <c r="C30" s="174"/>
      <c r="D30" s="178"/>
      <c r="F30" t="s">
        <v>219</v>
      </c>
      <c r="H30"/>
      <c r="I30"/>
    </row>
    <row r="31" spans="1:9">
      <c r="A31" s="175"/>
      <c r="B31" s="173"/>
      <c r="C31" s="174"/>
      <c r="D31" s="178"/>
      <c r="F31" t="s">
        <v>220</v>
      </c>
      <c r="H31"/>
      <c r="I31"/>
    </row>
    <row r="32" spans="1:9" ht="13.5" thickBot="1">
      <c r="A32" s="668"/>
      <c r="B32" s="669"/>
      <c r="C32" s="670"/>
      <c r="D32" s="178"/>
      <c r="F32" t="s">
        <v>221</v>
      </c>
      <c r="H32"/>
      <c r="I32"/>
    </row>
    <row r="33" spans="1:9">
      <c r="A33" s="175"/>
      <c r="B33" s="173"/>
      <c r="C33" s="174"/>
      <c r="D33" s="178"/>
      <c r="F33" t="s">
        <v>222</v>
      </c>
      <c r="H33"/>
      <c r="I33"/>
    </row>
    <row r="34" spans="1:9">
      <c r="A34" s="175"/>
      <c r="B34" s="173"/>
      <c r="C34" s="174"/>
      <c r="D34" s="178"/>
      <c r="F34"/>
      <c r="H34"/>
      <c r="I34"/>
    </row>
    <row r="35" spans="1:9">
      <c r="A35" s="175"/>
      <c r="B35" s="173"/>
      <c r="C35" s="174"/>
      <c r="D35" s="178"/>
      <c r="F35" t="s">
        <v>223</v>
      </c>
      <c r="H35"/>
      <c r="I35"/>
    </row>
    <row r="36" spans="1:9">
      <c r="A36" s="671" t="s">
        <v>129</v>
      </c>
      <c r="B36" s="672"/>
      <c r="C36" s="673"/>
      <c r="D36" s="178"/>
      <c r="F36" t="s">
        <v>224</v>
      </c>
      <c r="H36"/>
      <c r="I36"/>
    </row>
    <row r="37" spans="1:9" ht="13.5" thickBot="1">
      <c r="A37" s="176"/>
      <c r="B37" s="177"/>
      <c r="C37" s="170"/>
      <c r="D37" s="178"/>
      <c r="F37" t="s">
        <v>225</v>
      </c>
      <c r="H37"/>
      <c r="I37"/>
    </row>
    <row r="38" spans="1:9">
      <c r="A38" s="178"/>
      <c r="B38" s="178"/>
      <c r="C38" s="178"/>
      <c r="D38" s="178"/>
      <c r="F38" t="s">
        <v>0</v>
      </c>
      <c r="H38"/>
      <c r="I38"/>
    </row>
    <row r="39" spans="1:9">
      <c r="A39" s="178"/>
      <c r="B39" s="178"/>
      <c r="C39" s="178"/>
      <c r="D39" s="178"/>
      <c r="F39" t="s">
        <v>1</v>
      </c>
      <c r="H39"/>
      <c r="I39"/>
    </row>
    <row r="40" spans="1:9">
      <c r="A40" s="178"/>
      <c r="B40" s="178"/>
      <c r="C40" s="178"/>
      <c r="D40" s="178"/>
      <c r="F40" t="s">
        <v>2</v>
      </c>
      <c r="H40"/>
      <c r="I40"/>
    </row>
    <row r="41" spans="1:9">
      <c r="A41" s="178"/>
      <c r="B41" s="178"/>
      <c r="C41" s="178"/>
      <c r="D41" s="178"/>
      <c r="F41"/>
      <c r="H41"/>
      <c r="I41"/>
    </row>
    <row r="42" spans="1:9">
      <c r="A42" s="178"/>
      <c r="B42" s="178"/>
      <c r="C42" s="178"/>
      <c r="D42" s="178"/>
      <c r="F42" t="s">
        <v>3</v>
      </c>
      <c r="H42"/>
      <c r="I42"/>
    </row>
    <row r="43" spans="1:9">
      <c r="A43" s="178"/>
      <c r="B43" s="178"/>
      <c r="C43" s="178"/>
      <c r="D43" s="178"/>
      <c r="F43" t="s">
        <v>4</v>
      </c>
      <c r="H43"/>
      <c r="I43"/>
    </row>
    <row r="44" spans="1:9">
      <c r="A44" s="178"/>
      <c r="B44" s="178"/>
      <c r="C44" s="178"/>
      <c r="D44" s="178"/>
      <c r="F44" t="s">
        <v>5</v>
      </c>
      <c r="H44"/>
      <c r="I44"/>
    </row>
    <row r="45" spans="1:9">
      <c r="A45" s="178"/>
      <c r="B45" s="178"/>
      <c r="C45" s="178"/>
      <c r="D45" s="178"/>
      <c r="F45" t="s">
        <v>6</v>
      </c>
      <c r="H45"/>
      <c r="I45"/>
    </row>
    <row r="46" spans="1:9">
      <c r="A46" s="178"/>
      <c r="B46" s="178"/>
      <c r="C46" s="178"/>
      <c r="D46" s="178"/>
      <c r="F46"/>
      <c r="H46"/>
      <c r="I46"/>
    </row>
    <row r="47" spans="1:9">
      <c r="A47" s="178"/>
      <c r="B47" s="178"/>
      <c r="C47" s="178"/>
      <c r="D47" s="178"/>
      <c r="F47"/>
      <c r="H47"/>
      <c r="I47"/>
    </row>
    <row r="48" spans="1:9">
      <c r="D48" s="178"/>
      <c r="F48" t="s">
        <v>126</v>
      </c>
      <c r="H48"/>
      <c r="I48"/>
    </row>
    <row r="49" spans="1:9">
      <c r="A49" s="178"/>
      <c r="B49" s="178"/>
      <c r="C49" s="178"/>
      <c r="D49" s="178"/>
      <c r="F49"/>
      <c r="H49"/>
      <c r="I49"/>
    </row>
    <row r="50" spans="1:9">
      <c r="A50" s="178"/>
      <c r="B50" s="178"/>
      <c r="C50" s="178"/>
      <c r="D50" s="178"/>
      <c r="F50" t="s">
        <v>96</v>
      </c>
      <c r="H50"/>
      <c r="I50"/>
    </row>
    <row r="51" spans="1:9">
      <c r="A51" s="178"/>
      <c r="B51" s="178"/>
      <c r="C51" s="178"/>
      <c r="D51" s="178"/>
      <c r="F51"/>
      <c r="H51"/>
      <c r="I51"/>
    </row>
    <row r="52" spans="1:9">
      <c r="F52"/>
      <c r="H52"/>
      <c r="I52"/>
    </row>
    <row r="53" spans="1:9">
      <c r="F53"/>
      <c r="H53"/>
      <c r="I53"/>
    </row>
    <row r="54" spans="1:9">
      <c r="F54"/>
      <c r="H54"/>
      <c r="I54"/>
    </row>
    <row r="55" spans="1:9">
      <c r="F55"/>
      <c r="H55"/>
      <c r="I55"/>
    </row>
    <row r="56" spans="1:9">
      <c r="F56"/>
      <c r="H56"/>
      <c r="I56"/>
    </row>
    <row r="57" spans="1:9">
      <c r="F57"/>
      <c r="H57"/>
      <c r="I57"/>
    </row>
    <row r="58" spans="1:9">
      <c r="F58"/>
      <c r="H58"/>
      <c r="I58"/>
    </row>
    <row r="59" spans="1:9">
      <c r="F59"/>
      <c r="H59"/>
      <c r="I59"/>
    </row>
    <row r="60" spans="1:9">
      <c r="F60"/>
      <c r="H60"/>
      <c r="I60"/>
    </row>
    <row r="61" spans="1:9">
      <c r="F61"/>
      <c r="H61"/>
      <c r="I61"/>
    </row>
    <row r="62" spans="1:9">
      <c r="F62"/>
      <c r="H62"/>
      <c r="I62"/>
    </row>
    <row r="63" spans="1:9">
      <c r="F63"/>
      <c r="H63"/>
      <c r="I63"/>
    </row>
    <row r="64" spans="1:9">
      <c r="F64"/>
      <c r="H64"/>
      <c r="I64"/>
    </row>
    <row r="65" spans="6:9">
      <c r="F65"/>
      <c r="H65"/>
      <c r="I65"/>
    </row>
    <row r="66" spans="6:9">
      <c r="F66"/>
      <c r="H66"/>
      <c r="I66"/>
    </row>
    <row r="67" spans="6:9">
      <c r="F67"/>
      <c r="H67"/>
      <c r="I67"/>
    </row>
    <row r="68" spans="6:9">
      <c r="F68"/>
      <c r="H68"/>
      <c r="I68"/>
    </row>
    <row r="69" spans="6:9">
      <c r="F69"/>
      <c r="H69"/>
      <c r="I69"/>
    </row>
    <row r="70" spans="6:9">
      <c r="F70"/>
      <c r="H70"/>
      <c r="I70"/>
    </row>
    <row r="71" spans="6:9">
      <c r="F71"/>
      <c r="H71"/>
      <c r="I71"/>
    </row>
    <row r="72" spans="6:9">
      <c r="F72"/>
      <c r="H72"/>
      <c r="I72"/>
    </row>
    <row r="73" spans="6:9">
      <c r="F73"/>
      <c r="H73"/>
      <c r="I73"/>
    </row>
    <row r="74" spans="6:9">
      <c r="F74"/>
      <c r="H74"/>
      <c r="I74"/>
    </row>
    <row r="75" spans="6:9">
      <c r="F75"/>
      <c r="H75"/>
      <c r="I75"/>
    </row>
    <row r="76" spans="6:9">
      <c r="F76"/>
      <c r="H76"/>
      <c r="I76"/>
    </row>
    <row r="77" spans="6:9">
      <c r="F77"/>
      <c r="H77"/>
      <c r="I77"/>
    </row>
    <row r="78" spans="6:9">
      <c r="F78"/>
      <c r="H78"/>
      <c r="I78"/>
    </row>
    <row r="79" spans="6:9">
      <c r="F79"/>
      <c r="H79"/>
      <c r="I79"/>
    </row>
    <row r="80" spans="6:9">
      <c r="F80"/>
      <c r="H80"/>
      <c r="I80"/>
    </row>
    <row r="81" spans="6:9">
      <c r="F81"/>
      <c r="H81"/>
      <c r="I81"/>
    </row>
    <row r="82" spans="6:9">
      <c r="F82"/>
      <c r="H82"/>
      <c r="I82"/>
    </row>
    <row r="83" spans="6:9">
      <c r="F83"/>
    </row>
    <row r="84" spans="6:9">
      <c r="F84"/>
    </row>
    <row r="85" spans="6:9">
      <c r="F85"/>
    </row>
    <row r="86" spans="6:9">
      <c r="F86"/>
    </row>
    <row r="87" spans="6:9">
      <c r="F87"/>
    </row>
    <row r="88" spans="6:9">
      <c r="F88"/>
    </row>
    <row r="89" spans="6:9">
      <c r="F89"/>
    </row>
    <row r="90" spans="6:9">
      <c r="F90"/>
    </row>
    <row r="91" spans="6:9">
      <c r="F91"/>
    </row>
    <row r="92" spans="6:9">
      <c r="F92"/>
    </row>
    <row r="93" spans="6:9">
      <c r="F93"/>
    </row>
    <row r="94" spans="6:9">
      <c r="F94"/>
    </row>
    <row r="95" spans="6:9">
      <c r="F95"/>
    </row>
    <row r="96" spans="6:9">
      <c r="F96"/>
    </row>
    <row r="97" spans="6:6">
      <c r="F97"/>
    </row>
    <row r="98" spans="6:6">
      <c r="F98"/>
    </row>
    <row r="99" spans="6:6">
      <c r="F99"/>
    </row>
    <row r="100" spans="6:6">
      <c r="F100"/>
    </row>
  </sheetData>
  <sheetProtection selectLockedCells="1"/>
  <mergeCells count="11">
    <mergeCell ref="A1:C3"/>
    <mergeCell ref="A6:C6"/>
    <mergeCell ref="A7:C7"/>
    <mergeCell ref="A11:C11"/>
    <mergeCell ref="A28:C28"/>
    <mergeCell ref="A32:C32"/>
    <mergeCell ref="A36:C36"/>
    <mergeCell ref="A12:C12"/>
    <mergeCell ref="A16:C16"/>
    <mergeCell ref="A20:C20"/>
    <mergeCell ref="A24:C24"/>
  </mergeCells>
  <phoneticPr fontId="2" type="noConversion"/>
  <pageMargins left="0.75" right="0.75" top="1" bottom="1" header="0.5" footer="0.5"/>
  <headerFooter alignWithMargins="0"/>
  <drawing r:id="rId1"/>
  <legacyDrawing r:id="rId2"/>
  <controls>
    <control shapeId="9224" r:id="rId3" name="CommandButton8"/>
    <control shapeId="9223" r:id="rId4" name="CommandButton7"/>
    <control shapeId="9222" r:id="rId5" name="CommandButton6"/>
    <control shapeId="9221" r:id="rId6" name="CommandButton5"/>
    <control shapeId="9220" r:id="rId7" name="CommandButton4"/>
    <control shapeId="9219" r:id="rId8" name="CommandButton3"/>
    <control shapeId="9218" r:id="rId9" name="CommandButton2"/>
    <control shapeId="9217" r:id="rId10" name="CommandButton1"/>
  </controls>
</worksheet>
</file>

<file path=xl/worksheets/sheet6.xml><?xml version="1.0" encoding="utf-8"?>
<worksheet xmlns="http://schemas.openxmlformats.org/spreadsheetml/2006/main" xmlns:r="http://schemas.openxmlformats.org/officeDocument/2006/relationships">
  <sheetPr codeName="Sheet14"/>
  <dimension ref="A1:F45"/>
  <sheetViews>
    <sheetView workbookViewId="0">
      <selection activeCell="D4" sqref="D4"/>
    </sheetView>
  </sheetViews>
  <sheetFormatPr defaultRowHeight="12.75"/>
  <cols>
    <col min="2" max="2" width="7.42578125" customWidth="1"/>
    <col min="3" max="3" width="2.7109375" customWidth="1"/>
    <col min="6" max="6" width="60.85546875" customWidth="1"/>
    <col min="8" max="8" width="11.42578125" customWidth="1"/>
  </cols>
  <sheetData>
    <row r="1" spans="1:6">
      <c r="A1" s="688" t="s">
        <v>127</v>
      </c>
      <c r="B1" s="689"/>
      <c r="C1" s="690"/>
    </row>
    <row r="2" spans="1:6" ht="13.5" thickBot="1">
      <c r="A2" s="691"/>
      <c r="B2" s="692"/>
      <c r="C2" s="693"/>
      <c r="F2" t="s">
        <v>188</v>
      </c>
    </row>
    <row r="3" spans="1:6">
      <c r="A3" s="321"/>
      <c r="B3" s="322"/>
      <c r="C3" s="323"/>
      <c r="F3" t="s">
        <v>226</v>
      </c>
    </row>
    <row r="4" spans="1:6">
      <c r="A4" s="324"/>
      <c r="B4" s="325"/>
      <c r="C4" s="326"/>
    </row>
    <row r="5" spans="1:6" ht="13.5" thickBot="1">
      <c r="A5" s="674"/>
      <c r="B5" s="669"/>
      <c r="C5" s="685"/>
      <c r="F5" t="s">
        <v>227</v>
      </c>
    </row>
    <row r="6" spans="1:6">
      <c r="A6" s="327"/>
      <c r="B6" s="328"/>
      <c r="C6" s="323"/>
    </row>
    <row r="7" spans="1:6">
      <c r="A7" s="324"/>
      <c r="B7" s="325"/>
      <c r="C7" s="326"/>
      <c r="F7" t="s">
        <v>124</v>
      </c>
    </row>
    <row r="8" spans="1:6">
      <c r="A8" s="324"/>
      <c r="B8" s="325"/>
      <c r="C8" s="326"/>
      <c r="F8" t="s">
        <v>189</v>
      </c>
    </row>
    <row r="9" spans="1:6" ht="13.5" thickBot="1">
      <c r="A9" s="674"/>
      <c r="B9" s="669"/>
      <c r="C9" s="685"/>
      <c r="F9" t="s">
        <v>96</v>
      </c>
    </row>
    <row r="10" spans="1:6">
      <c r="A10" s="327"/>
      <c r="B10" s="322"/>
      <c r="C10" s="323"/>
      <c r="F10" t="s">
        <v>228</v>
      </c>
    </row>
    <row r="11" spans="1:6">
      <c r="A11" s="324"/>
      <c r="B11" s="325"/>
      <c r="C11" s="326"/>
      <c r="F11" t="s">
        <v>97</v>
      </c>
    </row>
    <row r="12" spans="1:6">
      <c r="A12" s="324"/>
      <c r="B12" s="325"/>
      <c r="C12" s="326"/>
      <c r="F12" t="s">
        <v>190</v>
      </c>
    </row>
    <row r="13" spans="1:6" ht="13.5" thickBot="1">
      <c r="A13" s="674"/>
      <c r="B13" s="669"/>
      <c r="C13" s="685"/>
      <c r="F13" t="s">
        <v>191</v>
      </c>
    </row>
    <row r="14" spans="1:6">
      <c r="A14" s="327"/>
      <c r="B14" s="322"/>
      <c r="C14" s="323"/>
      <c r="F14" t="s">
        <v>96</v>
      </c>
    </row>
    <row r="15" spans="1:6">
      <c r="A15" s="324"/>
      <c r="B15" s="325"/>
      <c r="C15" s="326"/>
      <c r="F15" t="s">
        <v>229</v>
      </c>
    </row>
    <row r="16" spans="1:6">
      <c r="A16" s="324"/>
      <c r="B16" s="325"/>
      <c r="C16" s="326"/>
      <c r="F16" t="s">
        <v>230</v>
      </c>
    </row>
    <row r="17" spans="1:6" ht="13.5" thickBot="1">
      <c r="A17" s="674"/>
      <c r="B17" s="669"/>
      <c r="C17" s="685"/>
    </row>
    <row r="18" spans="1:6">
      <c r="A18" s="327"/>
      <c r="B18" s="322"/>
      <c r="C18" s="323"/>
      <c r="F18" t="s">
        <v>231</v>
      </c>
    </row>
    <row r="19" spans="1:6">
      <c r="A19" s="324"/>
      <c r="B19" s="325"/>
      <c r="C19" s="326"/>
    </row>
    <row r="20" spans="1:6">
      <c r="A20" s="324"/>
      <c r="B20" s="325"/>
      <c r="C20" s="326"/>
      <c r="F20" t="s">
        <v>232</v>
      </c>
    </row>
    <row r="21" spans="1:6" ht="13.5" thickBot="1">
      <c r="A21" s="674"/>
      <c r="B21" s="669"/>
      <c r="C21" s="685"/>
      <c r="F21" t="s">
        <v>233</v>
      </c>
    </row>
    <row r="22" spans="1:6">
      <c r="A22" s="181"/>
      <c r="B22" s="181"/>
      <c r="C22" s="181"/>
    </row>
    <row r="23" spans="1:6">
      <c r="A23" s="178"/>
      <c r="B23" s="181"/>
      <c r="C23" s="181"/>
      <c r="F23" t="s">
        <v>234</v>
      </c>
    </row>
    <row r="24" spans="1:6">
      <c r="A24" s="181"/>
      <c r="B24" s="181"/>
      <c r="C24" s="181"/>
      <c r="D24" s="182"/>
      <c r="F24" t="s">
        <v>235</v>
      </c>
    </row>
    <row r="25" spans="1:6">
      <c r="A25" s="181"/>
      <c r="B25" s="181"/>
      <c r="C25" s="181"/>
      <c r="D25" s="182"/>
    </row>
    <row r="26" spans="1:6">
      <c r="A26" s="181"/>
      <c r="B26" s="181"/>
      <c r="C26" s="181"/>
      <c r="D26" s="182"/>
      <c r="F26" t="s">
        <v>236</v>
      </c>
    </row>
    <row r="27" spans="1:6">
      <c r="A27" s="181"/>
      <c r="B27" s="181"/>
      <c r="C27" s="181"/>
      <c r="D27" s="182"/>
      <c r="F27" t="s">
        <v>237</v>
      </c>
    </row>
    <row r="28" spans="1:6">
      <c r="A28" s="182"/>
      <c r="B28" s="182"/>
      <c r="C28" s="182"/>
      <c r="D28" s="182"/>
      <c r="F28" t="s">
        <v>238</v>
      </c>
    </row>
    <row r="30" spans="1:6">
      <c r="F30" t="s">
        <v>239</v>
      </c>
    </row>
    <row r="32" spans="1:6">
      <c r="F32" t="s">
        <v>240</v>
      </c>
    </row>
    <row r="34" spans="6:6">
      <c r="F34" t="s">
        <v>192</v>
      </c>
    </row>
    <row r="35" spans="6:6">
      <c r="F35" t="s">
        <v>123</v>
      </c>
    </row>
    <row r="36" spans="6:6">
      <c r="F36" t="s">
        <v>193</v>
      </c>
    </row>
    <row r="37" spans="6:6">
      <c r="F37" t="s">
        <v>96</v>
      </c>
    </row>
    <row r="38" spans="6:6">
      <c r="F38" t="s">
        <v>241</v>
      </c>
    </row>
    <row r="44" spans="6:6">
      <c r="F44" t="s">
        <v>7</v>
      </c>
    </row>
    <row r="45" spans="6:6">
      <c r="F45" t="s">
        <v>96</v>
      </c>
    </row>
  </sheetData>
  <sheetProtection selectLockedCells="1"/>
  <mergeCells count="6">
    <mergeCell ref="A17:C17"/>
    <mergeCell ref="A21:C21"/>
    <mergeCell ref="A1:C2"/>
    <mergeCell ref="A5:C5"/>
    <mergeCell ref="A9:C9"/>
    <mergeCell ref="A13:C13"/>
  </mergeCells>
  <phoneticPr fontId="2" type="noConversion"/>
  <pageMargins left="0.75" right="0.75" top="1" bottom="1" header="0.5" footer="0.5"/>
  <headerFooter alignWithMargins="0"/>
  <drawing r:id="rId1"/>
  <legacyDrawing r:id="rId2"/>
  <controls>
    <control shapeId="10245" r:id="rId3" name="CommandButton5"/>
    <control shapeId="10244" r:id="rId4" name="CommandButton4"/>
    <control shapeId="10243" r:id="rId5" name="CommandButton3"/>
    <control shapeId="10242" r:id="rId6" name="CommandButton2"/>
    <control shapeId="10241" r:id="rId7" name="CommandButton1"/>
  </controls>
</worksheet>
</file>

<file path=xl/worksheets/sheet7.xml><?xml version="1.0" encoding="utf-8"?>
<worksheet xmlns="http://schemas.openxmlformats.org/spreadsheetml/2006/main" xmlns:r="http://schemas.openxmlformats.org/officeDocument/2006/relationships">
  <sheetPr codeName="Sheet2"/>
  <dimension ref="A1:AB1296"/>
  <sheetViews>
    <sheetView topLeftCell="A967" workbookViewId="0">
      <selection activeCell="D39" sqref="D39"/>
    </sheetView>
  </sheetViews>
  <sheetFormatPr defaultRowHeight="12.75"/>
  <cols>
    <col min="1" max="1" width="22.5703125" customWidth="1"/>
    <col min="2" max="2" width="8.85546875" bestFit="1" customWidth="1"/>
    <col min="3" max="3" width="5" bestFit="1" customWidth="1"/>
    <col min="20" max="20" width="10.140625" customWidth="1"/>
  </cols>
  <sheetData>
    <row r="1" spans="1:28">
      <c r="D1" t="s">
        <v>11</v>
      </c>
      <c r="F1" t="s">
        <v>12</v>
      </c>
      <c r="H1" t="s">
        <v>13</v>
      </c>
      <c r="J1" t="s">
        <v>14</v>
      </c>
      <c r="L1" t="s">
        <v>15</v>
      </c>
      <c r="N1" t="s">
        <v>16</v>
      </c>
      <c r="P1" t="s">
        <v>17</v>
      </c>
      <c r="R1" t="s">
        <v>18</v>
      </c>
      <c r="T1" t="s">
        <v>19</v>
      </c>
      <c r="V1" t="s">
        <v>20</v>
      </c>
      <c r="X1" t="s">
        <v>21</v>
      </c>
      <c r="Z1" t="s">
        <v>22</v>
      </c>
      <c r="AB1" t="s">
        <v>23</v>
      </c>
    </row>
    <row r="2" spans="1:28">
      <c r="A2" s="429" t="s">
        <v>275</v>
      </c>
      <c r="B2" s="429" t="s">
        <v>276</v>
      </c>
      <c r="C2" s="430">
        <v>1999</v>
      </c>
      <c r="D2" s="430">
        <v>0.86</v>
      </c>
      <c r="E2" s="429" t="s">
        <v>28</v>
      </c>
      <c r="F2" s="430">
        <v>1.42</v>
      </c>
      <c r="G2" s="429" t="s">
        <v>37</v>
      </c>
      <c r="H2" s="430">
        <v>0.97</v>
      </c>
      <c r="I2" s="429" t="s">
        <v>33</v>
      </c>
      <c r="J2" s="430">
        <v>1.44</v>
      </c>
      <c r="K2" s="429" t="s">
        <v>28</v>
      </c>
      <c r="L2" s="430">
        <v>1.57</v>
      </c>
      <c r="M2" s="429" t="s">
        <v>38</v>
      </c>
      <c r="N2" s="430">
        <v>1.92</v>
      </c>
      <c r="O2" s="429" t="s">
        <v>31</v>
      </c>
      <c r="P2" s="430">
        <v>0.09</v>
      </c>
      <c r="Q2" s="429" t="s">
        <v>25</v>
      </c>
      <c r="R2" s="430">
        <v>2.11</v>
      </c>
      <c r="S2" s="429" t="s">
        <v>25</v>
      </c>
      <c r="T2" s="430">
        <v>1.17</v>
      </c>
      <c r="U2" s="429" t="s">
        <v>33</v>
      </c>
      <c r="V2" s="430">
        <v>0.34</v>
      </c>
      <c r="W2" s="429" t="s">
        <v>53</v>
      </c>
      <c r="X2" s="430">
        <v>0.42</v>
      </c>
      <c r="Y2" s="429" t="s">
        <v>25</v>
      </c>
      <c r="Z2" s="430">
        <v>1.25</v>
      </c>
      <c r="AA2" s="429" t="s">
        <v>31</v>
      </c>
      <c r="AB2" s="430">
        <v>10</v>
      </c>
    </row>
    <row r="3" spans="1:28">
      <c r="A3" s="429" t="s">
        <v>277</v>
      </c>
      <c r="B3" s="429" t="s">
        <v>276</v>
      </c>
      <c r="C3" s="430">
        <v>1999</v>
      </c>
      <c r="D3" s="430">
        <v>0.28999999999999998</v>
      </c>
      <c r="E3" s="429" t="s">
        <v>53</v>
      </c>
      <c r="F3" s="430">
        <v>0.21</v>
      </c>
      <c r="G3" s="429" t="s">
        <v>25</v>
      </c>
      <c r="H3" s="430">
        <v>0.6</v>
      </c>
      <c r="I3" s="429" t="s">
        <v>53</v>
      </c>
      <c r="J3" s="430">
        <v>3.89</v>
      </c>
      <c r="K3" s="429" t="s">
        <v>53</v>
      </c>
      <c r="L3" s="430">
        <v>2.1</v>
      </c>
      <c r="M3" s="429" t="s">
        <v>53</v>
      </c>
      <c r="N3" s="430">
        <v>1.07</v>
      </c>
      <c r="O3" s="429" t="s">
        <v>53</v>
      </c>
      <c r="P3" s="430">
        <v>1.58</v>
      </c>
      <c r="Q3" s="429" t="s">
        <v>53</v>
      </c>
      <c r="R3" s="430">
        <v>2</v>
      </c>
      <c r="S3" s="429" t="s">
        <v>53</v>
      </c>
      <c r="T3" s="430">
        <v>2.65</v>
      </c>
      <c r="U3" s="429" t="s">
        <v>53</v>
      </c>
      <c r="V3" s="430">
        <v>0.16</v>
      </c>
      <c r="W3" s="429" t="s">
        <v>53</v>
      </c>
      <c r="X3" s="430">
        <v>0.25</v>
      </c>
      <c r="Y3" s="429" t="s">
        <v>53</v>
      </c>
      <c r="Z3" s="430">
        <v>0.73</v>
      </c>
      <c r="AA3" s="429" t="s">
        <v>53</v>
      </c>
      <c r="AB3" s="430">
        <v>15.53</v>
      </c>
    </row>
    <row r="4" spans="1:28">
      <c r="A4" s="429" t="s">
        <v>278</v>
      </c>
      <c r="B4" s="429" t="s">
        <v>276</v>
      </c>
      <c r="C4" s="430">
        <v>1999</v>
      </c>
      <c r="D4" s="430">
        <v>5.14</v>
      </c>
      <c r="E4" s="429" t="s">
        <v>53</v>
      </c>
      <c r="F4" s="430">
        <v>3.85</v>
      </c>
      <c r="G4" s="429" t="s">
        <v>53</v>
      </c>
      <c r="H4" s="430">
        <v>1.1200000000000001</v>
      </c>
      <c r="I4" s="429" t="s">
        <v>53</v>
      </c>
      <c r="J4" s="430">
        <v>1.44</v>
      </c>
      <c r="K4" s="429" t="s">
        <v>53</v>
      </c>
      <c r="L4" s="430">
        <v>3.83</v>
      </c>
      <c r="M4" s="429" t="s">
        <v>53</v>
      </c>
      <c r="N4" s="430">
        <v>2.99</v>
      </c>
      <c r="O4" s="429" t="s">
        <v>53</v>
      </c>
      <c r="P4" s="430">
        <v>0.65</v>
      </c>
      <c r="Q4" s="429" t="s">
        <v>53</v>
      </c>
      <c r="R4" s="430">
        <v>1.64</v>
      </c>
      <c r="S4" s="429" t="s">
        <v>53</v>
      </c>
      <c r="T4" s="430">
        <v>1.32</v>
      </c>
      <c r="U4" s="429" t="s">
        <v>53</v>
      </c>
      <c r="V4" s="430">
        <v>0.33</v>
      </c>
      <c r="W4" s="429" t="s">
        <v>53</v>
      </c>
      <c r="X4" s="430">
        <v>0.56000000000000005</v>
      </c>
      <c r="Y4" s="429" t="s">
        <v>27</v>
      </c>
      <c r="Z4" s="430">
        <v>2.5</v>
      </c>
      <c r="AA4" s="429" t="s">
        <v>53</v>
      </c>
      <c r="AB4" s="430">
        <v>25.37</v>
      </c>
    </row>
    <row r="5" spans="1:28">
      <c r="A5" s="429" t="s">
        <v>279</v>
      </c>
      <c r="B5" s="429" t="s">
        <v>276</v>
      </c>
      <c r="C5" s="430">
        <v>1999</v>
      </c>
      <c r="D5" s="430">
        <v>0</v>
      </c>
      <c r="E5" s="429" t="s">
        <v>26</v>
      </c>
      <c r="F5" s="430">
        <v>0.3</v>
      </c>
      <c r="G5" s="429" t="s">
        <v>53</v>
      </c>
      <c r="H5" s="430">
        <v>0.4</v>
      </c>
      <c r="I5" s="429" t="s">
        <v>27</v>
      </c>
      <c r="J5" s="430">
        <v>1.85</v>
      </c>
      <c r="K5" s="429" t="s">
        <v>27</v>
      </c>
      <c r="L5" s="430">
        <v>1</v>
      </c>
      <c r="M5" s="429" t="s">
        <v>27</v>
      </c>
      <c r="N5" s="430">
        <v>0.4</v>
      </c>
      <c r="O5" s="429" t="s">
        <v>53</v>
      </c>
      <c r="P5" s="430">
        <v>0.61</v>
      </c>
      <c r="Q5" s="429" t="s">
        <v>53</v>
      </c>
      <c r="R5" s="430">
        <v>2.0499999999999998</v>
      </c>
      <c r="S5" s="429" t="s">
        <v>53</v>
      </c>
      <c r="T5" s="430">
        <v>0.68</v>
      </c>
      <c r="U5" s="429" t="s">
        <v>53</v>
      </c>
      <c r="V5" s="430">
        <v>0.15</v>
      </c>
      <c r="W5" s="429" t="s">
        <v>53</v>
      </c>
      <c r="X5" s="430">
        <v>0</v>
      </c>
      <c r="Y5" s="429" t="s">
        <v>53</v>
      </c>
      <c r="Z5" s="430">
        <v>0.17</v>
      </c>
      <c r="AA5" s="429" t="s">
        <v>53</v>
      </c>
      <c r="AB5" s="430">
        <v>7.61</v>
      </c>
    </row>
    <row r="6" spans="1:28">
      <c r="A6" s="429" t="s">
        <v>280</v>
      </c>
      <c r="B6" s="429" t="s">
        <v>276</v>
      </c>
      <c r="C6" s="430">
        <v>1999</v>
      </c>
      <c r="D6" s="430">
        <v>0.23</v>
      </c>
      <c r="E6" s="429" t="s">
        <v>53</v>
      </c>
      <c r="F6" s="430">
        <v>0.12</v>
      </c>
      <c r="G6" s="429" t="s">
        <v>53</v>
      </c>
      <c r="H6" s="430">
        <v>0.27</v>
      </c>
      <c r="I6" s="429" t="s">
        <v>53</v>
      </c>
      <c r="J6" s="430">
        <v>1.18</v>
      </c>
      <c r="K6" s="429" t="s">
        <v>53</v>
      </c>
      <c r="L6" s="430">
        <v>1.73</v>
      </c>
      <c r="M6" s="429" t="s">
        <v>53</v>
      </c>
      <c r="N6" s="430">
        <v>0.55000000000000004</v>
      </c>
      <c r="O6" s="429" t="s">
        <v>53</v>
      </c>
      <c r="P6" s="430">
        <v>0.08</v>
      </c>
      <c r="Q6" s="429" t="s">
        <v>53</v>
      </c>
      <c r="R6" s="430">
        <v>0.14000000000000001</v>
      </c>
      <c r="S6" s="429" t="s">
        <v>53</v>
      </c>
      <c r="T6" s="430">
        <v>0.84</v>
      </c>
      <c r="U6" s="429" t="s">
        <v>53</v>
      </c>
      <c r="V6" s="430">
        <v>0.05</v>
      </c>
      <c r="W6" s="429" t="s">
        <v>53</v>
      </c>
      <c r="X6" s="430">
        <v>0.06</v>
      </c>
      <c r="Y6" s="429" t="s">
        <v>53</v>
      </c>
      <c r="Z6" s="430">
        <v>0.66</v>
      </c>
      <c r="AA6" s="429" t="s">
        <v>53</v>
      </c>
      <c r="AB6" s="430">
        <v>5.91</v>
      </c>
    </row>
    <row r="7" spans="1:28">
      <c r="A7" s="429" t="s">
        <v>281</v>
      </c>
      <c r="B7" s="429" t="s">
        <v>276</v>
      </c>
      <c r="C7" s="430">
        <v>1999</v>
      </c>
      <c r="D7" s="430">
        <v>1.04</v>
      </c>
      <c r="E7" s="429" t="s">
        <v>53</v>
      </c>
      <c r="F7" s="430">
        <v>0.76</v>
      </c>
      <c r="G7" s="429" t="s">
        <v>53</v>
      </c>
      <c r="H7" s="430">
        <v>0.31</v>
      </c>
      <c r="I7" s="429" t="s">
        <v>53</v>
      </c>
      <c r="J7" s="430">
        <v>2.58</v>
      </c>
      <c r="K7" s="429" t="s">
        <v>53</v>
      </c>
      <c r="L7" s="430">
        <v>2.65</v>
      </c>
      <c r="M7" s="429" t="s">
        <v>53</v>
      </c>
      <c r="N7" s="430">
        <v>1.53</v>
      </c>
      <c r="O7" s="429" t="s">
        <v>53</v>
      </c>
      <c r="P7" s="430">
        <v>0.76</v>
      </c>
      <c r="Q7" s="429" t="s">
        <v>53</v>
      </c>
      <c r="R7" s="430">
        <v>0.46</v>
      </c>
      <c r="S7" s="429" t="s">
        <v>53</v>
      </c>
      <c r="T7" s="430">
        <v>1.34</v>
      </c>
      <c r="U7" s="429" t="s">
        <v>53</v>
      </c>
      <c r="V7" s="430">
        <v>0.17</v>
      </c>
      <c r="W7" s="429" t="s">
        <v>53</v>
      </c>
      <c r="X7" s="430">
        <v>1.03</v>
      </c>
      <c r="Y7" s="429" t="s">
        <v>53</v>
      </c>
      <c r="Z7" s="430">
        <v>0.68</v>
      </c>
      <c r="AA7" s="429" t="s">
        <v>53</v>
      </c>
      <c r="AB7" s="430">
        <v>13.31</v>
      </c>
    </row>
    <row r="8" spans="1:28">
      <c r="A8" s="429" t="s">
        <v>282</v>
      </c>
      <c r="B8" s="429" t="s">
        <v>276</v>
      </c>
      <c r="C8" s="430">
        <v>1999</v>
      </c>
      <c r="D8" s="430">
        <v>2.2799999999999998</v>
      </c>
      <c r="E8" s="429" t="s">
        <v>31</v>
      </c>
      <c r="F8" s="430">
        <v>2.08</v>
      </c>
      <c r="G8" s="429" t="s">
        <v>31</v>
      </c>
      <c r="H8" s="430">
        <v>1.44</v>
      </c>
      <c r="I8" s="429" t="s">
        <v>53</v>
      </c>
      <c r="J8" s="430">
        <v>2.59</v>
      </c>
      <c r="K8" s="429" t="s">
        <v>53</v>
      </c>
      <c r="L8" s="430">
        <v>4.2</v>
      </c>
      <c r="M8" s="429" t="s">
        <v>53</v>
      </c>
      <c r="N8" s="430">
        <v>2.8</v>
      </c>
      <c r="O8" s="429" t="s">
        <v>53</v>
      </c>
      <c r="P8" s="430">
        <v>0.35</v>
      </c>
      <c r="Q8" s="429" t="s">
        <v>53</v>
      </c>
      <c r="R8" s="430">
        <v>1.37</v>
      </c>
      <c r="S8" s="429" t="s">
        <v>53</v>
      </c>
      <c r="T8" s="430">
        <v>1.72</v>
      </c>
      <c r="U8" s="429" t="s">
        <v>53</v>
      </c>
      <c r="V8" s="430">
        <v>0.64</v>
      </c>
      <c r="W8" s="429" t="s">
        <v>53</v>
      </c>
      <c r="X8" s="430">
        <v>1.67</v>
      </c>
      <c r="Y8" s="429" t="s">
        <v>27</v>
      </c>
      <c r="Z8" s="430">
        <v>1.72</v>
      </c>
      <c r="AA8" s="429" t="s">
        <v>53</v>
      </c>
      <c r="AB8" s="430">
        <v>22.86</v>
      </c>
    </row>
    <row r="9" spans="1:28">
      <c r="A9" s="429" t="s">
        <v>283</v>
      </c>
      <c r="B9" s="429" t="s">
        <v>276</v>
      </c>
      <c r="C9" s="430">
        <v>1999</v>
      </c>
      <c r="D9" s="430">
        <v>0.1</v>
      </c>
      <c r="E9" s="429" t="s">
        <v>53</v>
      </c>
      <c r="F9" s="430">
        <v>0.21</v>
      </c>
      <c r="G9" s="429" t="s">
        <v>27</v>
      </c>
      <c r="H9" s="430">
        <v>0.41</v>
      </c>
      <c r="I9" s="429" t="s">
        <v>53</v>
      </c>
      <c r="J9" s="430">
        <v>2.93</v>
      </c>
      <c r="K9" s="429" t="s">
        <v>53</v>
      </c>
      <c r="L9" s="430">
        <v>2.58</v>
      </c>
      <c r="M9" s="429" t="s">
        <v>53</v>
      </c>
      <c r="N9" s="430">
        <v>1.35</v>
      </c>
      <c r="O9" s="429" t="s">
        <v>53</v>
      </c>
      <c r="P9" s="430">
        <v>0.2</v>
      </c>
      <c r="Q9" s="429" t="s">
        <v>53</v>
      </c>
      <c r="R9" s="430">
        <v>1.1399999999999999</v>
      </c>
      <c r="S9" s="429" t="s">
        <v>53</v>
      </c>
      <c r="T9" s="430">
        <v>2.4900000000000002</v>
      </c>
      <c r="U9" s="429" t="s">
        <v>53</v>
      </c>
      <c r="V9" s="430">
        <v>0.33</v>
      </c>
      <c r="W9" s="429" t="s">
        <v>53</v>
      </c>
      <c r="X9" s="430">
        <v>0.12</v>
      </c>
      <c r="Y9" s="429" t="s">
        <v>53</v>
      </c>
      <c r="Z9" s="430">
        <v>0.03</v>
      </c>
      <c r="AA9" s="429" t="s">
        <v>53</v>
      </c>
      <c r="AB9" s="430">
        <v>11.89</v>
      </c>
    </row>
    <row r="10" spans="1:28">
      <c r="A10" s="429" t="s">
        <v>284</v>
      </c>
      <c r="B10" s="429" t="s">
        <v>276</v>
      </c>
      <c r="C10" s="430">
        <v>1999</v>
      </c>
      <c r="D10" s="430">
        <v>0.23</v>
      </c>
      <c r="E10" s="429" t="s">
        <v>27</v>
      </c>
      <c r="F10" s="430">
        <v>0</v>
      </c>
      <c r="G10" s="429" t="s">
        <v>28</v>
      </c>
      <c r="H10" s="430">
        <v>0</v>
      </c>
      <c r="I10" s="429" t="s">
        <v>26</v>
      </c>
      <c r="J10" s="430">
        <v>3.07</v>
      </c>
      <c r="K10" s="429" t="s">
        <v>53</v>
      </c>
      <c r="L10" s="430">
        <v>2.5499999999999998</v>
      </c>
      <c r="M10" s="429" t="s">
        <v>53</v>
      </c>
      <c r="N10" s="430">
        <v>1.1399999999999999</v>
      </c>
      <c r="O10" s="429" t="s">
        <v>53</v>
      </c>
      <c r="P10" s="430">
        <v>0.14000000000000001</v>
      </c>
      <c r="Q10" s="429" t="s">
        <v>53</v>
      </c>
      <c r="R10" s="430">
        <v>0.68</v>
      </c>
      <c r="S10" s="429" t="s">
        <v>53</v>
      </c>
      <c r="T10" s="430">
        <v>2.08</v>
      </c>
      <c r="U10" s="429" t="s">
        <v>53</v>
      </c>
      <c r="V10" s="430">
        <v>0.68</v>
      </c>
      <c r="W10" s="429" t="s">
        <v>53</v>
      </c>
      <c r="X10" s="430">
        <v>0.45</v>
      </c>
      <c r="Y10" s="429" t="s">
        <v>53</v>
      </c>
      <c r="Z10" s="430">
        <v>0.39</v>
      </c>
      <c r="AA10" s="429" t="s">
        <v>53</v>
      </c>
      <c r="AB10" s="430">
        <v>11.41</v>
      </c>
    </row>
    <row r="11" spans="1:28">
      <c r="A11" s="429" t="s">
        <v>285</v>
      </c>
      <c r="B11" s="429" t="s">
        <v>276</v>
      </c>
      <c r="C11" s="430">
        <v>1999</v>
      </c>
      <c r="D11" s="430">
        <v>3.68</v>
      </c>
      <c r="E11" s="429" t="s">
        <v>28</v>
      </c>
      <c r="F11" s="430">
        <v>3.87</v>
      </c>
      <c r="G11" s="429" t="s">
        <v>53</v>
      </c>
      <c r="H11" s="430">
        <v>0.96</v>
      </c>
      <c r="I11" s="429" t="s">
        <v>53</v>
      </c>
      <c r="J11" s="430">
        <v>3.13</v>
      </c>
      <c r="K11" s="429" t="s">
        <v>53</v>
      </c>
      <c r="L11" s="430">
        <v>1.28</v>
      </c>
      <c r="M11" s="429" t="s">
        <v>53</v>
      </c>
      <c r="N11" s="430">
        <v>2.57</v>
      </c>
      <c r="O11" s="429" t="s">
        <v>53</v>
      </c>
      <c r="P11" s="430">
        <v>0.89</v>
      </c>
      <c r="Q11" s="429" t="s">
        <v>53</v>
      </c>
      <c r="R11" s="430">
        <v>1.18</v>
      </c>
      <c r="S11" s="429" t="s">
        <v>53</v>
      </c>
      <c r="T11" s="430">
        <v>1.54</v>
      </c>
      <c r="U11" s="429" t="s">
        <v>53</v>
      </c>
      <c r="V11" s="430">
        <v>0.28999999999999998</v>
      </c>
      <c r="W11" s="429" t="s">
        <v>53</v>
      </c>
      <c r="X11" s="430">
        <v>1.45</v>
      </c>
      <c r="Y11" s="429" t="s">
        <v>53</v>
      </c>
      <c r="Z11" s="430">
        <v>1.21</v>
      </c>
      <c r="AA11" s="429" t="s">
        <v>53</v>
      </c>
      <c r="AB11" s="430">
        <v>22.05</v>
      </c>
    </row>
    <row r="12" spans="1:28">
      <c r="A12" s="429" t="s">
        <v>286</v>
      </c>
      <c r="B12" s="429" t="s">
        <v>276</v>
      </c>
      <c r="C12" s="430">
        <v>1999</v>
      </c>
      <c r="D12" s="430">
        <v>0.48</v>
      </c>
      <c r="E12" s="429" t="s">
        <v>53</v>
      </c>
      <c r="F12" s="430">
        <v>0.87</v>
      </c>
      <c r="G12" s="429" t="s">
        <v>53</v>
      </c>
      <c r="H12" s="430">
        <v>0.61</v>
      </c>
      <c r="I12" s="429" t="s">
        <v>53</v>
      </c>
      <c r="J12" s="430">
        <v>2.39</v>
      </c>
      <c r="K12" s="429" t="s">
        <v>53</v>
      </c>
      <c r="L12" s="430">
        <v>0.98</v>
      </c>
      <c r="M12" s="429" t="s">
        <v>53</v>
      </c>
      <c r="N12" s="430">
        <v>1.43</v>
      </c>
      <c r="O12" s="429" t="s">
        <v>53</v>
      </c>
      <c r="P12" s="430">
        <v>1.45</v>
      </c>
      <c r="Q12" s="429" t="s">
        <v>53</v>
      </c>
      <c r="R12" s="430">
        <v>0.87</v>
      </c>
      <c r="S12" s="429" t="s">
        <v>53</v>
      </c>
      <c r="T12" s="430">
        <v>1.94</v>
      </c>
      <c r="U12" s="429" t="s">
        <v>53</v>
      </c>
      <c r="V12" s="430">
        <v>0</v>
      </c>
      <c r="W12" s="429" t="s">
        <v>53</v>
      </c>
      <c r="X12" s="430">
        <v>0.19</v>
      </c>
      <c r="Y12" s="429" t="s">
        <v>27</v>
      </c>
      <c r="Z12" s="430">
        <v>0.11</v>
      </c>
      <c r="AA12" s="429" t="s">
        <v>53</v>
      </c>
      <c r="AB12" s="430">
        <v>11.32</v>
      </c>
    </row>
    <row r="13" spans="1:28">
      <c r="A13" s="429" t="s">
        <v>287</v>
      </c>
      <c r="B13" s="429" t="s">
        <v>276</v>
      </c>
      <c r="C13" s="430">
        <v>1999</v>
      </c>
      <c r="D13" s="430">
        <v>0</v>
      </c>
      <c r="E13" s="429" t="s">
        <v>53</v>
      </c>
      <c r="F13" s="430">
        <v>0.2</v>
      </c>
      <c r="G13" s="429" t="s">
        <v>27</v>
      </c>
      <c r="H13" s="430">
        <v>0.09</v>
      </c>
      <c r="I13" s="429" t="s">
        <v>53</v>
      </c>
      <c r="J13" s="430">
        <v>3.28</v>
      </c>
      <c r="K13" s="429" t="s">
        <v>53</v>
      </c>
      <c r="L13" s="430">
        <v>1.38</v>
      </c>
      <c r="M13" s="429" t="s">
        <v>27</v>
      </c>
      <c r="N13" s="430">
        <v>1.37</v>
      </c>
      <c r="O13" s="429" t="s">
        <v>53</v>
      </c>
      <c r="P13" s="430">
        <v>0.12</v>
      </c>
      <c r="Q13" s="429" t="s">
        <v>53</v>
      </c>
      <c r="R13" s="430">
        <v>0.9</v>
      </c>
      <c r="S13" s="429" t="s">
        <v>53</v>
      </c>
      <c r="T13" s="430">
        <v>2.5299999999999998</v>
      </c>
      <c r="U13" s="429" t="s">
        <v>53</v>
      </c>
      <c r="V13" s="430">
        <v>0.14000000000000001</v>
      </c>
      <c r="W13" s="429" t="s">
        <v>53</v>
      </c>
      <c r="X13" s="430">
        <v>0.81</v>
      </c>
      <c r="Y13" s="429" t="s">
        <v>53</v>
      </c>
      <c r="Z13" s="430">
        <v>0.21</v>
      </c>
      <c r="AA13" s="429" t="s">
        <v>53</v>
      </c>
      <c r="AB13" s="430">
        <v>11.03</v>
      </c>
    </row>
    <row r="14" spans="1:28">
      <c r="A14" s="429" t="s">
        <v>288</v>
      </c>
      <c r="B14" s="429" t="s">
        <v>276</v>
      </c>
      <c r="C14" s="430">
        <v>1999</v>
      </c>
      <c r="D14" s="430">
        <v>0.22</v>
      </c>
      <c r="E14" s="429" t="s">
        <v>25</v>
      </c>
      <c r="F14" s="430">
        <v>0</v>
      </c>
      <c r="G14" s="429" t="s">
        <v>28</v>
      </c>
      <c r="H14" s="430">
        <v>0.67</v>
      </c>
      <c r="I14" s="429" t="s">
        <v>53</v>
      </c>
      <c r="J14" s="430">
        <v>3.06</v>
      </c>
      <c r="K14" s="429" t="s">
        <v>53</v>
      </c>
      <c r="L14" s="430">
        <v>1.43</v>
      </c>
      <c r="M14" s="429" t="s">
        <v>53</v>
      </c>
      <c r="N14" s="430">
        <v>2.63</v>
      </c>
      <c r="O14" s="429" t="s">
        <v>53</v>
      </c>
      <c r="P14" s="430">
        <v>0</v>
      </c>
      <c r="Q14" s="429" t="s">
        <v>53</v>
      </c>
      <c r="R14" s="430">
        <v>0.45</v>
      </c>
      <c r="S14" s="429" t="s">
        <v>53</v>
      </c>
      <c r="T14" s="430">
        <v>2.11</v>
      </c>
      <c r="U14" s="429" t="s">
        <v>53</v>
      </c>
      <c r="V14" s="430">
        <v>0.31</v>
      </c>
      <c r="W14" s="429" t="s">
        <v>53</v>
      </c>
      <c r="X14" s="430">
        <v>0</v>
      </c>
      <c r="Y14" s="429" t="s">
        <v>53</v>
      </c>
      <c r="Z14" s="430">
        <v>0</v>
      </c>
      <c r="AA14" s="429" t="s">
        <v>38</v>
      </c>
      <c r="AB14" s="430">
        <v>10.88</v>
      </c>
    </row>
    <row r="15" spans="1:28">
      <c r="A15" s="429" t="s">
        <v>289</v>
      </c>
      <c r="B15" s="429" t="s">
        <v>276</v>
      </c>
      <c r="C15" s="430">
        <v>1999</v>
      </c>
      <c r="D15" s="430">
        <v>0.2</v>
      </c>
      <c r="E15" s="429" t="s">
        <v>37</v>
      </c>
      <c r="F15" s="430">
        <v>0.02</v>
      </c>
      <c r="G15" s="429" t="s">
        <v>53</v>
      </c>
      <c r="H15" s="430">
        <v>0.19</v>
      </c>
      <c r="I15" s="429" t="s">
        <v>38</v>
      </c>
      <c r="J15" s="430">
        <v>3.01</v>
      </c>
      <c r="K15" s="429" t="s">
        <v>29</v>
      </c>
      <c r="L15" s="430">
        <v>1.26</v>
      </c>
      <c r="M15" s="429" t="s">
        <v>32</v>
      </c>
      <c r="N15" s="430">
        <v>2.17</v>
      </c>
      <c r="O15" s="429" t="s">
        <v>40</v>
      </c>
      <c r="P15" s="430">
        <v>0.15</v>
      </c>
      <c r="Q15" s="429" t="s">
        <v>38</v>
      </c>
      <c r="R15" s="430">
        <v>0.99</v>
      </c>
      <c r="S15" s="429" t="s">
        <v>34</v>
      </c>
      <c r="T15" s="430">
        <v>0.71</v>
      </c>
      <c r="U15" s="429" t="s">
        <v>29</v>
      </c>
      <c r="V15" s="430">
        <v>0</v>
      </c>
      <c r="W15" s="429" t="s">
        <v>53</v>
      </c>
      <c r="X15" s="430">
        <v>0.01</v>
      </c>
      <c r="Y15" s="429" t="s">
        <v>53</v>
      </c>
      <c r="Z15" s="430">
        <v>0.06</v>
      </c>
      <c r="AA15" s="429" t="s">
        <v>33</v>
      </c>
      <c r="AB15" s="430">
        <v>0.37</v>
      </c>
    </row>
    <row r="16" spans="1:28">
      <c r="A16" s="429" t="s">
        <v>290</v>
      </c>
      <c r="B16" s="429" t="s">
        <v>276</v>
      </c>
      <c r="C16" s="430">
        <v>1999</v>
      </c>
      <c r="D16" s="430">
        <v>1.74</v>
      </c>
      <c r="E16" s="429" t="s">
        <v>27</v>
      </c>
      <c r="F16" s="430">
        <v>1.39</v>
      </c>
      <c r="G16" s="429" t="s">
        <v>53</v>
      </c>
      <c r="H16" s="430">
        <v>1.28</v>
      </c>
      <c r="I16" s="429" t="s">
        <v>53</v>
      </c>
      <c r="J16" s="430">
        <v>4.6500000000000004</v>
      </c>
      <c r="K16" s="429" t="s">
        <v>53</v>
      </c>
      <c r="L16" s="430">
        <v>4.16</v>
      </c>
      <c r="M16" s="429" t="s">
        <v>25</v>
      </c>
      <c r="N16" s="430">
        <v>2.76</v>
      </c>
      <c r="O16" s="429" t="s">
        <v>32</v>
      </c>
      <c r="P16" s="430">
        <v>0.32</v>
      </c>
      <c r="Q16" s="429" t="s">
        <v>25</v>
      </c>
      <c r="R16" s="430">
        <v>2.02</v>
      </c>
      <c r="S16" s="429" t="s">
        <v>40</v>
      </c>
      <c r="T16" s="430">
        <v>1.71</v>
      </c>
      <c r="U16" s="429" t="s">
        <v>40</v>
      </c>
      <c r="V16" s="430">
        <v>1.1299999999999999</v>
      </c>
      <c r="W16" s="429" t="s">
        <v>53</v>
      </c>
      <c r="X16" s="430">
        <v>0.88</v>
      </c>
      <c r="Y16" s="429" t="s">
        <v>53</v>
      </c>
      <c r="Z16" s="430">
        <v>3.01</v>
      </c>
      <c r="AA16" s="429" t="s">
        <v>53</v>
      </c>
      <c r="AB16" s="430">
        <v>18.559999999999999</v>
      </c>
    </row>
    <row r="17" spans="1:28">
      <c r="A17" s="429" t="s">
        <v>291</v>
      </c>
      <c r="B17" s="429" t="s">
        <v>276</v>
      </c>
      <c r="C17" s="430">
        <v>1999</v>
      </c>
      <c r="D17" s="430">
        <v>0.05</v>
      </c>
      <c r="E17" s="429" t="s">
        <v>53</v>
      </c>
      <c r="F17" s="430">
        <v>0.1</v>
      </c>
      <c r="G17" s="429" t="s">
        <v>53</v>
      </c>
      <c r="H17" s="430">
        <v>0.02</v>
      </c>
      <c r="I17" s="429" t="s">
        <v>53</v>
      </c>
      <c r="J17" s="430">
        <v>3.77</v>
      </c>
      <c r="K17" s="429" t="s">
        <v>27</v>
      </c>
      <c r="L17" s="430">
        <v>1.64</v>
      </c>
      <c r="M17" s="429" t="s">
        <v>53</v>
      </c>
      <c r="N17" s="430">
        <v>0.65</v>
      </c>
      <c r="O17" s="429" t="s">
        <v>53</v>
      </c>
      <c r="P17" s="430">
        <v>0.38</v>
      </c>
      <c r="Q17" s="429" t="s">
        <v>53</v>
      </c>
      <c r="R17" s="430">
        <v>0.22</v>
      </c>
      <c r="S17" s="429" t="s">
        <v>53</v>
      </c>
      <c r="T17" s="430">
        <v>1.32</v>
      </c>
      <c r="U17" s="429" t="s">
        <v>53</v>
      </c>
      <c r="V17" s="430">
        <v>0</v>
      </c>
      <c r="W17" s="429" t="s">
        <v>53</v>
      </c>
      <c r="X17" s="430">
        <v>0</v>
      </c>
      <c r="Y17" s="429" t="s">
        <v>53</v>
      </c>
      <c r="Z17" s="430">
        <v>0</v>
      </c>
      <c r="AA17" s="429" t="s">
        <v>53</v>
      </c>
      <c r="AB17" s="430">
        <v>8.15</v>
      </c>
    </row>
    <row r="18" spans="1:28">
      <c r="A18" s="429" t="s">
        <v>293</v>
      </c>
      <c r="B18" s="429" t="s">
        <v>276</v>
      </c>
      <c r="C18" s="430">
        <v>1999</v>
      </c>
      <c r="D18" s="430">
        <v>0.22</v>
      </c>
      <c r="E18" s="429" t="s">
        <v>53</v>
      </c>
      <c r="F18" s="430">
        <v>0.3</v>
      </c>
      <c r="G18" s="429" t="s">
        <v>53</v>
      </c>
      <c r="H18" s="430">
        <v>0.45</v>
      </c>
      <c r="I18" s="429" t="s">
        <v>53</v>
      </c>
      <c r="J18" s="430">
        <v>1.53</v>
      </c>
      <c r="K18" s="429" t="s">
        <v>53</v>
      </c>
      <c r="L18" s="430">
        <v>2.29</v>
      </c>
      <c r="M18" s="429" t="s">
        <v>53</v>
      </c>
      <c r="N18" s="430">
        <v>1.78</v>
      </c>
      <c r="O18" s="429" t="s">
        <v>53</v>
      </c>
      <c r="P18" s="430">
        <v>0.24</v>
      </c>
      <c r="Q18" s="429" t="s">
        <v>53</v>
      </c>
      <c r="R18" s="430">
        <v>0.11</v>
      </c>
      <c r="S18" s="429" t="s">
        <v>53</v>
      </c>
      <c r="T18" s="430">
        <v>1.3</v>
      </c>
      <c r="U18" s="429" t="s">
        <v>53</v>
      </c>
      <c r="V18" s="430">
        <v>0.25</v>
      </c>
      <c r="W18" s="429" t="s">
        <v>53</v>
      </c>
      <c r="X18" s="430">
        <v>0.36</v>
      </c>
      <c r="Y18" s="429" t="s">
        <v>53</v>
      </c>
      <c r="Z18" s="430">
        <v>0.1</v>
      </c>
      <c r="AA18" s="429" t="s">
        <v>53</v>
      </c>
      <c r="AB18" s="430">
        <v>8.93</v>
      </c>
    </row>
    <row r="19" spans="1:28">
      <c r="A19" s="429" t="s">
        <v>294</v>
      </c>
      <c r="B19" s="429" t="s">
        <v>276</v>
      </c>
      <c r="C19" s="430">
        <v>1999</v>
      </c>
      <c r="D19" s="430">
        <v>3.08</v>
      </c>
      <c r="E19" s="429" t="s">
        <v>53</v>
      </c>
      <c r="F19" s="430">
        <v>0.56000000000000005</v>
      </c>
      <c r="G19" s="429" t="s">
        <v>25</v>
      </c>
      <c r="H19" s="430">
        <v>0.6</v>
      </c>
      <c r="I19" s="429" t="s">
        <v>27</v>
      </c>
      <c r="J19" s="430">
        <v>3.99</v>
      </c>
      <c r="K19" s="429" t="s">
        <v>27</v>
      </c>
      <c r="L19" s="430">
        <v>2.0699999999999998</v>
      </c>
      <c r="M19" s="429" t="s">
        <v>53</v>
      </c>
      <c r="N19" s="430">
        <v>1.31</v>
      </c>
      <c r="O19" s="429" t="s">
        <v>53</v>
      </c>
      <c r="P19" s="430">
        <v>1.19</v>
      </c>
      <c r="Q19" s="429" t="s">
        <v>53</v>
      </c>
      <c r="R19" s="430">
        <v>1.1299999999999999</v>
      </c>
      <c r="S19" s="429" t="s">
        <v>27</v>
      </c>
      <c r="T19" s="430">
        <v>1.02</v>
      </c>
      <c r="U19" s="429" t="s">
        <v>53</v>
      </c>
      <c r="V19" s="430">
        <v>0.26</v>
      </c>
      <c r="W19" s="429" t="s">
        <v>27</v>
      </c>
      <c r="X19" s="430">
        <v>0.8</v>
      </c>
      <c r="Y19" s="429" t="s">
        <v>53</v>
      </c>
      <c r="Z19" s="430">
        <v>0.62</v>
      </c>
      <c r="AA19" s="429" t="s">
        <v>53</v>
      </c>
      <c r="AB19" s="430">
        <v>16.63</v>
      </c>
    </row>
    <row r="20" spans="1:28">
      <c r="A20" s="429" t="s">
        <v>295</v>
      </c>
      <c r="B20" s="429" t="s">
        <v>276</v>
      </c>
      <c r="C20" s="430">
        <v>1999</v>
      </c>
      <c r="D20" s="430">
        <v>0.35</v>
      </c>
      <c r="E20" s="429" t="s">
        <v>53</v>
      </c>
      <c r="F20" s="430">
        <v>0.13</v>
      </c>
      <c r="G20" s="429" t="s">
        <v>53</v>
      </c>
      <c r="H20" s="430">
        <v>0.46</v>
      </c>
      <c r="I20" s="429" t="s">
        <v>53</v>
      </c>
      <c r="J20" s="430">
        <v>5.0199999999999996</v>
      </c>
      <c r="K20" s="429" t="s">
        <v>53</v>
      </c>
      <c r="L20" s="430">
        <v>2.04</v>
      </c>
      <c r="M20" s="429" t="s">
        <v>53</v>
      </c>
      <c r="N20" s="430">
        <v>2.13</v>
      </c>
      <c r="O20" s="429" t="s">
        <v>53</v>
      </c>
      <c r="P20" s="430">
        <v>2.38</v>
      </c>
      <c r="Q20" s="429" t="s">
        <v>53</v>
      </c>
      <c r="R20" s="430">
        <v>0.78</v>
      </c>
      <c r="S20" s="429" t="s">
        <v>53</v>
      </c>
      <c r="T20" s="430">
        <v>2.11</v>
      </c>
      <c r="U20" s="429" t="s">
        <v>53</v>
      </c>
      <c r="V20" s="430">
        <v>0.27</v>
      </c>
      <c r="W20" s="429" t="s">
        <v>53</v>
      </c>
      <c r="X20" s="430">
        <v>0.25</v>
      </c>
      <c r="Y20" s="429" t="s">
        <v>53</v>
      </c>
      <c r="Z20" s="430">
        <v>0.19</v>
      </c>
      <c r="AA20" s="429" t="s">
        <v>53</v>
      </c>
      <c r="AB20" s="430">
        <v>16.11</v>
      </c>
    </row>
    <row r="21" spans="1:28">
      <c r="A21" s="429" t="s">
        <v>296</v>
      </c>
      <c r="B21" s="429" t="s">
        <v>276</v>
      </c>
      <c r="C21" s="430">
        <v>1999</v>
      </c>
      <c r="D21" s="430">
        <v>0.44</v>
      </c>
      <c r="E21" s="429" t="s">
        <v>53</v>
      </c>
      <c r="F21" s="430">
        <v>0.25</v>
      </c>
      <c r="G21" s="429" t="s">
        <v>53</v>
      </c>
      <c r="H21" s="430">
        <v>0.37</v>
      </c>
      <c r="I21" s="429" t="s">
        <v>53</v>
      </c>
      <c r="J21" s="430">
        <v>2.73</v>
      </c>
      <c r="K21" s="429" t="s">
        <v>53</v>
      </c>
      <c r="L21" s="430">
        <v>1.99</v>
      </c>
      <c r="M21" s="429" t="s">
        <v>53</v>
      </c>
      <c r="N21" s="430">
        <v>2.29</v>
      </c>
      <c r="O21" s="429" t="s">
        <v>53</v>
      </c>
      <c r="P21" s="430">
        <v>0.75</v>
      </c>
      <c r="Q21" s="429" t="s">
        <v>53</v>
      </c>
      <c r="R21" s="430">
        <v>0</v>
      </c>
      <c r="S21" s="429" t="s">
        <v>26</v>
      </c>
      <c r="T21" s="430">
        <v>1.59</v>
      </c>
      <c r="U21" s="429" t="s">
        <v>53</v>
      </c>
      <c r="V21" s="430">
        <v>0.49</v>
      </c>
      <c r="W21" s="429" t="s">
        <v>53</v>
      </c>
      <c r="X21" s="430">
        <v>0.18</v>
      </c>
      <c r="Y21" s="429" t="s">
        <v>53</v>
      </c>
      <c r="Z21" s="430">
        <v>0.72</v>
      </c>
      <c r="AA21" s="429" t="s">
        <v>27</v>
      </c>
      <c r="AB21" s="430">
        <v>11.8</v>
      </c>
    </row>
    <row r="22" spans="1:28">
      <c r="A22" s="429" t="s">
        <v>297</v>
      </c>
      <c r="B22" s="429" t="s">
        <v>276</v>
      </c>
      <c r="C22" s="430">
        <v>1999</v>
      </c>
      <c r="D22" s="430">
        <v>1.1599999999999999</v>
      </c>
      <c r="E22" s="429" t="s">
        <v>53</v>
      </c>
      <c r="F22" s="430">
        <v>0.23</v>
      </c>
      <c r="G22" s="429" t="s">
        <v>53</v>
      </c>
      <c r="H22" s="430">
        <v>0.34</v>
      </c>
      <c r="I22" s="429" t="s">
        <v>53</v>
      </c>
      <c r="J22" s="430">
        <v>2.65</v>
      </c>
      <c r="K22" s="429" t="s">
        <v>53</v>
      </c>
      <c r="L22" s="430">
        <v>1.63</v>
      </c>
      <c r="M22" s="429" t="s">
        <v>53</v>
      </c>
      <c r="N22" s="430">
        <v>0.48</v>
      </c>
      <c r="O22" s="429" t="s">
        <v>53</v>
      </c>
      <c r="P22" s="430">
        <v>0.54</v>
      </c>
      <c r="Q22" s="429" t="s">
        <v>53</v>
      </c>
      <c r="R22" s="430">
        <v>0.52</v>
      </c>
      <c r="S22" s="429" t="s">
        <v>53</v>
      </c>
      <c r="T22" s="430">
        <v>0.9</v>
      </c>
      <c r="U22" s="429" t="s">
        <v>53</v>
      </c>
      <c r="V22" s="430">
        <v>0</v>
      </c>
      <c r="W22" s="429" t="s">
        <v>53</v>
      </c>
      <c r="X22" s="430">
        <v>0</v>
      </c>
      <c r="Y22" s="429" t="s">
        <v>53</v>
      </c>
      <c r="Z22" s="430">
        <v>0.95</v>
      </c>
      <c r="AA22" s="429" t="s">
        <v>53</v>
      </c>
      <c r="AB22" s="430">
        <v>9.4</v>
      </c>
    </row>
    <row r="23" spans="1:28">
      <c r="A23" s="429" t="s">
        <v>298</v>
      </c>
      <c r="B23" s="429" t="s">
        <v>276</v>
      </c>
      <c r="C23" s="430">
        <v>1999</v>
      </c>
      <c r="D23" s="430">
        <v>0.03</v>
      </c>
      <c r="E23" s="429" t="s">
        <v>53</v>
      </c>
      <c r="F23" s="430">
        <v>0.05</v>
      </c>
      <c r="G23" s="429" t="s">
        <v>53</v>
      </c>
      <c r="H23" s="430">
        <v>0</v>
      </c>
      <c r="I23" s="429" t="s">
        <v>53</v>
      </c>
      <c r="J23" s="430">
        <v>1.17</v>
      </c>
      <c r="K23" s="429" t="s">
        <v>27</v>
      </c>
      <c r="L23" s="430">
        <v>0.69</v>
      </c>
      <c r="M23" s="429" t="s">
        <v>53</v>
      </c>
      <c r="N23" s="430">
        <v>1.05</v>
      </c>
      <c r="O23" s="429" t="s">
        <v>53</v>
      </c>
      <c r="P23" s="430">
        <v>0.47</v>
      </c>
      <c r="Q23" s="429" t="s">
        <v>53</v>
      </c>
      <c r="R23" s="430">
        <v>1.33</v>
      </c>
      <c r="S23" s="429" t="s">
        <v>53</v>
      </c>
      <c r="T23" s="430">
        <v>0.28000000000000003</v>
      </c>
      <c r="U23" s="429" t="s">
        <v>53</v>
      </c>
      <c r="V23" s="430">
        <v>0.31</v>
      </c>
      <c r="W23" s="429" t="s">
        <v>53</v>
      </c>
      <c r="X23" s="430">
        <v>0.21</v>
      </c>
      <c r="Y23" s="429" t="s">
        <v>53</v>
      </c>
      <c r="Z23" s="430">
        <v>0.46</v>
      </c>
      <c r="AA23" s="429" t="s">
        <v>53</v>
      </c>
      <c r="AB23" s="430">
        <v>6.05</v>
      </c>
    </row>
    <row r="24" spans="1:28">
      <c r="A24" s="429" t="s">
        <v>299</v>
      </c>
      <c r="B24" s="429" t="s">
        <v>276</v>
      </c>
      <c r="C24" s="430">
        <v>1999</v>
      </c>
      <c r="D24" s="430">
        <v>0.37</v>
      </c>
      <c r="E24" s="429" t="s">
        <v>25</v>
      </c>
      <c r="F24" s="430">
        <v>0</v>
      </c>
      <c r="G24" s="429" t="s">
        <v>53</v>
      </c>
      <c r="H24" s="430">
        <v>0.35</v>
      </c>
      <c r="I24" s="429" t="s">
        <v>27</v>
      </c>
      <c r="J24" s="430">
        <v>0</v>
      </c>
      <c r="K24" s="429" t="s">
        <v>26</v>
      </c>
      <c r="L24" s="430">
        <v>2.12</v>
      </c>
      <c r="M24" s="429" t="s">
        <v>27</v>
      </c>
      <c r="N24" s="430">
        <v>2.0699999999999998</v>
      </c>
      <c r="O24" s="429" t="s">
        <v>53</v>
      </c>
      <c r="P24" s="430">
        <v>0.36</v>
      </c>
      <c r="Q24" s="429" t="s">
        <v>53</v>
      </c>
      <c r="R24" s="430">
        <v>0.24</v>
      </c>
      <c r="S24" s="429" t="s">
        <v>53</v>
      </c>
      <c r="T24" s="430">
        <v>1.92</v>
      </c>
      <c r="U24" s="429" t="s">
        <v>53</v>
      </c>
      <c r="V24" s="430">
        <v>0.54</v>
      </c>
      <c r="W24" s="429" t="s">
        <v>53</v>
      </c>
      <c r="X24" s="430">
        <v>0.33</v>
      </c>
      <c r="Y24" s="429" t="s">
        <v>53</v>
      </c>
      <c r="Z24" s="430">
        <v>0.7</v>
      </c>
      <c r="AA24" s="429" t="s">
        <v>53</v>
      </c>
      <c r="AB24" s="430">
        <v>9</v>
      </c>
    </row>
    <row r="25" spans="1:28">
      <c r="A25" s="429" t="s">
        <v>300</v>
      </c>
      <c r="B25" s="429" t="s">
        <v>276</v>
      </c>
      <c r="C25" s="430">
        <v>1999</v>
      </c>
      <c r="D25" s="430">
        <v>0.38</v>
      </c>
      <c r="E25" s="429" t="s">
        <v>53</v>
      </c>
      <c r="F25" s="430">
        <v>0</v>
      </c>
      <c r="G25" s="429" t="s">
        <v>53</v>
      </c>
      <c r="H25" s="430">
        <v>0.2</v>
      </c>
      <c r="I25" s="429" t="s">
        <v>53</v>
      </c>
      <c r="J25" s="430">
        <v>3.5</v>
      </c>
      <c r="K25" s="429" t="s">
        <v>53</v>
      </c>
      <c r="L25" s="430">
        <v>1.98</v>
      </c>
      <c r="M25" s="429" t="s">
        <v>53</v>
      </c>
      <c r="N25" s="430">
        <v>2.4700000000000002</v>
      </c>
      <c r="O25" s="429" t="s">
        <v>53</v>
      </c>
      <c r="P25" s="430">
        <v>0.4</v>
      </c>
      <c r="Q25" s="429" t="s">
        <v>53</v>
      </c>
      <c r="R25" s="430">
        <v>2.54</v>
      </c>
      <c r="S25" s="429" t="s">
        <v>53</v>
      </c>
      <c r="T25" s="430">
        <v>0.86</v>
      </c>
      <c r="U25" s="429" t="s">
        <v>53</v>
      </c>
      <c r="V25" s="430">
        <v>0.53</v>
      </c>
      <c r="W25" s="429" t="s">
        <v>53</v>
      </c>
      <c r="X25" s="430">
        <v>0.06</v>
      </c>
      <c r="Y25" s="429" t="s">
        <v>53</v>
      </c>
      <c r="Z25" s="430">
        <v>0.28000000000000003</v>
      </c>
      <c r="AA25" s="429" t="s">
        <v>53</v>
      </c>
      <c r="AB25" s="430">
        <v>13.2</v>
      </c>
    </row>
    <row r="26" spans="1:28">
      <c r="A26" s="429" t="s">
        <v>301</v>
      </c>
      <c r="B26" s="429" t="s">
        <v>276</v>
      </c>
      <c r="C26" s="430">
        <v>1999</v>
      </c>
      <c r="D26" s="430">
        <v>0</v>
      </c>
      <c r="E26" s="429" t="s">
        <v>28</v>
      </c>
      <c r="F26" s="430">
        <v>0</v>
      </c>
      <c r="G26" s="429" t="s">
        <v>53</v>
      </c>
      <c r="H26" s="430">
        <v>0.3</v>
      </c>
      <c r="I26" s="429" t="s">
        <v>53</v>
      </c>
      <c r="J26" s="430">
        <v>3.14</v>
      </c>
      <c r="K26" s="429" t="s">
        <v>53</v>
      </c>
      <c r="L26" s="430">
        <v>1.83</v>
      </c>
      <c r="M26" s="429" t="s">
        <v>53</v>
      </c>
      <c r="N26" s="430">
        <v>0.98</v>
      </c>
      <c r="O26" s="429" t="s">
        <v>53</v>
      </c>
      <c r="P26" s="430">
        <v>0.03</v>
      </c>
      <c r="Q26" s="429" t="s">
        <v>53</v>
      </c>
      <c r="R26" s="430">
        <v>1.03</v>
      </c>
      <c r="S26" s="429" t="s">
        <v>53</v>
      </c>
      <c r="T26" s="430">
        <v>0.53</v>
      </c>
      <c r="U26" s="429" t="s">
        <v>53</v>
      </c>
      <c r="V26" s="430">
        <v>0</v>
      </c>
      <c r="W26" s="429" t="s">
        <v>26</v>
      </c>
      <c r="X26" s="430">
        <v>0</v>
      </c>
      <c r="Y26" s="429" t="s">
        <v>53</v>
      </c>
      <c r="Z26" s="430">
        <v>0.11</v>
      </c>
      <c r="AA26" s="429" t="s">
        <v>53</v>
      </c>
      <c r="AB26" s="430">
        <v>7.95</v>
      </c>
    </row>
    <row r="27" spans="1:28">
      <c r="A27" s="429" t="s">
        <v>302</v>
      </c>
      <c r="B27" s="429" t="s">
        <v>276</v>
      </c>
      <c r="C27" s="430">
        <v>1999</v>
      </c>
      <c r="D27" s="430">
        <v>0.52</v>
      </c>
      <c r="E27" s="429" t="s">
        <v>53</v>
      </c>
      <c r="F27" s="430">
        <v>0.18</v>
      </c>
      <c r="G27" s="429" t="s">
        <v>53</v>
      </c>
      <c r="H27" s="430">
        <v>0.26</v>
      </c>
      <c r="I27" s="429" t="s">
        <v>53</v>
      </c>
      <c r="J27" s="430">
        <v>3.61</v>
      </c>
      <c r="K27" s="429" t="s">
        <v>53</v>
      </c>
      <c r="L27" s="430">
        <v>1.97</v>
      </c>
      <c r="M27" s="429" t="s">
        <v>53</v>
      </c>
      <c r="N27" s="430">
        <v>1.45</v>
      </c>
      <c r="O27" s="429" t="s">
        <v>53</v>
      </c>
      <c r="P27" s="430">
        <v>0.34</v>
      </c>
      <c r="Q27" s="429" t="s">
        <v>53</v>
      </c>
      <c r="R27" s="430">
        <v>1.42</v>
      </c>
      <c r="S27" s="429" t="s">
        <v>53</v>
      </c>
      <c r="T27" s="430">
        <v>1.94</v>
      </c>
      <c r="U27" s="429" t="s">
        <v>53</v>
      </c>
      <c r="V27" s="430">
        <v>0.73</v>
      </c>
      <c r="W27" s="429" t="s">
        <v>53</v>
      </c>
      <c r="X27" s="430">
        <v>0</v>
      </c>
      <c r="Y27" s="429" t="s">
        <v>53</v>
      </c>
      <c r="Z27" s="430">
        <v>0.12</v>
      </c>
      <c r="AA27" s="429" t="s">
        <v>53</v>
      </c>
      <c r="AB27" s="430">
        <v>12.54</v>
      </c>
    </row>
    <row r="28" spans="1:28">
      <c r="A28" s="429" t="s">
        <v>303</v>
      </c>
      <c r="B28" s="429" t="s">
        <v>276</v>
      </c>
      <c r="C28" s="430">
        <v>1999</v>
      </c>
      <c r="D28" s="430">
        <v>0.04</v>
      </c>
      <c r="E28" s="429" t="s">
        <v>53</v>
      </c>
      <c r="F28" s="430">
        <v>7.0000000000000007E-2</v>
      </c>
      <c r="G28" s="429" t="s">
        <v>53</v>
      </c>
      <c r="H28" s="430">
        <v>1.27</v>
      </c>
      <c r="I28" s="429" t="s">
        <v>53</v>
      </c>
      <c r="J28" s="430">
        <v>2.82</v>
      </c>
      <c r="K28" s="429" t="s">
        <v>38</v>
      </c>
      <c r="L28" s="430">
        <v>1.88</v>
      </c>
      <c r="M28" s="429" t="s">
        <v>53</v>
      </c>
      <c r="N28" s="430">
        <v>3.44</v>
      </c>
      <c r="O28" s="429" t="s">
        <v>39</v>
      </c>
      <c r="P28" s="430">
        <v>1.22</v>
      </c>
      <c r="Q28" s="429" t="s">
        <v>53</v>
      </c>
      <c r="R28" s="430">
        <v>1.55</v>
      </c>
      <c r="S28" s="429" t="s">
        <v>53</v>
      </c>
      <c r="T28" s="430">
        <v>1.05</v>
      </c>
      <c r="U28" s="429" t="s">
        <v>53</v>
      </c>
      <c r="V28" s="430">
        <v>0.55000000000000004</v>
      </c>
      <c r="W28" s="429" t="s">
        <v>53</v>
      </c>
      <c r="X28" s="430">
        <v>0.2</v>
      </c>
      <c r="Y28" s="429" t="s">
        <v>53</v>
      </c>
      <c r="Z28" s="430">
        <v>7.0000000000000007E-2</v>
      </c>
      <c r="AA28" s="429" t="s">
        <v>27</v>
      </c>
      <c r="AB28" s="430">
        <v>10.72</v>
      </c>
    </row>
    <row r="29" spans="1:28">
      <c r="A29" s="429" t="s">
        <v>304</v>
      </c>
      <c r="B29" s="429" t="s">
        <v>276</v>
      </c>
      <c r="C29" s="430">
        <v>1999</v>
      </c>
      <c r="D29" s="430">
        <v>1.08</v>
      </c>
      <c r="E29" s="429" t="s">
        <v>27</v>
      </c>
      <c r="F29" s="430">
        <v>1.41</v>
      </c>
      <c r="G29" s="429" t="s">
        <v>53</v>
      </c>
      <c r="H29" s="430">
        <v>0.65</v>
      </c>
      <c r="I29" s="429" t="s">
        <v>53</v>
      </c>
      <c r="J29" s="430">
        <v>1.98</v>
      </c>
      <c r="K29" s="429" t="s">
        <v>27</v>
      </c>
      <c r="L29" s="430">
        <v>1.19</v>
      </c>
      <c r="M29" s="429" t="s">
        <v>53</v>
      </c>
      <c r="N29" s="430">
        <v>1.41</v>
      </c>
      <c r="O29" s="429" t="s">
        <v>28</v>
      </c>
      <c r="P29" s="430">
        <v>1.1200000000000001</v>
      </c>
      <c r="Q29" s="429" t="s">
        <v>37</v>
      </c>
      <c r="R29" s="430">
        <v>0.83</v>
      </c>
      <c r="S29" s="429" t="s">
        <v>40</v>
      </c>
      <c r="T29" s="430">
        <v>1.64</v>
      </c>
      <c r="U29" s="429" t="s">
        <v>28</v>
      </c>
      <c r="V29" s="430">
        <v>0.02</v>
      </c>
      <c r="W29" s="429" t="s">
        <v>53</v>
      </c>
      <c r="X29" s="430">
        <v>0.37</v>
      </c>
      <c r="Y29" s="429" t="s">
        <v>25</v>
      </c>
      <c r="Z29" s="430">
        <v>0.23</v>
      </c>
      <c r="AA29" s="429" t="s">
        <v>28</v>
      </c>
      <c r="AB29" s="430">
        <v>9.98</v>
      </c>
    </row>
    <row r="30" spans="1:28">
      <c r="A30" s="429" t="s">
        <v>306</v>
      </c>
      <c r="B30" s="429" t="s">
        <v>276</v>
      </c>
      <c r="C30" s="430">
        <v>1999</v>
      </c>
      <c r="D30" s="430">
        <v>1.02</v>
      </c>
      <c r="E30" s="429" t="s">
        <v>27</v>
      </c>
      <c r="F30" s="430">
        <v>1.38</v>
      </c>
      <c r="G30" s="429" t="s">
        <v>27</v>
      </c>
      <c r="H30" s="430">
        <v>0.47</v>
      </c>
      <c r="I30" s="429" t="s">
        <v>53</v>
      </c>
      <c r="J30" s="430">
        <v>3.12</v>
      </c>
      <c r="K30" s="429" t="s">
        <v>53</v>
      </c>
      <c r="L30" s="430">
        <v>1.79</v>
      </c>
      <c r="M30" s="429" t="s">
        <v>53</v>
      </c>
      <c r="N30" s="430">
        <v>1.72</v>
      </c>
      <c r="O30" s="429" t="s">
        <v>53</v>
      </c>
      <c r="P30" s="430">
        <v>1.1000000000000001</v>
      </c>
      <c r="Q30" s="429" t="s">
        <v>53</v>
      </c>
      <c r="R30" s="430">
        <v>1.02</v>
      </c>
      <c r="S30" s="429" t="s">
        <v>53</v>
      </c>
      <c r="T30" s="430">
        <v>1.9</v>
      </c>
      <c r="U30" s="429" t="s">
        <v>53</v>
      </c>
      <c r="V30" s="430">
        <v>0.05</v>
      </c>
      <c r="W30" s="429" t="s">
        <v>53</v>
      </c>
      <c r="X30" s="430">
        <v>0.17</v>
      </c>
      <c r="Y30" s="429" t="s">
        <v>53</v>
      </c>
      <c r="Z30" s="430">
        <v>0.44</v>
      </c>
      <c r="AA30" s="429" t="s">
        <v>53</v>
      </c>
      <c r="AB30" s="430">
        <v>14.18</v>
      </c>
    </row>
    <row r="31" spans="1:28">
      <c r="A31" s="429" t="s">
        <v>307</v>
      </c>
      <c r="B31" s="429" t="s">
        <v>276</v>
      </c>
      <c r="C31" s="430">
        <v>1999</v>
      </c>
      <c r="D31" s="430">
        <v>1.88</v>
      </c>
      <c r="E31" s="429" t="s">
        <v>53</v>
      </c>
      <c r="F31" s="430">
        <v>2.71</v>
      </c>
      <c r="G31" s="429" t="s">
        <v>37</v>
      </c>
      <c r="H31" s="430">
        <v>0.84</v>
      </c>
      <c r="I31" s="429" t="s">
        <v>31</v>
      </c>
      <c r="J31" s="430">
        <v>1.63</v>
      </c>
      <c r="K31" s="429" t="s">
        <v>25</v>
      </c>
      <c r="L31" s="430">
        <v>1.74</v>
      </c>
      <c r="M31" s="429" t="s">
        <v>53</v>
      </c>
      <c r="N31" s="430">
        <v>1.76</v>
      </c>
      <c r="O31" s="429" t="s">
        <v>53</v>
      </c>
      <c r="P31" s="430">
        <v>1.06</v>
      </c>
      <c r="Q31" s="429" t="s">
        <v>53</v>
      </c>
      <c r="R31" s="430">
        <v>1.53</v>
      </c>
      <c r="S31" s="429" t="s">
        <v>53</v>
      </c>
      <c r="T31" s="430">
        <v>2.09</v>
      </c>
      <c r="U31" s="429" t="s">
        <v>53</v>
      </c>
      <c r="V31" s="430">
        <v>0.23</v>
      </c>
      <c r="W31" s="429" t="s">
        <v>53</v>
      </c>
      <c r="X31" s="430">
        <v>0.3</v>
      </c>
      <c r="Y31" s="429" t="s">
        <v>53</v>
      </c>
      <c r="Z31" s="430">
        <v>0.64</v>
      </c>
      <c r="AA31" s="429" t="s">
        <v>31</v>
      </c>
      <c r="AB31" s="430">
        <v>13.7</v>
      </c>
    </row>
    <row r="32" spans="1:28">
      <c r="A32" s="429" t="s">
        <v>308</v>
      </c>
      <c r="B32" s="429" t="s">
        <v>276</v>
      </c>
      <c r="C32" s="430">
        <v>1999</v>
      </c>
      <c r="D32" s="430">
        <v>0.82</v>
      </c>
      <c r="E32" s="429" t="s">
        <v>53</v>
      </c>
      <c r="F32" s="430">
        <v>0.1</v>
      </c>
      <c r="G32" s="429" t="s">
        <v>53</v>
      </c>
      <c r="H32" s="430">
        <v>0.44</v>
      </c>
      <c r="I32" s="429" t="s">
        <v>27</v>
      </c>
      <c r="J32" s="430">
        <v>3.84</v>
      </c>
      <c r="K32" s="429" t="s">
        <v>53</v>
      </c>
      <c r="L32" s="430">
        <v>3.76</v>
      </c>
      <c r="M32" s="429" t="s">
        <v>53</v>
      </c>
      <c r="N32" s="430">
        <v>1.06</v>
      </c>
      <c r="O32" s="429" t="s">
        <v>53</v>
      </c>
      <c r="P32" s="430">
        <v>0.51</v>
      </c>
      <c r="Q32" s="429" t="s">
        <v>53</v>
      </c>
      <c r="R32" s="430">
        <v>0.34</v>
      </c>
      <c r="S32" s="429" t="s">
        <v>53</v>
      </c>
      <c r="T32" s="430">
        <v>2.2000000000000002</v>
      </c>
      <c r="U32" s="429" t="s">
        <v>53</v>
      </c>
      <c r="V32" s="430">
        <v>0.91</v>
      </c>
      <c r="W32" s="429" t="s">
        <v>53</v>
      </c>
      <c r="X32" s="430">
        <v>0.37</v>
      </c>
      <c r="Y32" s="429" t="s">
        <v>53</v>
      </c>
      <c r="Z32" s="430">
        <v>1.1399999999999999</v>
      </c>
      <c r="AA32" s="429" t="s">
        <v>53</v>
      </c>
      <c r="AB32" s="430">
        <v>15.49</v>
      </c>
    </row>
    <row r="33" spans="1:28">
      <c r="A33" s="429" t="s">
        <v>310</v>
      </c>
      <c r="B33" s="429" t="s">
        <v>276</v>
      </c>
      <c r="C33" s="430">
        <v>1999</v>
      </c>
      <c r="D33" s="430">
        <v>1.01</v>
      </c>
      <c r="E33" s="429" t="s">
        <v>25</v>
      </c>
      <c r="F33" s="430">
        <v>0.83</v>
      </c>
      <c r="G33" s="429" t="s">
        <v>27</v>
      </c>
      <c r="H33" s="430">
        <v>1.1100000000000001</v>
      </c>
      <c r="I33" s="429" t="s">
        <v>53</v>
      </c>
      <c r="J33" s="430">
        <v>2.96</v>
      </c>
      <c r="K33" s="429" t="s">
        <v>53</v>
      </c>
      <c r="L33" s="430">
        <v>2.2799999999999998</v>
      </c>
      <c r="M33" s="429" t="s">
        <v>31</v>
      </c>
      <c r="N33" s="430">
        <v>4.3899999999999997</v>
      </c>
      <c r="O33" s="429" t="s">
        <v>53</v>
      </c>
      <c r="P33" s="430">
        <v>2.64</v>
      </c>
      <c r="Q33" s="429" t="s">
        <v>53</v>
      </c>
      <c r="R33" s="430">
        <v>2.08</v>
      </c>
      <c r="S33" s="429" t="s">
        <v>53</v>
      </c>
      <c r="T33" s="430">
        <v>0.69</v>
      </c>
      <c r="U33" s="429" t="s">
        <v>27</v>
      </c>
      <c r="V33" s="430">
        <v>0.41</v>
      </c>
      <c r="W33" s="429" t="s">
        <v>53</v>
      </c>
      <c r="X33" s="430">
        <v>0.97</v>
      </c>
      <c r="Y33" s="429" t="s">
        <v>53</v>
      </c>
      <c r="Z33" s="430">
        <v>0.53</v>
      </c>
      <c r="AA33" s="429" t="s">
        <v>53</v>
      </c>
      <c r="AB33" s="430">
        <v>19.899999999999999</v>
      </c>
    </row>
    <row r="34" spans="1:28">
      <c r="A34" s="429" t="s">
        <v>311</v>
      </c>
      <c r="B34" s="429" t="s">
        <v>276</v>
      </c>
      <c r="C34" s="430">
        <v>1999</v>
      </c>
      <c r="D34" s="430">
        <v>0.31</v>
      </c>
      <c r="E34" s="429" t="s">
        <v>53</v>
      </c>
      <c r="F34" s="430">
        <v>0.11</v>
      </c>
      <c r="G34" s="429" t="s">
        <v>53</v>
      </c>
      <c r="H34" s="430">
        <v>1.08</v>
      </c>
      <c r="I34" s="429" t="s">
        <v>53</v>
      </c>
      <c r="J34" s="430">
        <v>2.98</v>
      </c>
      <c r="K34" s="429" t="s">
        <v>53</v>
      </c>
      <c r="L34" s="430">
        <v>2.09</v>
      </c>
      <c r="M34" s="429" t="s">
        <v>53</v>
      </c>
      <c r="N34" s="430">
        <v>5.86</v>
      </c>
      <c r="O34" s="429" t="s">
        <v>53</v>
      </c>
      <c r="P34" s="430">
        <v>2.5299999999999998</v>
      </c>
      <c r="Q34" s="429" t="s">
        <v>53</v>
      </c>
      <c r="R34" s="430">
        <v>0.15</v>
      </c>
      <c r="S34" s="429" t="s">
        <v>53</v>
      </c>
      <c r="T34" s="430">
        <v>1.08</v>
      </c>
      <c r="U34" s="429" t="s">
        <v>53</v>
      </c>
      <c r="V34" s="430">
        <v>0.1</v>
      </c>
      <c r="W34" s="429" t="s">
        <v>53</v>
      </c>
      <c r="X34" s="430">
        <v>0.33</v>
      </c>
      <c r="Y34" s="429" t="s">
        <v>53</v>
      </c>
      <c r="Z34" s="430">
        <v>0.48</v>
      </c>
      <c r="AA34" s="429" t="s">
        <v>53</v>
      </c>
      <c r="AB34" s="430">
        <v>17.100000000000001</v>
      </c>
    </row>
    <row r="35" spans="1:28">
      <c r="A35" s="429" t="s">
        <v>312</v>
      </c>
      <c r="B35" s="429" t="s">
        <v>276</v>
      </c>
      <c r="C35" s="430">
        <v>1999</v>
      </c>
      <c r="D35" s="430">
        <v>0.09</v>
      </c>
      <c r="E35" s="429" t="s">
        <v>53</v>
      </c>
      <c r="F35" s="430">
        <v>0</v>
      </c>
      <c r="G35" s="429" t="s">
        <v>53</v>
      </c>
      <c r="H35" s="430">
        <v>0.15</v>
      </c>
      <c r="I35" s="429" t="s">
        <v>53</v>
      </c>
      <c r="J35" s="430">
        <v>4.88</v>
      </c>
      <c r="K35" s="429" t="s">
        <v>27</v>
      </c>
      <c r="L35" s="430">
        <v>1.23</v>
      </c>
      <c r="M35" s="429" t="s">
        <v>53</v>
      </c>
      <c r="N35" s="430">
        <v>0.85</v>
      </c>
      <c r="O35" s="429" t="s">
        <v>53</v>
      </c>
      <c r="P35" s="430">
        <v>0.14000000000000001</v>
      </c>
      <c r="Q35" s="429" t="s">
        <v>53</v>
      </c>
      <c r="R35" s="430">
        <v>0.38</v>
      </c>
      <c r="S35" s="429" t="s">
        <v>53</v>
      </c>
      <c r="T35" s="430">
        <v>2.0699999999999998</v>
      </c>
      <c r="U35" s="429" t="s">
        <v>53</v>
      </c>
      <c r="V35" s="430">
        <v>0.21</v>
      </c>
      <c r="W35" s="429" t="s">
        <v>53</v>
      </c>
      <c r="X35" s="430">
        <v>0</v>
      </c>
      <c r="Y35" s="429" t="s">
        <v>53</v>
      </c>
      <c r="Z35" s="430">
        <v>0</v>
      </c>
      <c r="AA35" s="429" t="s">
        <v>53</v>
      </c>
      <c r="AB35" s="430">
        <v>10</v>
      </c>
    </row>
    <row r="36" spans="1:28">
      <c r="A36" s="429" t="s">
        <v>314</v>
      </c>
      <c r="B36" s="429" t="s">
        <v>276</v>
      </c>
      <c r="C36" s="430">
        <v>1999</v>
      </c>
      <c r="D36" s="430">
        <v>0.94</v>
      </c>
      <c r="E36" s="429" t="s">
        <v>53</v>
      </c>
      <c r="F36" s="430">
        <v>0.25</v>
      </c>
      <c r="G36" s="429" t="s">
        <v>53</v>
      </c>
      <c r="H36" s="430">
        <v>0.63</v>
      </c>
      <c r="I36" s="429" t="s">
        <v>53</v>
      </c>
      <c r="J36" s="430">
        <v>5.14</v>
      </c>
      <c r="K36" s="429" t="s">
        <v>53</v>
      </c>
      <c r="L36" s="430">
        <v>2.15</v>
      </c>
      <c r="M36" s="429" t="s">
        <v>53</v>
      </c>
      <c r="N36" s="430">
        <v>2.82</v>
      </c>
      <c r="O36" s="429" t="s">
        <v>27</v>
      </c>
      <c r="P36" s="430">
        <v>0.45</v>
      </c>
      <c r="Q36" s="429" t="s">
        <v>53</v>
      </c>
      <c r="R36" s="430">
        <v>0.2</v>
      </c>
      <c r="S36" s="429" t="s">
        <v>27</v>
      </c>
      <c r="T36" s="430">
        <v>2.94</v>
      </c>
      <c r="U36" s="429" t="s">
        <v>53</v>
      </c>
      <c r="V36" s="430">
        <v>0.43</v>
      </c>
      <c r="W36" s="429" t="s">
        <v>53</v>
      </c>
      <c r="X36" s="430">
        <v>0.57999999999999996</v>
      </c>
      <c r="Y36" s="429" t="s">
        <v>53</v>
      </c>
      <c r="Z36" s="430">
        <v>0.23</v>
      </c>
      <c r="AA36" s="429" t="s">
        <v>53</v>
      </c>
      <c r="AB36" s="430">
        <v>16.760000000000002</v>
      </c>
    </row>
    <row r="37" spans="1:28">
      <c r="A37" s="429" t="s">
        <v>315</v>
      </c>
      <c r="B37" s="429" t="s">
        <v>276</v>
      </c>
      <c r="C37" s="430">
        <v>1999</v>
      </c>
      <c r="D37" s="430">
        <v>0.13</v>
      </c>
      <c r="E37" s="429" t="s">
        <v>53</v>
      </c>
      <c r="F37" s="430">
        <v>0.21</v>
      </c>
      <c r="G37" s="429" t="s">
        <v>28</v>
      </c>
      <c r="H37" s="430">
        <v>0.31</v>
      </c>
      <c r="I37" s="429" t="s">
        <v>53</v>
      </c>
      <c r="J37" s="430">
        <v>4.5199999999999996</v>
      </c>
      <c r="K37" s="429" t="s">
        <v>53</v>
      </c>
      <c r="L37" s="430">
        <v>3.76</v>
      </c>
      <c r="M37" s="429" t="s">
        <v>53</v>
      </c>
      <c r="N37" s="430">
        <v>0.19</v>
      </c>
      <c r="O37" s="429" t="s">
        <v>53</v>
      </c>
      <c r="P37" s="430">
        <v>0.22</v>
      </c>
      <c r="Q37" s="429" t="s">
        <v>53</v>
      </c>
      <c r="R37" s="430">
        <v>0.19</v>
      </c>
      <c r="S37" s="429" t="s">
        <v>53</v>
      </c>
      <c r="T37" s="430">
        <v>1.5</v>
      </c>
      <c r="U37" s="429" t="s">
        <v>53</v>
      </c>
      <c r="V37" s="430">
        <v>0.17</v>
      </c>
      <c r="W37" s="429" t="s">
        <v>53</v>
      </c>
      <c r="X37" s="430">
        <v>7.0000000000000007E-2</v>
      </c>
      <c r="Y37" s="429" t="s">
        <v>53</v>
      </c>
      <c r="Z37" s="430">
        <v>7.0000000000000007E-2</v>
      </c>
      <c r="AA37" s="429" t="s">
        <v>53</v>
      </c>
      <c r="AB37" s="430">
        <v>11.34</v>
      </c>
    </row>
    <row r="38" spans="1:28">
      <c r="A38" s="429" t="s">
        <v>316</v>
      </c>
      <c r="B38" s="429" t="s">
        <v>276</v>
      </c>
      <c r="C38" s="430">
        <v>1999</v>
      </c>
      <c r="D38" s="430">
        <v>0.09</v>
      </c>
      <c r="E38" s="429" t="s">
        <v>53</v>
      </c>
      <c r="F38" s="430">
        <v>0.06</v>
      </c>
      <c r="G38" s="429" t="s">
        <v>53</v>
      </c>
      <c r="H38" s="430">
        <v>0.54</v>
      </c>
      <c r="I38" s="429" t="s">
        <v>53</v>
      </c>
      <c r="J38" s="430">
        <v>2.27</v>
      </c>
      <c r="K38" s="429" t="s">
        <v>53</v>
      </c>
      <c r="L38" s="430">
        <v>1.8</v>
      </c>
      <c r="M38" s="429" t="s">
        <v>53</v>
      </c>
      <c r="N38" s="430">
        <v>7.92</v>
      </c>
      <c r="O38" s="429" t="s">
        <v>53</v>
      </c>
      <c r="P38" s="430">
        <v>0.75</v>
      </c>
      <c r="Q38" s="429" t="s">
        <v>53</v>
      </c>
      <c r="R38" s="430">
        <v>0.26</v>
      </c>
      <c r="S38" s="429" t="s">
        <v>53</v>
      </c>
      <c r="T38" s="430">
        <v>1.9</v>
      </c>
      <c r="U38" s="429" t="s">
        <v>53</v>
      </c>
      <c r="V38" s="430">
        <v>0.13</v>
      </c>
      <c r="W38" s="429" t="s">
        <v>53</v>
      </c>
      <c r="X38" s="430">
        <v>0.27</v>
      </c>
      <c r="Y38" s="429" t="s">
        <v>53</v>
      </c>
      <c r="Z38" s="430">
        <v>0.05</v>
      </c>
      <c r="AA38" s="429" t="s">
        <v>53</v>
      </c>
      <c r="AB38" s="430">
        <v>16.04</v>
      </c>
    </row>
    <row r="39" spans="1:28">
      <c r="A39" s="429" t="s">
        <v>317</v>
      </c>
      <c r="B39" s="429" t="s">
        <v>276</v>
      </c>
      <c r="C39" s="430">
        <v>1999</v>
      </c>
      <c r="D39" s="430">
        <v>1.25</v>
      </c>
      <c r="E39" s="429" t="s">
        <v>53</v>
      </c>
      <c r="F39" s="430">
        <v>0.37</v>
      </c>
      <c r="G39" s="429" t="s">
        <v>53</v>
      </c>
      <c r="H39" s="430">
        <v>0.31</v>
      </c>
      <c r="I39" s="429" t="s">
        <v>25</v>
      </c>
      <c r="J39" s="430">
        <v>2.83</v>
      </c>
      <c r="K39" s="429" t="s">
        <v>28</v>
      </c>
      <c r="L39" s="430">
        <v>1.18</v>
      </c>
      <c r="M39" s="429" t="s">
        <v>53</v>
      </c>
      <c r="N39" s="430">
        <v>0.37</v>
      </c>
      <c r="O39" s="429" t="s">
        <v>53</v>
      </c>
      <c r="P39" s="430">
        <v>0.1</v>
      </c>
      <c r="Q39" s="429" t="s">
        <v>53</v>
      </c>
      <c r="R39" s="430">
        <v>0.35</v>
      </c>
      <c r="S39" s="429" t="s">
        <v>53</v>
      </c>
      <c r="T39" s="430">
        <v>0.7</v>
      </c>
      <c r="U39" s="429" t="s">
        <v>53</v>
      </c>
      <c r="V39" s="430">
        <v>0.21</v>
      </c>
      <c r="W39" s="429" t="s">
        <v>53</v>
      </c>
      <c r="X39" s="430">
        <v>0.47</v>
      </c>
      <c r="Y39" s="429" t="s">
        <v>53</v>
      </c>
      <c r="Z39" s="430">
        <v>0.67</v>
      </c>
      <c r="AA39" s="429" t="s">
        <v>53</v>
      </c>
      <c r="AB39" s="430">
        <v>8.81</v>
      </c>
    </row>
    <row r="40" spans="1:28">
      <c r="A40" s="429" t="s">
        <v>318</v>
      </c>
      <c r="B40" s="429" t="s">
        <v>276</v>
      </c>
      <c r="C40" s="430">
        <v>1999</v>
      </c>
      <c r="D40" s="430">
        <v>0.06</v>
      </c>
      <c r="E40" s="429" t="s">
        <v>25</v>
      </c>
      <c r="F40" s="430">
        <v>0</v>
      </c>
      <c r="G40" s="429" t="s">
        <v>53</v>
      </c>
      <c r="H40" s="430">
        <v>0.01</v>
      </c>
      <c r="I40" s="429" t="s">
        <v>53</v>
      </c>
      <c r="J40" s="430">
        <v>1.28</v>
      </c>
      <c r="K40" s="429" t="s">
        <v>53</v>
      </c>
      <c r="L40" s="430">
        <v>1.94</v>
      </c>
      <c r="M40" s="429" t="s">
        <v>53</v>
      </c>
      <c r="N40" s="430">
        <v>0.92</v>
      </c>
      <c r="O40" s="429" t="s">
        <v>53</v>
      </c>
      <c r="P40" s="430">
        <v>0.36</v>
      </c>
      <c r="Q40" s="429" t="s">
        <v>27</v>
      </c>
      <c r="R40" s="430">
        <v>0.19</v>
      </c>
      <c r="S40" s="429" t="s">
        <v>53</v>
      </c>
      <c r="T40" s="430">
        <v>0.73</v>
      </c>
      <c r="U40" s="429" t="s">
        <v>53</v>
      </c>
      <c r="V40" s="430">
        <v>0.24</v>
      </c>
      <c r="W40" s="429" t="s">
        <v>53</v>
      </c>
      <c r="X40" s="430">
        <v>0.25</v>
      </c>
      <c r="Y40" s="429" t="s">
        <v>53</v>
      </c>
      <c r="Z40" s="430">
        <v>0.32</v>
      </c>
      <c r="AA40" s="429" t="s">
        <v>27</v>
      </c>
      <c r="AB40" s="430">
        <v>6.3</v>
      </c>
    </row>
    <row r="41" spans="1:28">
      <c r="A41" s="429" t="s">
        <v>319</v>
      </c>
      <c r="B41" s="429" t="s">
        <v>276</v>
      </c>
      <c r="C41" s="430">
        <v>1999</v>
      </c>
      <c r="D41" s="430">
        <v>1.01</v>
      </c>
      <c r="E41" s="429" t="s">
        <v>53</v>
      </c>
      <c r="F41" s="430">
        <v>0.51</v>
      </c>
      <c r="G41" s="429" t="s">
        <v>27</v>
      </c>
      <c r="H41" s="430">
        <v>0.76</v>
      </c>
      <c r="I41" s="429" t="s">
        <v>53</v>
      </c>
      <c r="J41" s="430">
        <v>2.67</v>
      </c>
      <c r="K41" s="429" t="s">
        <v>53</v>
      </c>
      <c r="L41" s="430">
        <v>2.41</v>
      </c>
      <c r="M41" s="429" t="s">
        <v>53</v>
      </c>
      <c r="N41" s="430">
        <v>0.95</v>
      </c>
      <c r="O41" s="429" t="s">
        <v>53</v>
      </c>
      <c r="P41" s="430">
        <v>0.68</v>
      </c>
      <c r="Q41" s="429" t="s">
        <v>53</v>
      </c>
      <c r="R41" s="430">
        <v>0.9</v>
      </c>
      <c r="S41" s="429" t="s">
        <v>53</v>
      </c>
      <c r="T41" s="430">
        <v>1.17</v>
      </c>
      <c r="U41" s="429" t="s">
        <v>53</v>
      </c>
      <c r="V41" s="430">
        <v>0.2</v>
      </c>
      <c r="W41" s="429" t="s">
        <v>53</v>
      </c>
      <c r="X41" s="430">
        <v>0.04</v>
      </c>
      <c r="Y41" s="429" t="s">
        <v>53</v>
      </c>
      <c r="Z41" s="430">
        <v>0.9</v>
      </c>
      <c r="AA41" s="429" t="s">
        <v>53</v>
      </c>
      <c r="AB41" s="430">
        <v>12.2</v>
      </c>
    </row>
    <row r="42" spans="1:28">
      <c r="A42" s="429" t="s">
        <v>321</v>
      </c>
      <c r="B42" s="429" t="s">
        <v>276</v>
      </c>
      <c r="C42" s="430">
        <v>1999</v>
      </c>
      <c r="D42" s="430">
        <v>0.34</v>
      </c>
      <c r="E42" s="429" t="s">
        <v>53</v>
      </c>
      <c r="F42" s="430">
        <v>0.54</v>
      </c>
      <c r="G42" s="429" t="s">
        <v>53</v>
      </c>
      <c r="H42" s="430">
        <v>0.27</v>
      </c>
      <c r="I42" s="429" t="s">
        <v>53</v>
      </c>
      <c r="J42" s="430">
        <v>2.2000000000000002</v>
      </c>
      <c r="K42" s="429" t="s">
        <v>27</v>
      </c>
      <c r="L42" s="430">
        <v>1.27</v>
      </c>
      <c r="M42" s="429" t="s">
        <v>53</v>
      </c>
      <c r="N42" s="430">
        <v>1.5</v>
      </c>
      <c r="O42" s="429" t="s">
        <v>53</v>
      </c>
      <c r="P42" s="430">
        <v>0.56000000000000005</v>
      </c>
      <c r="Q42" s="429" t="s">
        <v>53</v>
      </c>
      <c r="R42" s="430">
        <v>0.65</v>
      </c>
      <c r="S42" s="429" t="s">
        <v>53</v>
      </c>
      <c r="T42" s="430">
        <v>1.4</v>
      </c>
      <c r="U42" s="429" t="s">
        <v>53</v>
      </c>
      <c r="V42" s="430">
        <v>0</v>
      </c>
      <c r="W42" s="429" t="s">
        <v>53</v>
      </c>
      <c r="X42" s="430">
        <v>7.0000000000000007E-2</v>
      </c>
      <c r="Y42" s="429" t="s">
        <v>53</v>
      </c>
      <c r="Z42" s="430">
        <v>0.1</v>
      </c>
      <c r="AA42" s="429" t="s">
        <v>53</v>
      </c>
      <c r="AB42" s="430">
        <v>8.9</v>
      </c>
    </row>
    <row r="43" spans="1:28">
      <c r="A43" s="429" t="s">
        <v>322</v>
      </c>
      <c r="B43" s="429" t="s">
        <v>276</v>
      </c>
      <c r="C43" s="430">
        <v>1999</v>
      </c>
      <c r="D43" s="430">
        <v>0.88</v>
      </c>
      <c r="E43" s="429" t="s">
        <v>43</v>
      </c>
      <c r="F43" s="430">
        <v>1.34</v>
      </c>
      <c r="G43" s="429" t="s">
        <v>27</v>
      </c>
      <c r="H43" s="430">
        <v>0.51</v>
      </c>
      <c r="I43" s="429" t="s">
        <v>34</v>
      </c>
      <c r="J43" s="430">
        <v>2.2599999999999998</v>
      </c>
      <c r="K43" s="429" t="s">
        <v>43</v>
      </c>
      <c r="L43" s="430">
        <v>4.0199999999999996</v>
      </c>
      <c r="M43" s="429" t="s">
        <v>30</v>
      </c>
      <c r="N43" s="430">
        <v>1.54</v>
      </c>
      <c r="O43" s="429" t="s">
        <v>39</v>
      </c>
      <c r="P43" s="430">
        <v>2.59</v>
      </c>
      <c r="Q43" s="429" t="s">
        <v>45</v>
      </c>
      <c r="R43" s="430">
        <v>1.1200000000000001</v>
      </c>
      <c r="S43" s="429" t="s">
        <v>39</v>
      </c>
      <c r="T43" s="430">
        <v>1.1599999999999999</v>
      </c>
      <c r="U43" s="429" t="s">
        <v>29</v>
      </c>
      <c r="V43" s="430">
        <v>0.33</v>
      </c>
      <c r="W43" s="429" t="s">
        <v>44</v>
      </c>
      <c r="X43" s="430">
        <v>0.04</v>
      </c>
      <c r="Y43" s="429" t="s">
        <v>41</v>
      </c>
      <c r="Z43" s="430">
        <v>0.3</v>
      </c>
      <c r="AA43" s="429" t="s">
        <v>40</v>
      </c>
      <c r="AB43" s="430">
        <v>1.34</v>
      </c>
    </row>
    <row r="44" spans="1:28">
      <c r="A44" s="429" t="s">
        <v>324</v>
      </c>
      <c r="B44" s="429" t="s">
        <v>276</v>
      </c>
      <c r="C44" s="430">
        <v>1999</v>
      </c>
      <c r="D44" s="430">
        <v>0.81</v>
      </c>
      <c r="E44" s="429" t="s">
        <v>53</v>
      </c>
      <c r="F44" s="430">
        <v>0.32</v>
      </c>
      <c r="G44" s="429" t="s">
        <v>53</v>
      </c>
      <c r="H44" s="430">
        <v>1.69</v>
      </c>
      <c r="I44" s="429" t="s">
        <v>53</v>
      </c>
      <c r="J44" s="430">
        <v>4.76</v>
      </c>
      <c r="K44" s="429" t="s">
        <v>53</v>
      </c>
      <c r="L44" s="430">
        <v>1.93</v>
      </c>
      <c r="M44" s="429" t="s">
        <v>53</v>
      </c>
      <c r="N44" s="430">
        <v>3.17</v>
      </c>
      <c r="O44" s="429" t="s">
        <v>27</v>
      </c>
      <c r="P44" s="430">
        <v>1.1100000000000001</v>
      </c>
      <c r="Q44" s="429" t="s">
        <v>53</v>
      </c>
      <c r="R44" s="430">
        <v>1.06</v>
      </c>
      <c r="S44" s="429" t="s">
        <v>53</v>
      </c>
      <c r="T44" s="430">
        <v>2.0299999999999998</v>
      </c>
      <c r="U44" s="429" t="s">
        <v>53</v>
      </c>
      <c r="V44" s="430">
        <v>0.21</v>
      </c>
      <c r="W44" s="429" t="s">
        <v>53</v>
      </c>
      <c r="X44" s="430">
        <v>0.49</v>
      </c>
      <c r="Y44" s="429" t="s">
        <v>53</v>
      </c>
      <c r="Z44" s="430">
        <v>0.83</v>
      </c>
      <c r="AA44" s="429" t="s">
        <v>53</v>
      </c>
      <c r="AB44" s="430">
        <v>18.41</v>
      </c>
    </row>
    <row r="45" spans="1:28">
      <c r="A45" s="429" t="s">
        <v>325</v>
      </c>
      <c r="B45" s="429" t="s">
        <v>276</v>
      </c>
      <c r="C45" s="430">
        <v>1999</v>
      </c>
      <c r="D45" s="430">
        <v>0.85</v>
      </c>
      <c r="E45" s="429" t="s">
        <v>33</v>
      </c>
      <c r="F45" s="430">
        <v>1.18</v>
      </c>
      <c r="G45" s="429" t="s">
        <v>53</v>
      </c>
      <c r="H45" s="430">
        <v>0.09</v>
      </c>
      <c r="I45" s="429" t="s">
        <v>53</v>
      </c>
      <c r="J45" s="430">
        <v>2.38</v>
      </c>
      <c r="K45" s="429" t="s">
        <v>53</v>
      </c>
      <c r="L45" s="430">
        <v>2.88</v>
      </c>
      <c r="M45" s="429" t="s">
        <v>40</v>
      </c>
      <c r="N45" s="430">
        <v>0.56000000000000005</v>
      </c>
      <c r="O45" s="429" t="s">
        <v>53</v>
      </c>
      <c r="P45" s="430">
        <v>0.34</v>
      </c>
      <c r="Q45" s="429" t="s">
        <v>38</v>
      </c>
      <c r="R45" s="430">
        <v>0.87</v>
      </c>
      <c r="S45" s="429" t="s">
        <v>37</v>
      </c>
      <c r="T45" s="430">
        <v>1.66</v>
      </c>
      <c r="U45" s="429" t="s">
        <v>31</v>
      </c>
      <c r="V45" s="430">
        <v>0.06</v>
      </c>
      <c r="W45" s="429" t="s">
        <v>46</v>
      </c>
      <c r="X45" s="430">
        <v>0.14000000000000001</v>
      </c>
      <c r="Y45" s="429" t="s">
        <v>29</v>
      </c>
      <c r="Z45" s="430">
        <v>0.32</v>
      </c>
      <c r="AA45" s="429" t="s">
        <v>32</v>
      </c>
      <c r="AB45" s="430">
        <v>6.21</v>
      </c>
    </row>
    <row r="46" spans="1:28">
      <c r="A46" s="429" t="s">
        <v>327</v>
      </c>
      <c r="B46" s="429" t="s">
        <v>276</v>
      </c>
      <c r="C46" s="430">
        <v>1999</v>
      </c>
      <c r="D46" s="430">
        <v>0.11</v>
      </c>
      <c r="E46" s="429" t="s">
        <v>53</v>
      </c>
      <c r="F46" s="430">
        <v>0.08</v>
      </c>
      <c r="G46" s="429" t="s">
        <v>53</v>
      </c>
      <c r="H46" s="430">
        <v>0</v>
      </c>
      <c r="I46" s="429" t="s">
        <v>53</v>
      </c>
      <c r="J46" s="430">
        <v>2.02</v>
      </c>
      <c r="K46" s="429" t="s">
        <v>53</v>
      </c>
      <c r="L46" s="430">
        <v>0.97</v>
      </c>
      <c r="M46" s="429" t="s">
        <v>53</v>
      </c>
      <c r="N46" s="430">
        <v>1.25</v>
      </c>
      <c r="O46" s="429" t="s">
        <v>53</v>
      </c>
      <c r="P46" s="430">
        <v>0.34</v>
      </c>
      <c r="Q46" s="429" t="s">
        <v>53</v>
      </c>
      <c r="R46" s="430">
        <v>0.54</v>
      </c>
      <c r="S46" s="429" t="s">
        <v>53</v>
      </c>
      <c r="T46" s="430">
        <v>0.63</v>
      </c>
      <c r="U46" s="429" t="s">
        <v>53</v>
      </c>
      <c r="V46" s="430">
        <v>0.2</v>
      </c>
      <c r="W46" s="429" t="s">
        <v>53</v>
      </c>
      <c r="X46" s="430">
        <v>0.08</v>
      </c>
      <c r="Y46" s="429" t="s">
        <v>53</v>
      </c>
      <c r="Z46" s="430">
        <v>0.15</v>
      </c>
      <c r="AA46" s="429" t="s">
        <v>53</v>
      </c>
      <c r="AB46" s="430">
        <v>6.37</v>
      </c>
    </row>
    <row r="47" spans="1:28">
      <c r="A47" s="429" t="s">
        <v>328</v>
      </c>
      <c r="B47" s="429" t="s">
        <v>276</v>
      </c>
      <c r="C47" s="430">
        <v>1999</v>
      </c>
      <c r="D47" s="430">
        <v>0.25</v>
      </c>
      <c r="E47" s="429" t="s">
        <v>27</v>
      </c>
      <c r="F47" s="430">
        <v>0</v>
      </c>
      <c r="G47" s="429" t="s">
        <v>53</v>
      </c>
      <c r="H47" s="430">
        <v>0.48</v>
      </c>
      <c r="I47" s="429" t="s">
        <v>27</v>
      </c>
      <c r="J47" s="430">
        <v>2.14</v>
      </c>
      <c r="K47" s="429" t="s">
        <v>53</v>
      </c>
      <c r="L47" s="430">
        <v>1.1599999999999999</v>
      </c>
      <c r="M47" s="429" t="s">
        <v>53</v>
      </c>
      <c r="N47" s="430">
        <v>1.4</v>
      </c>
      <c r="O47" s="429" t="s">
        <v>53</v>
      </c>
      <c r="P47" s="430">
        <v>0.93</v>
      </c>
      <c r="Q47" s="429" t="s">
        <v>53</v>
      </c>
      <c r="R47" s="430">
        <v>1.1499999999999999</v>
      </c>
      <c r="S47" s="429" t="s">
        <v>53</v>
      </c>
      <c r="T47" s="430">
        <v>1.6</v>
      </c>
      <c r="U47" s="429" t="s">
        <v>53</v>
      </c>
      <c r="V47" s="430">
        <v>0.32</v>
      </c>
      <c r="W47" s="429" t="s">
        <v>53</v>
      </c>
      <c r="X47" s="430">
        <v>0.32</v>
      </c>
      <c r="Y47" s="429" t="s">
        <v>53</v>
      </c>
      <c r="Z47" s="430">
        <v>0.16</v>
      </c>
      <c r="AA47" s="429" t="s">
        <v>53</v>
      </c>
      <c r="AB47" s="430">
        <v>9.91</v>
      </c>
    </row>
    <row r="48" spans="1:28">
      <c r="A48" s="429" t="s">
        <v>329</v>
      </c>
      <c r="B48" s="429" t="s">
        <v>276</v>
      </c>
      <c r="C48" s="430">
        <v>1999</v>
      </c>
      <c r="D48" s="430">
        <v>0.78</v>
      </c>
      <c r="E48" s="429" t="s">
        <v>53</v>
      </c>
      <c r="F48" s="430">
        <v>0.71</v>
      </c>
      <c r="G48" s="429" t="s">
        <v>53</v>
      </c>
      <c r="H48" s="430">
        <v>1.04</v>
      </c>
      <c r="I48" s="429" t="s">
        <v>53</v>
      </c>
      <c r="J48" s="430">
        <v>2.99</v>
      </c>
      <c r="K48" s="429" t="s">
        <v>53</v>
      </c>
      <c r="L48" s="430">
        <v>2.02</v>
      </c>
      <c r="M48" s="429" t="s">
        <v>53</v>
      </c>
      <c r="N48" s="430">
        <v>4.34</v>
      </c>
      <c r="O48" s="429" t="s">
        <v>53</v>
      </c>
      <c r="P48" s="430">
        <v>3.41</v>
      </c>
      <c r="Q48" s="429" t="s">
        <v>25</v>
      </c>
      <c r="R48" s="430">
        <v>1.51</v>
      </c>
      <c r="S48" s="429" t="s">
        <v>53</v>
      </c>
      <c r="T48" s="430">
        <v>1.25</v>
      </c>
      <c r="U48" s="429" t="s">
        <v>28</v>
      </c>
      <c r="V48" s="430">
        <v>0.36</v>
      </c>
      <c r="W48" s="429" t="s">
        <v>53</v>
      </c>
      <c r="X48" s="430">
        <v>1.57</v>
      </c>
      <c r="Y48" s="429" t="s">
        <v>53</v>
      </c>
      <c r="Z48" s="430">
        <v>0.4</v>
      </c>
      <c r="AA48" s="429" t="s">
        <v>31</v>
      </c>
      <c r="AB48" s="430">
        <v>20.38</v>
      </c>
    </row>
    <row r="49" spans="1:28">
      <c r="A49" s="429" t="s">
        <v>330</v>
      </c>
      <c r="B49" s="429" t="s">
        <v>276</v>
      </c>
      <c r="C49" s="430">
        <v>1999</v>
      </c>
      <c r="D49" s="430">
        <v>1.69</v>
      </c>
      <c r="E49" s="429" t="s">
        <v>45</v>
      </c>
      <c r="F49" s="430">
        <v>2.17</v>
      </c>
      <c r="G49" s="429" t="s">
        <v>36</v>
      </c>
      <c r="H49" s="430">
        <v>0.37</v>
      </c>
      <c r="I49" s="429" t="s">
        <v>46</v>
      </c>
      <c r="J49" s="430">
        <v>1.98</v>
      </c>
      <c r="K49" s="429" t="s">
        <v>43</v>
      </c>
      <c r="L49" s="430">
        <v>1.71</v>
      </c>
      <c r="M49" s="429" t="s">
        <v>46</v>
      </c>
      <c r="N49" s="430">
        <v>3.06</v>
      </c>
      <c r="O49" s="429" t="s">
        <v>331</v>
      </c>
      <c r="P49" s="430">
        <v>0.57999999999999996</v>
      </c>
      <c r="Q49" s="429" t="s">
        <v>47</v>
      </c>
      <c r="R49" s="430">
        <v>0.99</v>
      </c>
      <c r="S49" s="429" t="s">
        <v>44</v>
      </c>
      <c r="T49" s="430">
        <v>1.33</v>
      </c>
      <c r="U49" s="429" t="s">
        <v>47</v>
      </c>
      <c r="V49" s="430">
        <v>0.32</v>
      </c>
      <c r="W49" s="429" t="s">
        <v>26</v>
      </c>
      <c r="X49" s="430">
        <v>0.8</v>
      </c>
      <c r="Y49" s="429" t="s">
        <v>331</v>
      </c>
      <c r="Z49" s="430">
        <v>0.69</v>
      </c>
      <c r="AA49" s="429" t="s">
        <v>37</v>
      </c>
      <c r="AB49" s="430">
        <v>0</v>
      </c>
    </row>
    <row r="50" spans="1:28">
      <c r="A50" s="429" t="s">
        <v>332</v>
      </c>
      <c r="B50" s="429" t="s">
        <v>276</v>
      </c>
      <c r="C50" s="430">
        <v>1999</v>
      </c>
      <c r="D50" s="430">
        <v>0.47</v>
      </c>
      <c r="E50" s="429" t="s">
        <v>53</v>
      </c>
      <c r="F50" s="430">
        <v>0.39</v>
      </c>
      <c r="G50" s="429" t="s">
        <v>53</v>
      </c>
      <c r="H50" s="430">
        <v>0.11</v>
      </c>
      <c r="I50" s="429" t="s">
        <v>53</v>
      </c>
      <c r="J50" s="430">
        <v>4.0199999999999996</v>
      </c>
      <c r="K50" s="429" t="s">
        <v>53</v>
      </c>
      <c r="L50" s="430">
        <v>2.63</v>
      </c>
      <c r="M50" s="429" t="s">
        <v>53</v>
      </c>
      <c r="N50" s="430">
        <v>0.47</v>
      </c>
      <c r="O50" s="429" t="s">
        <v>53</v>
      </c>
      <c r="P50" s="430">
        <v>0.08</v>
      </c>
      <c r="Q50" s="429" t="s">
        <v>53</v>
      </c>
      <c r="R50" s="430">
        <v>0.61</v>
      </c>
      <c r="S50" s="429" t="s">
        <v>53</v>
      </c>
      <c r="T50" s="430">
        <v>0.91</v>
      </c>
      <c r="U50" s="429" t="s">
        <v>53</v>
      </c>
      <c r="V50" s="430">
        <v>0.6</v>
      </c>
      <c r="W50" s="429" t="s">
        <v>53</v>
      </c>
      <c r="X50" s="430">
        <v>0.11</v>
      </c>
      <c r="Y50" s="429" t="s">
        <v>53</v>
      </c>
      <c r="Z50" s="430">
        <v>0.11</v>
      </c>
      <c r="AA50" s="429" t="s">
        <v>53</v>
      </c>
      <c r="AB50" s="430">
        <v>10.51</v>
      </c>
    </row>
    <row r="51" spans="1:28">
      <c r="A51" s="429" t="s">
        <v>333</v>
      </c>
      <c r="B51" s="429" t="s">
        <v>276</v>
      </c>
      <c r="C51" s="430">
        <v>1999</v>
      </c>
      <c r="D51" s="430">
        <v>0.14000000000000001</v>
      </c>
      <c r="E51" s="429" t="s">
        <v>53</v>
      </c>
      <c r="F51" s="430">
        <v>0.25</v>
      </c>
      <c r="G51" s="429" t="s">
        <v>53</v>
      </c>
      <c r="H51" s="430">
        <v>0.55000000000000004</v>
      </c>
      <c r="I51" s="429" t="s">
        <v>53</v>
      </c>
      <c r="J51" s="430">
        <v>2.2400000000000002</v>
      </c>
      <c r="K51" s="429" t="s">
        <v>53</v>
      </c>
      <c r="L51" s="430">
        <v>1.51</v>
      </c>
      <c r="M51" s="429" t="s">
        <v>53</v>
      </c>
      <c r="N51" s="430">
        <v>0.89</v>
      </c>
      <c r="O51" s="429" t="s">
        <v>53</v>
      </c>
      <c r="P51" s="430">
        <v>0.35</v>
      </c>
      <c r="Q51" s="429" t="s">
        <v>53</v>
      </c>
      <c r="R51" s="430">
        <v>0.54</v>
      </c>
      <c r="S51" s="429" t="s">
        <v>53</v>
      </c>
      <c r="T51" s="430">
        <v>1.52</v>
      </c>
      <c r="U51" s="429" t="s">
        <v>53</v>
      </c>
      <c r="V51" s="430">
        <v>0.47</v>
      </c>
      <c r="W51" s="429" t="s">
        <v>53</v>
      </c>
      <c r="X51" s="430">
        <v>0.43</v>
      </c>
      <c r="Y51" s="429" t="s">
        <v>53</v>
      </c>
      <c r="Z51" s="430">
        <v>0.11</v>
      </c>
      <c r="AA51" s="429" t="s">
        <v>27</v>
      </c>
      <c r="AB51" s="430">
        <v>9</v>
      </c>
    </row>
    <row r="52" spans="1:28">
      <c r="A52" s="429" t="s">
        <v>334</v>
      </c>
      <c r="B52" s="429" t="s">
        <v>276</v>
      </c>
      <c r="C52" s="430">
        <v>1999</v>
      </c>
      <c r="D52" s="430">
        <v>0.82</v>
      </c>
      <c r="E52" s="429" t="s">
        <v>27</v>
      </c>
      <c r="F52" s="430">
        <v>1.03</v>
      </c>
      <c r="G52" s="429" t="s">
        <v>27</v>
      </c>
      <c r="H52" s="430">
        <v>0</v>
      </c>
      <c r="I52" s="429" t="s">
        <v>27</v>
      </c>
      <c r="J52" s="430">
        <v>1.38</v>
      </c>
      <c r="K52" s="429" t="s">
        <v>53</v>
      </c>
      <c r="L52" s="430">
        <v>0.55000000000000004</v>
      </c>
      <c r="M52" s="429" t="s">
        <v>28</v>
      </c>
      <c r="N52" s="430">
        <v>0</v>
      </c>
      <c r="O52" s="429" t="s">
        <v>26</v>
      </c>
      <c r="P52" s="430">
        <v>0</v>
      </c>
      <c r="Q52" s="429" t="s">
        <v>26</v>
      </c>
      <c r="R52" s="430">
        <v>0</v>
      </c>
      <c r="S52" s="429" t="s">
        <v>26</v>
      </c>
      <c r="T52" s="430">
        <v>0</v>
      </c>
      <c r="U52" s="429" t="s">
        <v>26</v>
      </c>
      <c r="V52" s="430">
        <v>0</v>
      </c>
      <c r="W52" s="429" t="s">
        <v>26</v>
      </c>
      <c r="X52" s="430">
        <v>0</v>
      </c>
      <c r="Y52" s="429" t="s">
        <v>53</v>
      </c>
      <c r="Z52" s="430">
        <v>0</v>
      </c>
      <c r="AA52" s="429" t="s">
        <v>26</v>
      </c>
      <c r="AB52" s="430">
        <v>3.78</v>
      </c>
    </row>
    <row r="53" spans="1:28">
      <c r="A53" s="429" t="s">
        <v>335</v>
      </c>
      <c r="B53" s="429" t="s">
        <v>276</v>
      </c>
      <c r="C53" s="430">
        <v>1999</v>
      </c>
      <c r="D53" s="430">
        <v>0.28000000000000003</v>
      </c>
      <c r="E53" s="429" t="s">
        <v>53</v>
      </c>
      <c r="F53" s="430">
        <v>0.74</v>
      </c>
      <c r="G53" s="429" t="s">
        <v>31</v>
      </c>
      <c r="H53" s="430">
        <v>0.1</v>
      </c>
      <c r="I53" s="429" t="s">
        <v>53</v>
      </c>
      <c r="J53" s="430">
        <v>2.36</v>
      </c>
      <c r="K53" s="429" t="s">
        <v>53</v>
      </c>
      <c r="L53" s="430">
        <v>0.4</v>
      </c>
      <c r="M53" s="429" t="s">
        <v>53</v>
      </c>
      <c r="N53" s="430">
        <v>1.27</v>
      </c>
      <c r="O53" s="429" t="s">
        <v>53</v>
      </c>
      <c r="P53" s="430">
        <v>0.51</v>
      </c>
      <c r="Q53" s="429" t="s">
        <v>25</v>
      </c>
      <c r="R53" s="430">
        <v>0.45</v>
      </c>
      <c r="S53" s="429" t="s">
        <v>53</v>
      </c>
      <c r="T53" s="430">
        <v>0.99</v>
      </c>
      <c r="U53" s="429" t="s">
        <v>31</v>
      </c>
      <c r="V53" s="430">
        <v>0.08</v>
      </c>
      <c r="W53" s="429" t="s">
        <v>53</v>
      </c>
      <c r="X53" s="430">
        <v>0</v>
      </c>
      <c r="Y53" s="429" t="s">
        <v>53</v>
      </c>
      <c r="Z53" s="430">
        <v>0</v>
      </c>
      <c r="AA53" s="429" t="s">
        <v>25</v>
      </c>
      <c r="AB53" s="430">
        <v>7.18</v>
      </c>
    </row>
    <row r="54" spans="1:28">
      <c r="A54" s="429" t="s">
        <v>336</v>
      </c>
      <c r="B54" s="429" t="s">
        <v>276</v>
      </c>
      <c r="C54" s="430">
        <v>1999</v>
      </c>
      <c r="D54" s="430">
        <v>0.19</v>
      </c>
      <c r="E54" s="429" t="s">
        <v>53</v>
      </c>
      <c r="F54" s="430">
        <v>0.1</v>
      </c>
      <c r="G54" s="429" t="s">
        <v>53</v>
      </c>
      <c r="H54" s="430">
        <v>0.57999999999999996</v>
      </c>
      <c r="I54" s="429" t="s">
        <v>53</v>
      </c>
      <c r="J54" s="430">
        <v>3.07</v>
      </c>
      <c r="K54" s="429" t="s">
        <v>53</v>
      </c>
      <c r="L54" s="430">
        <v>1.95</v>
      </c>
      <c r="M54" s="429" t="s">
        <v>53</v>
      </c>
      <c r="N54" s="430">
        <v>2.21</v>
      </c>
      <c r="O54" s="429" t="s">
        <v>53</v>
      </c>
      <c r="P54" s="430">
        <v>1.26</v>
      </c>
      <c r="Q54" s="429" t="s">
        <v>53</v>
      </c>
      <c r="R54" s="430">
        <v>1.67</v>
      </c>
      <c r="S54" s="429" t="s">
        <v>53</v>
      </c>
      <c r="T54" s="430">
        <v>1.79</v>
      </c>
      <c r="U54" s="429" t="s">
        <v>53</v>
      </c>
      <c r="V54" s="430">
        <v>0.2</v>
      </c>
      <c r="W54" s="429" t="s">
        <v>53</v>
      </c>
      <c r="X54" s="430">
        <v>0.17</v>
      </c>
      <c r="Y54" s="429" t="s">
        <v>53</v>
      </c>
      <c r="Z54" s="430">
        <v>0.56000000000000005</v>
      </c>
      <c r="AA54" s="429" t="s">
        <v>53</v>
      </c>
      <c r="AB54" s="430">
        <v>13.75</v>
      </c>
    </row>
    <row r="55" spans="1:28">
      <c r="A55" s="429" t="s">
        <v>337</v>
      </c>
      <c r="B55" s="429" t="s">
        <v>276</v>
      </c>
      <c r="C55" s="430">
        <v>1999</v>
      </c>
      <c r="D55" s="430">
        <v>3.04</v>
      </c>
      <c r="E55" s="429" t="s">
        <v>25</v>
      </c>
      <c r="F55" s="430">
        <v>2.87</v>
      </c>
      <c r="G55" s="429" t="s">
        <v>27</v>
      </c>
      <c r="H55" s="430">
        <v>1.3</v>
      </c>
      <c r="I55" s="429" t="s">
        <v>53</v>
      </c>
      <c r="J55" s="430">
        <v>1.42</v>
      </c>
      <c r="K55" s="429" t="s">
        <v>53</v>
      </c>
      <c r="L55" s="430">
        <v>2.86</v>
      </c>
      <c r="M55" s="429" t="s">
        <v>28</v>
      </c>
      <c r="N55" s="430">
        <v>4.0199999999999996</v>
      </c>
      <c r="O55" s="429" t="s">
        <v>37</v>
      </c>
      <c r="P55" s="430">
        <v>0.63</v>
      </c>
      <c r="Q55" s="429" t="s">
        <v>27</v>
      </c>
      <c r="R55" s="430">
        <v>3.04</v>
      </c>
      <c r="S55" s="429" t="s">
        <v>28</v>
      </c>
      <c r="T55" s="430">
        <v>1.62</v>
      </c>
      <c r="U55" s="429" t="s">
        <v>25</v>
      </c>
      <c r="V55" s="430">
        <v>0.4</v>
      </c>
      <c r="W55" s="429" t="s">
        <v>53</v>
      </c>
      <c r="X55" s="430">
        <v>1.18</v>
      </c>
      <c r="Y55" s="429" t="s">
        <v>28</v>
      </c>
      <c r="Z55" s="430">
        <v>2.4900000000000002</v>
      </c>
      <c r="AA55" s="429" t="s">
        <v>25</v>
      </c>
      <c r="AB55" s="430">
        <v>20.85</v>
      </c>
    </row>
    <row r="56" spans="1:28">
      <c r="A56" s="429" t="s">
        <v>338</v>
      </c>
      <c r="B56" s="429" t="s">
        <v>276</v>
      </c>
      <c r="C56" s="430">
        <v>1999</v>
      </c>
      <c r="D56" s="430">
        <v>0.1</v>
      </c>
      <c r="E56" s="429" t="s">
        <v>53</v>
      </c>
      <c r="F56" s="430">
        <v>0.65</v>
      </c>
      <c r="G56" s="429" t="s">
        <v>53</v>
      </c>
      <c r="H56" s="430">
        <v>0.71</v>
      </c>
      <c r="I56" s="429" t="s">
        <v>53</v>
      </c>
      <c r="J56" s="430">
        <v>6.44</v>
      </c>
      <c r="K56" s="429" t="s">
        <v>53</v>
      </c>
      <c r="L56" s="430">
        <v>0.97</v>
      </c>
      <c r="M56" s="429" t="s">
        <v>53</v>
      </c>
      <c r="N56" s="430">
        <v>1.0900000000000001</v>
      </c>
      <c r="O56" s="429" t="s">
        <v>53</v>
      </c>
      <c r="P56" s="430">
        <v>0.11</v>
      </c>
      <c r="Q56" s="429" t="s">
        <v>53</v>
      </c>
      <c r="R56" s="430">
        <v>0.57999999999999996</v>
      </c>
      <c r="S56" s="429" t="s">
        <v>53</v>
      </c>
      <c r="T56" s="430">
        <v>2.0099999999999998</v>
      </c>
      <c r="U56" s="429" t="s">
        <v>53</v>
      </c>
      <c r="V56" s="430">
        <v>0.65</v>
      </c>
      <c r="W56" s="429" t="s">
        <v>53</v>
      </c>
      <c r="X56" s="430">
        <v>0.03</v>
      </c>
      <c r="Y56" s="429" t="s">
        <v>53</v>
      </c>
      <c r="Z56" s="430">
        <v>0.15</v>
      </c>
      <c r="AA56" s="429" t="s">
        <v>53</v>
      </c>
      <c r="AB56" s="430">
        <v>13.49</v>
      </c>
    </row>
    <row r="57" spans="1:28">
      <c r="A57" s="429" t="s">
        <v>339</v>
      </c>
      <c r="B57" s="429" t="s">
        <v>276</v>
      </c>
      <c r="C57" s="430">
        <v>1999</v>
      </c>
      <c r="D57" s="430">
        <v>0.34</v>
      </c>
      <c r="E57" s="429" t="s">
        <v>53</v>
      </c>
      <c r="F57" s="430">
        <v>0</v>
      </c>
      <c r="G57" s="429" t="s">
        <v>53</v>
      </c>
      <c r="H57" s="430">
        <v>0.65</v>
      </c>
      <c r="I57" s="429" t="s">
        <v>53</v>
      </c>
      <c r="J57" s="430">
        <v>1.33</v>
      </c>
      <c r="K57" s="429" t="s">
        <v>53</v>
      </c>
      <c r="L57" s="430">
        <v>2.2000000000000002</v>
      </c>
      <c r="M57" s="429" t="s">
        <v>53</v>
      </c>
      <c r="N57" s="430">
        <v>0.77</v>
      </c>
      <c r="O57" s="429" t="s">
        <v>53</v>
      </c>
      <c r="P57" s="430">
        <v>0.7</v>
      </c>
      <c r="Q57" s="429" t="s">
        <v>53</v>
      </c>
      <c r="R57" s="430">
        <v>0.26</v>
      </c>
      <c r="S57" s="429" t="s">
        <v>53</v>
      </c>
      <c r="T57" s="430">
        <v>0.9</v>
      </c>
      <c r="U57" s="429" t="s">
        <v>53</v>
      </c>
      <c r="V57" s="430">
        <v>0.21</v>
      </c>
      <c r="W57" s="429" t="s">
        <v>53</v>
      </c>
      <c r="X57" s="430">
        <v>0.08</v>
      </c>
      <c r="Y57" s="429" t="s">
        <v>27</v>
      </c>
      <c r="Z57" s="430">
        <v>0.24</v>
      </c>
      <c r="AA57" s="429" t="s">
        <v>53</v>
      </c>
      <c r="AB57" s="430">
        <v>7.68</v>
      </c>
    </row>
    <row r="58" spans="1:28">
      <c r="A58" s="429" t="s">
        <v>340</v>
      </c>
      <c r="B58" s="429" t="s">
        <v>276</v>
      </c>
      <c r="C58" s="430">
        <v>1999</v>
      </c>
      <c r="D58" s="430">
        <v>0.47</v>
      </c>
      <c r="E58" s="429" t="s">
        <v>53</v>
      </c>
      <c r="F58" s="430">
        <v>0.02</v>
      </c>
      <c r="G58" s="429" t="s">
        <v>53</v>
      </c>
      <c r="H58" s="430">
        <v>0.28000000000000003</v>
      </c>
      <c r="I58" s="429" t="s">
        <v>53</v>
      </c>
      <c r="J58" s="430">
        <v>1.21</v>
      </c>
      <c r="K58" s="429" t="s">
        <v>53</v>
      </c>
      <c r="L58" s="430">
        <v>1.51</v>
      </c>
      <c r="M58" s="429" t="s">
        <v>53</v>
      </c>
      <c r="N58" s="430">
        <v>1.02</v>
      </c>
      <c r="O58" s="429" t="s">
        <v>53</v>
      </c>
      <c r="P58" s="430">
        <v>0.81</v>
      </c>
      <c r="Q58" s="429" t="s">
        <v>53</v>
      </c>
      <c r="R58" s="430">
        <v>0.9</v>
      </c>
      <c r="S58" s="429" t="s">
        <v>53</v>
      </c>
      <c r="T58" s="430">
        <v>1.33</v>
      </c>
      <c r="U58" s="429" t="s">
        <v>53</v>
      </c>
      <c r="V58" s="430">
        <v>0.18</v>
      </c>
      <c r="W58" s="429" t="s">
        <v>53</v>
      </c>
      <c r="X58" s="430">
        <v>0.15</v>
      </c>
      <c r="Y58" s="429" t="s">
        <v>53</v>
      </c>
      <c r="Z58" s="430">
        <v>0.21</v>
      </c>
      <c r="AA58" s="429" t="s">
        <v>53</v>
      </c>
      <c r="AB58" s="430">
        <v>8.09</v>
      </c>
    </row>
    <row r="59" spans="1:28">
      <c r="A59" s="429" t="s">
        <v>341</v>
      </c>
      <c r="B59" s="429" t="s">
        <v>276</v>
      </c>
      <c r="C59" s="430">
        <v>1999</v>
      </c>
      <c r="D59" s="430">
        <v>0.57999999999999996</v>
      </c>
      <c r="E59" s="429" t="s">
        <v>53</v>
      </c>
      <c r="F59" s="430">
        <v>0.24</v>
      </c>
      <c r="G59" s="429" t="s">
        <v>53</v>
      </c>
      <c r="H59" s="430">
        <v>0.59</v>
      </c>
      <c r="I59" s="429" t="s">
        <v>53</v>
      </c>
      <c r="J59" s="430">
        <v>4.38</v>
      </c>
      <c r="K59" s="429" t="s">
        <v>53</v>
      </c>
      <c r="L59" s="430">
        <v>1.97</v>
      </c>
      <c r="M59" s="429" t="s">
        <v>53</v>
      </c>
      <c r="N59" s="430">
        <v>2.63</v>
      </c>
      <c r="O59" s="429" t="s">
        <v>53</v>
      </c>
      <c r="P59" s="430">
        <v>1.1000000000000001</v>
      </c>
      <c r="Q59" s="429" t="s">
        <v>53</v>
      </c>
      <c r="R59" s="430">
        <v>1.27</v>
      </c>
      <c r="S59" s="429" t="s">
        <v>53</v>
      </c>
      <c r="T59" s="430">
        <v>1.82</v>
      </c>
      <c r="U59" s="429" t="s">
        <v>53</v>
      </c>
      <c r="V59" s="430">
        <v>0.52</v>
      </c>
      <c r="W59" s="429" t="s">
        <v>53</v>
      </c>
      <c r="X59" s="430">
        <v>0.5</v>
      </c>
      <c r="Y59" s="429" t="s">
        <v>53</v>
      </c>
      <c r="Z59" s="430">
        <v>0.6</v>
      </c>
      <c r="AA59" s="429" t="s">
        <v>53</v>
      </c>
      <c r="AB59" s="430">
        <v>16.2</v>
      </c>
    </row>
    <row r="60" spans="1:28">
      <c r="A60" s="429" t="s">
        <v>342</v>
      </c>
      <c r="B60" s="429" t="s">
        <v>276</v>
      </c>
      <c r="C60" s="430">
        <v>1999</v>
      </c>
      <c r="D60" s="430">
        <v>0.73</v>
      </c>
      <c r="E60" s="429" t="s">
        <v>53</v>
      </c>
      <c r="F60" s="430">
        <v>0.46</v>
      </c>
      <c r="G60" s="429" t="s">
        <v>53</v>
      </c>
      <c r="H60" s="430">
        <v>0.28999999999999998</v>
      </c>
      <c r="I60" s="429" t="s">
        <v>53</v>
      </c>
      <c r="J60" s="430">
        <v>0.84</v>
      </c>
      <c r="K60" s="429" t="s">
        <v>53</v>
      </c>
      <c r="L60" s="430">
        <v>3.05</v>
      </c>
      <c r="M60" s="429" t="s">
        <v>53</v>
      </c>
      <c r="N60" s="430">
        <v>0.67</v>
      </c>
      <c r="O60" s="429" t="s">
        <v>53</v>
      </c>
      <c r="P60" s="430">
        <v>0.47</v>
      </c>
      <c r="Q60" s="429" t="s">
        <v>53</v>
      </c>
      <c r="R60" s="430">
        <v>0.23</v>
      </c>
      <c r="S60" s="429" t="s">
        <v>53</v>
      </c>
      <c r="T60" s="430">
        <v>0.76</v>
      </c>
      <c r="U60" s="429" t="s">
        <v>53</v>
      </c>
      <c r="V60" s="430">
        <v>0.22</v>
      </c>
      <c r="W60" s="429" t="s">
        <v>53</v>
      </c>
      <c r="X60" s="430">
        <v>0.21</v>
      </c>
      <c r="Y60" s="429" t="s">
        <v>53</v>
      </c>
      <c r="Z60" s="430">
        <v>1.1599999999999999</v>
      </c>
      <c r="AA60" s="429" t="s">
        <v>53</v>
      </c>
      <c r="AB60" s="430">
        <v>9.09</v>
      </c>
    </row>
    <row r="61" spans="1:28">
      <c r="A61" s="429" t="s">
        <v>343</v>
      </c>
      <c r="B61" s="429" t="s">
        <v>276</v>
      </c>
      <c r="C61" s="430">
        <v>1999</v>
      </c>
      <c r="D61" s="430">
        <v>0.7</v>
      </c>
      <c r="E61" s="429" t="s">
        <v>53</v>
      </c>
      <c r="F61" s="430">
        <v>0.39</v>
      </c>
      <c r="G61" s="429" t="s">
        <v>53</v>
      </c>
      <c r="H61" s="430">
        <v>0.89</v>
      </c>
      <c r="I61" s="429" t="s">
        <v>53</v>
      </c>
      <c r="J61" s="430">
        <v>2.95</v>
      </c>
      <c r="K61" s="429" t="s">
        <v>53</v>
      </c>
      <c r="L61" s="430">
        <v>0.94</v>
      </c>
      <c r="M61" s="429" t="s">
        <v>53</v>
      </c>
      <c r="N61" s="430">
        <v>0.65</v>
      </c>
      <c r="O61" s="429" t="s">
        <v>53</v>
      </c>
      <c r="P61" s="430">
        <v>1.32</v>
      </c>
      <c r="Q61" s="429" t="s">
        <v>53</v>
      </c>
      <c r="R61" s="430">
        <v>1.1000000000000001</v>
      </c>
      <c r="S61" s="429" t="s">
        <v>53</v>
      </c>
      <c r="T61" s="430">
        <v>1.56</v>
      </c>
      <c r="U61" s="429" t="s">
        <v>53</v>
      </c>
      <c r="V61" s="430">
        <v>0.18</v>
      </c>
      <c r="W61" s="429" t="s">
        <v>53</v>
      </c>
      <c r="X61" s="430">
        <v>0.6</v>
      </c>
      <c r="Y61" s="429" t="s">
        <v>53</v>
      </c>
      <c r="Z61" s="430">
        <v>0.39</v>
      </c>
      <c r="AA61" s="429" t="s">
        <v>53</v>
      </c>
      <c r="AB61" s="430">
        <v>11.67</v>
      </c>
    </row>
    <row r="62" spans="1:28">
      <c r="A62" s="429" t="s">
        <v>344</v>
      </c>
      <c r="B62" s="429" t="s">
        <v>276</v>
      </c>
      <c r="C62" s="430">
        <v>1999</v>
      </c>
      <c r="D62" s="430">
        <v>0.08</v>
      </c>
      <c r="E62" s="429" t="s">
        <v>27</v>
      </c>
      <c r="F62" s="430">
        <v>0.12</v>
      </c>
      <c r="G62" s="429" t="s">
        <v>53</v>
      </c>
      <c r="H62" s="430">
        <v>0</v>
      </c>
      <c r="I62" s="429" t="s">
        <v>53</v>
      </c>
      <c r="J62" s="430">
        <v>0.87</v>
      </c>
      <c r="K62" s="429" t="s">
        <v>53</v>
      </c>
      <c r="L62" s="430">
        <v>0.82</v>
      </c>
      <c r="M62" s="429" t="s">
        <v>53</v>
      </c>
      <c r="N62" s="430">
        <v>0.73</v>
      </c>
      <c r="O62" s="429" t="s">
        <v>53</v>
      </c>
      <c r="P62" s="430">
        <v>0.01</v>
      </c>
      <c r="Q62" s="429" t="s">
        <v>53</v>
      </c>
      <c r="R62" s="430">
        <v>0.12</v>
      </c>
      <c r="S62" s="429" t="s">
        <v>53</v>
      </c>
      <c r="T62" s="430">
        <v>0.45</v>
      </c>
      <c r="U62" s="429" t="s">
        <v>53</v>
      </c>
      <c r="V62" s="430">
        <v>0.28999999999999998</v>
      </c>
      <c r="W62" s="429" t="s">
        <v>53</v>
      </c>
      <c r="X62" s="430">
        <v>0.09</v>
      </c>
      <c r="Y62" s="429" t="s">
        <v>53</v>
      </c>
      <c r="Z62" s="430">
        <v>0.5</v>
      </c>
      <c r="AA62" s="429" t="s">
        <v>53</v>
      </c>
      <c r="AB62" s="430">
        <v>4.08</v>
      </c>
    </row>
    <row r="63" spans="1:28">
      <c r="A63" s="429" t="s">
        <v>345</v>
      </c>
      <c r="B63" s="429" t="s">
        <v>276</v>
      </c>
      <c r="C63" s="430">
        <v>1999</v>
      </c>
      <c r="D63" s="430">
        <v>0.74</v>
      </c>
      <c r="E63" s="429" t="s">
        <v>27</v>
      </c>
      <c r="F63" s="430">
        <v>0.13</v>
      </c>
      <c r="G63" s="429" t="s">
        <v>53</v>
      </c>
      <c r="H63" s="430">
        <v>0.24</v>
      </c>
      <c r="I63" s="429" t="s">
        <v>53</v>
      </c>
      <c r="J63" s="430">
        <v>2.41</v>
      </c>
      <c r="K63" s="429" t="s">
        <v>53</v>
      </c>
      <c r="L63" s="430">
        <v>1.25</v>
      </c>
      <c r="M63" s="429" t="s">
        <v>27</v>
      </c>
      <c r="N63" s="430">
        <v>1.01</v>
      </c>
      <c r="O63" s="429" t="s">
        <v>53</v>
      </c>
      <c r="P63" s="430">
        <v>0.75</v>
      </c>
      <c r="Q63" s="429" t="s">
        <v>25</v>
      </c>
      <c r="R63" s="430">
        <v>0.33</v>
      </c>
      <c r="S63" s="429" t="s">
        <v>53</v>
      </c>
      <c r="T63" s="430">
        <v>0.38</v>
      </c>
      <c r="U63" s="429" t="s">
        <v>53</v>
      </c>
      <c r="V63" s="430">
        <v>0.33</v>
      </c>
      <c r="W63" s="429" t="s">
        <v>53</v>
      </c>
      <c r="X63" s="430">
        <v>0.51</v>
      </c>
      <c r="Y63" s="429" t="s">
        <v>53</v>
      </c>
      <c r="Z63" s="430">
        <v>0.17</v>
      </c>
      <c r="AA63" s="429" t="s">
        <v>53</v>
      </c>
      <c r="AB63" s="430">
        <v>8.25</v>
      </c>
    </row>
    <row r="64" spans="1:28">
      <c r="A64" s="429" t="s">
        <v>346</v>
      </c>
      <c r="B64" s="429" t="s">
        <v>276</v>
      </c>
      <c r="C64" s="430">
        <v>1999</v>
      </c>
      <c r="D64" s="430">
        <v>0.2</v>
      </c>
      <c r="E64" s="429" t="s">
        <v>53</v>
      </c>
      <c r="F64" s="430">
        <v>0.79</v>
      </c>
      <c r="G64" s="429" t="s">
        <v>53</v>
      </c>
      <c r="H64" s="430">
        <v>1.34</v>
      </c>
      <c r="I64" s="429" t="s">
        <v>53</v>
      </c>
      <c r="J64" s="430">
        <v>1.65</v>
      </c>
      <c r="K64" s="429" t="s">
        <v>53</v>
      </c>
      <c r="L64" s="430">
        <v>0</v>
      </c>
      <c r="M64" s="429" t="s">
        <v>26</v>
      </c>
      <c r="N64" s="430">
        <v>0</v>
      </c>
      <c r="O64" s="429" t="s">
        <v>26</v>
      </c>
      <c r="P64" s="430">
        <v>0</v>
      </c>
      <c r="Q64" s="429" t="s">
        <v>26</v>
      </c>
      <c r="R64" s="430">
        <v>7.0000000000000007E-2</v>
      </c>
      <c r="S64" s="429" t="s">
        <v>38</v>
      </c>
      <c r="T64" s="430">
        <v>1.23</v>
      </c>
      <c r="U64" s="429" t="s">
        <v>25</v>
      </c>
      <c r="V64" s="430">
        <v>0.46</v>
      </c>
      <c r="W64" s="429" t="s">
        <v>31</v>
      </c>
      <c r="X64" s="430">
        <v>0.44</v>
      </c>
      <c r="Y64" s="429" t="s">
        <v>53</v>
      </c>
      <c r="Z64" s="430">
        <v>0.21</v>
      </c>
      <c r="AA64" s="429" t="s">
        <v>53</v>
      </c>
      <c r="AB64" s="430">
        <v>6.39</v>
      </c>
    </row>
    <row r="65" spans="1:28">
      <c r="A65" s="429" t="s">
        <v>347</v>
      </c>
      <c r="B65" s="429" t="s">
        <v>276</v>
      </c>
      <c r="C65" s="430">
        <v>1999</v>
      </c>
      <c r="D65" s="430">
        <v>3.23</v>
      </c>
      <c r="E65" s="429" t="s">
        <v>38</v>
      </c>
      <c r="F65" s="430">
        <v>4.74</v>
      </c>
      <c r="G65" s="429" t="s">
        <v>33</v>
      </c>
      <c r="H65" s="430">
        <v>0.85</v>
      </c>
      <c r="I65" s="429" t="s">
        <v>53</v>
      </c>
      <c r="J65" s="430">
        <v>1.51</v>
      </c>
      <c r="K65" s="429" t="s">
        <v>29</v>
      </c>
      <c r="L65" s="430">
        <v>1.39</v>
      </c>
      <c r="M65" s="429" t="s">
        <v>53</v>
      </c>
      <c r="N65" s="430">
        <v>3.03</v>
      </c>
      <c r="O65" s="429" t="s">
        <v>32</v>
      </c>
      <c r="P65" s="430">
        <v>0.98</v>
      </c>
      <c r="Q65" s="429" t="s">
        <v>29</v>
      </c>
      <c r="R65" s="430">
        <v>1.1399999999999999</v>
      </c>
      <c r="S65" s="429" t="s">
        <v>53</v>
      </c>
      <c r="T65" s="430">
        <v>1.48</v>
      </c>
      <c r="U65" s="429" t="s">
        <v>43</v>
      </c>
      <c r="V65" s="430">
        <v>0.08</v>
      </c>
      <c r="W65" s="429" t="s">
        <v>27</v>
      </c>
      <c r="X65" s="430">
        <v>0.67</v>
      </c>
      <c r="Y65" s="429" t="s">
        <v>38</v>
      </c>
      <c r="Z65" s="430">
        <v>2.0299999999999998</v>
      </c>
      <c r="AA65" s="429" t="s">
        <v>25</v>
      </c>
      <c r="AB65" s="430">
        <v>9.39</v>
      </c>
    </row>
    <row r="66" spans="1:28">
      <c r="A66" s="429" t="s">
        <v>348</v>
      </c>
      <c r="B66" s="429" t="s">
        <v>276</v>
      </c>
      <c r="C66" s="430">
        <v>1999</v>
      </c>
      <c r="D66" s="430">
        <v>4.8499999999999996</v>
      </c>
      <c r="E66" s="429" t="s">
        <v>53</v>
      </c>
      <c r="F66" s="430">
        <v>5.05</v>
      </c>
      <c r="G66" s="429" t="s">
        <v>53</v>
      </c>
      <c r="H66" s="430">
        <v>1.1000000000000001</v>
      </c>
      <c r="I66" s="429" t="s">
        <v>53</v>
      </c>
      <c r="J66" s="430">
        <v>2</v>
      </c>
      <c r="K66" s="429" t="s">
        <v>53</v>
      </c>
      <c r="L66" s="430">
        <v>1.9</v>
      </c>
      <c r="M66" s="429" t="s">
        <v>53</v>
      </c>
      <c r="N66" s="430">
        <v>2.5099999999999998</v>
      </c>
      <c r="O66" s="429" t="s">
        <v>53</v>
      </c>
      <c r="P66" s="430">
        <v>0</v>
      </c>
      <c r="Q66" s="429" t="s">
        <v>26</v>
      </c>
      <c r="R66" s="430">
        <v>2.2000000000000002</v>
      </c>
      <c r="S66" s="429" t="s">
        <v>53</v>
      </c>
      <c r="T66" s="430">
        <v>1.3</v>
      </c>
      <c r="U66" s="429" t="s">
        <v>53</v>
      </c>
      <c r="V66" s="430">
        <v>0.25</v>
      </c>
      <c r="W66" s="429" t="s">
        <v>53</v>
      </c>
      <c r="X66" s="430">
        <v>2.0499999999999998</v>
      </c>
      <c r="Y66" s="429" t="s">
        <v>53</v>
      </c>
      <c r="Z66" s="430">
        <v>0</v>
      </c>
      <c r="AA66" s="429" t="s">
        <v>26</v>
      </c>
      <c r="AB66" s="430">
        <v>23.21</v>
      </c>
    </row>
    <row r="67" spans="1:28">
      <c r="A67" s="429" t="s">
        <v>349</v>
      </c>
      <c r="B67" s="429" t="s">
        <v>276</v>
      </c>
      <c r="C67" s="430">
        <v>1999</v>
      </c>
      <c r="D67" s="430">
        <v>0.91</v>
      </c>
      <c r="E67" s="429" t="s">
        <v>27</v>
      </c>
      <c r="F67" s="430">
        <v>0.52</v>
      </c>
      <c r="G67" s="429" t="s">
        <v>53</v>
      </c>
      <c r="H67" s="430">
        <v>0.51</v>
      </c>
      <c r="I67" s="429" t="s">
        <v>53</v>
      </c>
      <c r="J67" s="430">
        <v>2.59</v>
      </c>
      <c r="K67" s="429" t="s">
        <v>53</v>
      </c>
      <c r="L67" s="430">
        <v>1.21</v>
      </c>
      <c r="M67" s="429" t="s">
        <v>53</v>
      </c>
      <c r="N67" s="430">
        <v>0.64</v>
      </c>
      <c r="O67" s="429" t="s">
        <v>53</v>
      </c>
      <c r="P67" s="430">
        <v>1.08</v>
      </c>
      <c r="Q67" s="429" t="s">
        <v>53</v>
      </c>
      <c r="R67" s="430">
        <v>0.65</v>
      </c>
      <c r="S67" s="429" t="s">
        <v>53</v>
      </c>
      <c r="T67" s="430">
        <v>1.25</v>
      </c>
      <c r="U67" s="429" t="s">
        <v>53</v>
      </c>
      <c r="V67" s="430">
        <v>0.19</v>
      </c>
      <c r="W67" s="429" t="s">
        <v>53</v>
      </c>
      <c r="X67" s="430">
        <v>0.23</v>
      </c>
      <c r="Y67" s="429" t="s">
        <v>27</v>
      </c>
      <c r="Z67" s="430">
        <v>0.24</v>
      </c>
      <c r="AA67" s="429" t="s">
        <v>27</v>
      </c>
      <c r="AB67" s="430">
        <v>10.02</v>
      </c>
    </row>
    <row r="68" spans="1:28">
      <c r="A68" s="429" t="s">
        <v>351</v>
      </c>
      <c r="B68" s="429" t="s">
        <v>276</v>
      </c>
      <c r="C68" s="430">
        <v>1999</v>
      </c>
      <c r="D68" s="430">
        <v>1.22</v>
      </c>
      <c r="E68" s="429" t="s">
        <v>53</v>
      </c>
      <c r="F68" s="430">
        <v>0.21</v>
      </c>
      <c r="G68" s="429" t="s">
        <v>53</v>
      </c>
      <c r="H68" s="430">
        <v>0.96</v>
      </c>
      <c r="I68" s="429" t="s">
        <v>53</v>
      </c>
      <c r="J68" s="430">
        <v>2.11</v>
      </c>
      <c r="K68" s="429" t="s">
        <v>53</v>
      </c>
      <c r="L68" s="430">
        <v>2.77</v>
      </c>
      <c r="M68" s="429" t="s">
        <v>53</v>
      </c>
      <c r="N68" s="430">
        <v>6.35</v>
      </c>
      <c r="O68" s="429" t="s">
        <v>53</v>
      </c>
      <c r="P68" s="430">
        <v>1.53</v>
      </c>
      <c r="Q68" s="429" t="s">
        <v>53</v>
      </c>
      <c r="R68" s="430">
        <v>2.5499999999999998</v>
      </c>
      <c r="S68" s="429" t="s">
        <v>53</v>
      </c>
      <c r="T68" s="430">
        <v>1.1100000000000001</v>
      </c>
      <c r="U68" s="429" t="s">
        <v>53</v>
      </c>
      <c r="V68" s="430">
        <v>0.25</v>
      </c>
      <c r="W68" s="429" t="s">
        <v>53</v>
      </c>
      <c r="X68" s="430">
        <v>0.56999999999999995</v>
      </c>
      <c r="Y68" s="429" t="s">
        <v>53</v>
      </c>
      <c r="Z68" s="430">
        <v>0.38</v>
      </c>
      <c r="AA68" s="429" t="s">
        <v>53</v>
      </c>
      <c r="AB68" s="430">
        <v>20.010000000000002</v>
      </c>
    </row>
    <row r="69" spans="1:28">
      <c r="A69" s="429" t="s">
        <v>352</v>
      </c>
      <c r="B69" s="429" t="s">
        <v>276</v>
      </c>
      <c r="C69" s="430">
        <v>1999</v>
      </c>
      <c r="D69" s="430">
        <v>2.74</v>
      </c>
      <c r="E69" s="429" t="s">
        <v>53</v>
      </c>
      <c r="F69" s="430">
        <v>4.37</v>
      </c>
      <c r="G69" s="429" t="s">
        <v>53</v>
      </c>
      <c r="H69" s="430">
        <v>2.02</v>
      </c>
      <c r="I69" s="429" t="s">
        <v>53</v>
      </c>
      <c r="J69" s="430">
        <v>1.19</v>
      </c>
      <c r="K69" s="429" t="s">
        <v>53</v>
      </c>
      <c r="L69" s="430">
        <v>3.59</v>
      </c>
      <c r="M69" s="429" t="s">
        <v>53</v>
      </c>
      <c r="N69" s="430">
        <v>2.11</v>
      </c>
      <c r="O69" s="429" t="s">
        <v>53</v>
      </c>
      <c r="P69" s="430">
        <v>0.94</v>
      </c>
      <c r="Q69" s="429" t="s">
        <v>53</v>
      </c>
      <c r="R69" s="430">
        <v>3.07</v>
      </c>
      <c r="S69" s="429" t="s">
        <v>53</v>
      </c>
      <c r="T69" s="430">
        <v>0.37</v>
      </c>
      <c r="U69" s="429" t="s">
        <v>53</v>
      </c>
      <c r="V69" s="430">
        <v>0.7</v>
      </c>
      <c r="W69" s="429" t="s">
        <v>53</v>
      </c>
      <c r="X69" s="430">
        <v>1.38</v>
      </c>
      <c r="Y69" s="429" t="s">
        <v>53</v>
      </c>
      <c r="Z69" s="430">
        <v>1.51</v>
      </c>
      <c r="AA69" s="429" t="s">
        <v>27</v>
      </c>
      <c r="AB69" s="430">
        <v>23.99</v>
      </c>
    </row>
    <row r="70" spans="1:28">
      <c r="A70" s="429" t="s">
        <v>353</v>
      </c>
      <c r="B70" s="429" t="s">
        <v>276</v>
      </c>
      <c r="C70" s="430">
        <v>1999</v>
      </c>
      <c r="D70" s="430">
        <v>0.02</v>
      </c>
      <c r="E70" s="429" t="s">
        <v>53</v>
      </c>
      <c r="F70" s="430">
        <v>0.87</v>
      </c>
      <c r="G70" s="429" t="s">
        <v>53</v>
      </c>
      <c r="H70" s="430">
        <v>0.13</v>
      </c>
      <c r="I70" s="429" t="s">
        <v>53</v>
      </c>
      <c r="J70" s="430">
        <v>2.5299999999999998</v>
      </c>
      <c r="K70" s="429" t="s">
        <v>53</v>
      </c>
      <c r="L70" s="430">
        <v>1.99</v>
      </c>
      <c r="M70" s="429" t="s">
        <v>53</v>
      </c>
      <c r="N70" s="430">
        <v>3.73</v>
      </c>
      <c r="O70" s="429" t="s">
        <v>53</v>
      </c>
      <c r="P70" s="430">
        <v>1.31</v>
      </c>
      <c r="Q70" s="429" t="s">
        <v>53</v>
      </c>
      <c r="R70" s="430">
        <v>0.57999999999999996</v>
      </c>
      <c r="S70" s="429" t="s">
        <v>53</v>
      </c>
      <c r="T70" s="430">
        <v>2.65</v>
      </c>
      <c r="U70" s="429" t="s">
        <v>53</v>
      </c>
      <c r="V70" s="430">
        <v>0.15</v>
      </c>
      <c r="W70" s="429" t="s">
        <v>53</v>
      </c>
      <c r="X70" s="430">
        <v>0.36</v>
      </c>
      <c r="Y70" s="429" t="s">
        <v>27</v>
      </c>
      <c r="Z70" s="430">
        <v>7.0000000000000007E-2</v>
      </c>
      <c r="AA70" s="429" t="s">
        <v>53</v>
      </c>
      <c r="AB70" s="430">
        <v>14.39</v>
      </c>
    </row>
    <row r="71" spans="1:28">
      <c r="A71" s="429" t="s">
        <v>354</v>
      </c>
      <c r="B71" s="429" t="s">
        <v>276</v>
      </c>
      <c r="C71" s="430">
        <v>1999</v>
      </c>
      <c r="D71" s="430">
        <v>0</v>
      </c>
      <c r="E71" s="429" t="s">
        <v>53</v>
      </c>
      <c r="F71" s="430">
        <v>0</v>
      </c>
      <c r="G71" s="429" t="s">
        <v>53</v>
      </c>
      <c r="H71" s="430">
        <v>0.16</v>
      </c>
      <c r="I71" s="429" t="s">
        <v>53</v>
      </c>
      <c r="J71" s="430">
        <v>4.04</v>
      </c>
      <c r="K71" s="429" t="s">
        <v>53</v>
      </c>
      <c r="L71" s="430">
        <v>0.6</v>
      </c>
      <c r="M71" s="429" t="s">
        <v>53</v>
      </c>
      <c r="N71" s="430">
        <v>0.26</v>
      </c>
      <c r="O71" s="429" t="s">
        <v>53</v>
      </c>
      <c r="P71" s="430">
        <v>0.1</v>
      </c>
      <c r="Q71" s="429" t="s">
        <v>53</v>
      </c>
      <c r="R71" s="430">
        <v>0.36</v>
      </c>
      <c r="S71" s="429" t="s">
        <v>53</v>
      </c>
      <c r="T71" s="430">
        <v>1.57</v>
      </c>
      <c r="U71" s="429" t="s">
        <v>53</v>
      </c>
      <c r="V71" s="430">
        <v>0.42</v>
      </c>
      <c r="W71" s="429" t="s">
        <v>53</v>
      </c>
      <c r="X71" s="430">
        <v>0</v>
      </c>
      <c r="Y71" s="429" t="s">
        <v>37</v>
      </c>
      <c r="Z71" s="430">
        <v>0.02</v>
      </c>
      <c r="AA71" s="429" t="s">
        <v>41</v>
      </c>
      <c r="AB71" s="430">
        <v>7.51</v>
      </c>
    </row>
    <row r="72" spans="1:28">
      <c r="A72" s="429" t="s">
        <v>355</v>
      </c>
      <c r="B72" s="429" t="s">
        <v>276</v>
      </c>
      <c r="C72" s="430">
        <v>1999</v>
      </c>
      <c r="D72" s="430">
        <v>0.18</v>
      </c>
      <c r="E72" s="429" t="s">
        <v>53</v>
      </c>
      <c r="F72" s="430">
        <v>0</v>
      </c>
      <c r="G72" s="429" t="s">
        <v>28</v>
      </c>
      <c r="H72" s="430">
        <v>0.36</v>
      </c>
      <c r="I72" s="429" t="s">
        <v>53</v>
      </c>
      <c r="J72" s="430">
        <v>3.5</v>
      </c>
      <c r="K72" s="429" t="s">
        <v>53</v>
      </c>
      <c r="L72" s="430">
        <v>2.37</v>
      </c>
      <c r="M72" s="429" t="s">
        <v>53</v>
      </c>
      <c r="N72" s="430">
        <v>1.81</v>
      </c>
      <c r="O72" s="429" t="s">
        <v>53</v>
      </c>
      <c r="P72" s="430">
        <v>2.5</v>
      </c>
      <c r="Q72" s="429" t="s">
        <v>53</v>
      </c>
      <c r="R72" s="430">
        <v>0.94</v>
      </c>
      <c r="S72" s="429" t="s">
        <v>53</v>
      </c>
      <c r="T72" s="430">
        <v>1.63</v>
      </c>
      <c r="U72" s="429" t="s">
        <v>53</v>
      </c>
      <c r="V72" s="430">
        <v>0.18</v>
      </c>
      <c r="W72" s="429" t="s">
        <v>53</v>
      </c>
      <c r="X72" s="430">
        <v>0.26</v>
      </c>
      <c r="Y72" s="429" t="s">
        <v>53</v>
      </c>
      <c r="Z72" s="430">
        <v>0.24</v>
      </c>
      <c r="AA72" s="429" t="s">
        <v>53</v>
      </c>
      <c r="AB72" s="430">
        <v>13.97</v>
      </c>
    </row>
    <row r="73" spans="1:28">
      <c r="A73" s="429" t="s">
        <v>356</v>
      </c>
      <c r="B73" s="429" t="s">
        <v>276</v>
      </c>
      <c r="C73" s="430">
        <v>1999</v>
      </c>
      <c r="D73" s="430">
        <v>0.05</v>
      </c>
      <c r="E73" s="429" t="s">
        <v>53</v>
      </c>
      <c r="F73" s="430">
        <v>0</v>
      </c>
      <c r="G73" s="429" t="s">
        <v>53</v>
      </c>
      <c r="H73" s="430">
        <v>0.34</v>
      </c>
      <c r="I73" s="429" t="s">
        <v>53</v>
      </c>
      <c r="J73" s="430">
        <v>2.31</v>
      </c>
      <c r="K73" s="429" t="s">
        <v>53</v>
      </c>
      <c r="L73" s="430">
        <v>2.7</v>
      </c>
      <c r="M73" s="429" t="s">
        <v>53</v>
      </c>
      <c r="N73" s="430">
        <v>1.58</v>
      </c>
      <c r="O73" s="429" t="s">
        <v>53</v>
      </c>
      <c r="P73" s="430">
        <v>4.24</v>
      </c>
      <c r="Q73" s="429" t="s">
        <v>53</v>
      </c>
      <c r="R73" s="430">
        <v>2.79</v>
      </c>
      <c r="S73" s="429" t="s">
        <v>53</v>
      </c>
      <c r="T73" s="430">
        <v>2.1</v>
      </c>
      <c r="U73" s="429" t="s">
        <v>53</v>
      </c>
      <c r="V73" s="430">
        <v>0.31</v>
      </c>
      <c r="W73" s="429" t="s">
        <v>53</v>
      </c>
      <c r="X73" s="430">
        <v>0.17</v>
      </c>
      <c r="Y73" s="429" t="s">
        <v>53</v>
      </c>
      <c r="Z73" s="430">
        <v>0.08</v>
      </c>
      <c r="AA73" s="429" t="s">
        <v>53</v>
      </c>
      <c r="AB73" s="430">
        <v>16.670000000000002</v>
      </c>
    </row>
    <row r="74" spans="1:28">
      <c r="A74" s="429" t="s">
        <v>357</v>
      </c>
      <c r="B74" s="429" t="s">
        <v>276</v>
      </c>
      <c r="C74" s="430">
        <v>1999</v>
      </c>
      <c r="D74" s="430">
        <v>0.68</v>
      </c>
      <c r="E74" s="429" t="s">
        <v>53</v>
      </c>
      <c r="F74" s="430">
        <v>0.68</v>
      </c>
      <c r="G74" s="429" t="s">
        <v>25</v>
      </c>
      <c r="H74" s="430">
        <v>0</v>
      </c>
      <c r="I74" s="429" t="s">
        <v>26</v>
      </c>
      <c r="J74" s="430">
        <v>2.37</v>
      </c>
      <c r="K74" s="429" t="s">
        <v>27</v>
      </c>
      <c r="L74" s="430">
        <v>0</v>
      </c>
      <c r="M74" s="429" t="s">
        <v>26</v>
      </c>
      <c r="N74" s="430">
        <v>0</v>
      </c>
      <c r="O74" s="429" t="s">
        <v>26</v>
      </c>
      <c r="P74" s="430">
        <v>0</v>
      </c>
      <c r="Q74" s="429" t="s">
        <v>26</v>
      </c>
      <c r="R74" s="430">
        <v>0</v>
      </c>
      <c r="S74" s="429" t="s">
        <v>26</v>
      </c>
      <c r="T74" s="430">
        <v>0</v>
      </c>
      <c r="U74" s="429" t="s">
        <v>26</v>
      </c>
      <c r="V74" s="430">
        <v>0</v>
      </c>
      <c r="W74" s="429" t="s">
        <v>26</v>
      </c>
      <c r="X74" s="430">
        <v>0</v>
      </c>
      <c r="Y74" s="429" t="s">
        <v>26</v>
      </c>
      <c r="Z74" s="430">
        <v>0</v>
      </c>
      <c r="AA74" s="429" t="s">
        <v>26</v>
      </c>
      <c r="AB74" s="430">
        <v>3.73</v>
      </c>
    </row>
    <row r="75" spans="1:28">
      <c r="A75" s="429" t="s">
        <v>358</v>
      </c>
      <c r="B75" s="429" t="s">
        <v>276</v>
      </c>
      <c r="C75" s="430">
        <v>1999</v>
      </c>
      <c r="D75" s="430">
        <v>7.0000000000000007E-2</v>
      </c>
      <c r="E75" s="429" t="s">
        <v>27</v>
      </c>
      <c r="F75" s="430">
        <v>0.41</v>
      </c>
      <c r="G75" s="429" t="s">
        <v>53</v>
      </c>
      <c r="H75" s="430">
        <v>0.04</v>
      </c>
      <c r="I75" s="429" t="s">
        <v>53</v>
      </c>
      <c r="J75" s="430">
        <v>0.45</v>
      </c>
      <c r="K75" s="429" t="s">
        <v>28</v>
      </c>
      <c r="L75" s="430">
        <v>0</v>
      </c>
      <c r="M75" s="429" t="s">
        <v>26</v>
      </c>
      <c r="N75" s="430">
        <v>0</v>
      </c>
      <c r="O75" s="429" t="s">
        <v>26</v>
      </c>
      <c r="P75" s="430">
        <v>0.57999999999999996</v>
      </c>
      <c r="Q75" s="429" t="s">
        <v>53</v>
      </c>
      <c r="R75" s="430">
        <v>0</v>
      </c>
      <c r="S75" s="429" t="s">
        <v>53</v>
      </c>
      <c r="T75" s="430">
        <v>0.09</v>
      </c>
      <c r="U75" s="429" t="s">
        <v>28</v>
      </c>
      <c r="V75" s="430">
        <v>0.48</v>
      </c>
      <c r="W75" s="429" t="s">
        <v>53</v>
      </c>
      <c r="X75" s="430">
        <v>0.19</v>
      </c>
      <c r="Y75" s="429" t="s">
        <v>53</v>
      </c>
      <c r="Z75" s="430">
        <v>0.26</v>
      </c>
      <c r="AA75" s="429" t="s">
        <v>53</v>
      </c>
      <c r="AB75" s="430">
        <v>2.57</v>
      </c>
    </row>
    <row r="76" spans="1:28">
      <c r="A76" s="429" t="s">
        <v>359</v>
      </c>
      <c r="B76" s="429" t="s">
        <v>276</v>
      </c>
      <c r="C76" s="430">
        <v>1999</v>
      </c>
      <c r="D76" s="430">
        <v>0.06</v>
      </c>
      <c r="E76" s="429" t="s">
        <v>53</v>
      </c>
      <c r="F76" s="430">
        <v>0.03</v>
      </c>
      <c r="G76" s="429" t="s">
        <v>53</v>
      </c>
      <c r="H76" s="430">
        <v>0</v>
      </c>
      <c r="I76" s="429" t="s">
        <v>53</v>
      </c>
      <c r="J76" s="430">
        <v>1.56</v>
      </c>
      <c r="K76" s="429" t="s">
        <v>53</v>
      </c>
      <c r="L76" s="430">
        <v>0.8</v>
      </c>
      <c r="M76" s="429" t="s">
        <v>53</v>
      </c>
      <c r="N76" s="430">
        <v>0.67</v>
      </c>
      <c r="O76" s="429" t="s">
        <v>53</v>
      </c>
      <c r="P76" s="430">
        <v>0.49</v>
      </c>
      <c r="Q76" s="429" t="s">
        <v>53</v>
      </c>
      <c r="R76" s="430">
        <v>0.23</v>
      </c>
      <c r="S76" s="429" t="s">
        <v>53</v>
      </c>
      <c r="T76" s="430">
        <v>0.6</v>
      </c>
      <c r="U76" s="429" t="s">
        <v>53</v>
      </c>
      <c r="V76" s="430">
        <v>0.4</v>
      </c>
      <c r="W76" s="429" t="s">
        <v>53</v>
      </c>
      <c r="X76" s="430">
        <v>0.2</v>
      </c>
      <c r="Y76" s="429" t="s">
        <v>53</v>
      </c>
      <c r="Z76" s="430">
        <v>0.35</v>
      </c>
      <c r="AA76" s="429" t="s">
        <v>53</v>
      </c>
      <c r="AB76" s="430">
        <v>5.39</v>
      </c>
    </row>
    <row r="77" spans="1:28">
      <c r="A77" s="429" t="s">
        <v>360</v>
      </c>
      <c r="B77" s="429" t="s">
        <v>276</v>
      </c>
      <c r="C77" s="430">
        <v>1999</v>
      </c>
      <c r="D77" s="430">
        <v>0.16</v>
      </c>
      <c r="E77" s="429" t="s">
        <v>53</v>
      </c>
      <c r="F77" s="430">
        <v>0.01</v>
      </c>
      <c r="G77" s="429" t="s">
        <v>53</v>
      </c>
      <c r="H77" s="430">
        <v>0.12</v>
      </c>
      <c r="I77" s="429" t="s">
        <v>53</v>
      </c>
      <c r="J77" s="430">
        <v>1</v>
      </c>
      <c r="K77" s="429" t="s">
        <v>53</v>
      </c>
      <c r="L77" s="430">
        <v>1.59</v>
      </c>
      <c r="M77" s="429" t="s">
        <v>53</v>
      </c>
      <c r="N77" s="430">
        <v>0.84</v>
      </c>
      <c r="O77" s="429" t="s">
        <v>53</v>
      </c>
      <c r="P77" s="430">
        <v>0.15</v>
      </c>
      <c r="Q77" s="429" t="s">
        <v>53</v>
      </c>
      <c r="R77" s="430">
        <v>0.15</v>
      </c>
      <c r="S77" s="429" t="s">
        <v>53</v>
      </c>
      <c r="T77" s="430">
        <v>1.3</v>
      </c>
      <c r="U77" s="429" t="s">
        <v>53</v>
      </c>
      <c r="V77" s="430">
        <v>0.28999999999999998</v>
      </c>
      <c r="W77" s="429" t="s">
        <v>53</v>
      </c>
      <c r="X77" s="430">
        <v>0.12</v>
      </c>
      <c r="Y77" s="429" t="s">
        <v>53</v>
      </c>
      <c r="Z77" s="430">
        <v>0.31</v>
      </c>
      <c r="AA77" s="429" t="s">
        <v>53</v>
      </c>
      <c r="AB77" s="430">
        <v>6.04</v>
      </c>
    </row>
    <row r="78" spans="1:28">
      <c r="A78" s="429" t="s">
        <v>361</v>
      </c>
      <c r="B78" s="429" t="s">
        <v>276</v>
      </c>
      <c r="C78" s="430">
        <v>1999</v>
      </c>
      <c r="D78" s="430">
        <v>0.4</v>
      </c>
      <c r="E78" s="429" t="s">
        <v>53</v>
      </c>
      <c r="F78" s="430">
        <v>0.96</v>
      </c>
      <c r="G78" s="429" t="s">
        <v>53</v>
      </c>
      <c r="H78" s="430">
        <v>0.22</v>
      </c>
      <c r="I78" s="429" t="s">
        <v>53</v>
      </c>
      <c r="J78" s="430">
        <v>2.0099999999999998</v>
      </c>
      <c r="K78" s="429" t="s">
        <v>53</v>
      </c>
      <c r="L78" s="430">
        <v>1.63</v>
      </c>
      <c r="M78" s="429" t="s">
        <v>53</v>
      </c>
      <c r="N78" s="430">
        <v>1.99</v>
      </c>
      <c r="O78" s="429" t="s">
        <v>53</v>
      </c>
      <c r="P78" s="430">
        <v>1.42</v>
      </c>
      <c r="Q78" s="429" t="s">
        <v>53</v>
      </c>
      <c r="R78" s="430">
        <v>0.62</v>
      </c>
      <c r="S78" s="429" t="s">
        <v>53</v>
      </c>
      <c r="T78" s="430">
        <v>1.21</v>
      </c>
      <c r="U78" s="429" t="s">
        <v>27</v>
      </c>
      <c r="V78" s="430">
        <v>0.09</v>
      </c>
      <c r="W78" s="429" t="s">
        <v>53</v>
      </c>
      <c r="X78" s="430">
        <v>0.16</v>
      </c>
      <c r="Y78" s="429" t="s">
        <v>53</v>
      </c>
      <c r="Z78" s="430">
        <v>0.15</v>
      </c>
      <c r="AA78" s="429" t="s">
        <v>53</v>
      </c>
      <c r="AB78" s="430">
        <v>10.86</v>
      </c>
    </row>
    <row r="79" spans="1:28">
      <c r="A79" s="429" t="s">
        <v>362</v>
      </c>
      <c r="B79" s="429" t="s">
        <v>276</v>
      </c>
      <c r="C79" s="430">
        <v>1999</v>
      </c>
      <c r="D79" s="430">
        <v>0.63</v>
      </c>
      <c r="E79" s="429" t="s">
        <v>53</v>
      </c>
      <c r="F79" s="430">
        <v>0.14000000000000001</v>
      </c>
      <c r="G79" s="429" t="s">
        <v>53</v>
      </c>
      <c r="H79" s="430">
        <v>0.36</v>
      </c>
      <c r="I79" s="429" t="s">
        <v>53</v>
      </c>
      <c r="J79" s="430">
        <v>3.79</v>
      </c>
      <c r="K79" s="429" t="s">
        <v>53</v>
      </c>
      <c r="L79" s="430">
        <v>1.9</v>
      </c>
      <c r="M79" s="429" t="s">
        <v>53</v>
      </c>
      <c r="N79" s="430">
        <v>4.6399999999999997</v>
      </c>
      <c r="O79" s="429" t="s">
        <v>53</v>
      </c>
      <c r="P79" s="430">
        <v>0.47</v>
      </c>
      <c r="Q79" s="429" t="s">
        <v>53</v>
      </c>
      <c r="R79" s="430">
        <v>1.04</v>
      </c>
      <c r="S79" s="429" t="s">
        <v>53</v>
      </c>
      <c r="T79" s="430">
        <v>3.15</v>
      </c>
      <c r="U79" s="429" t="s">
        <v>53</v>
      </c>
      <c r="V79" s="430">
        <v>7.0000000000000007E-2</v>
      </c>
      <c r="W79" s="429" t="s">
        <v>53</v>
      </c>
      <c r="X79" s="430">
        <v>0.28000000000000003</v>
      </c>
      <c r="Y79" s="429" t="s">
        <v>53</v>
      </c>
      <c r="Z79" s="430">
        <v>0.17</v>
      </c>
      <c r="AA79" s="429" t="s">
        <v>53</v>
      </c>
      <c r="AB79" s="430">
        <v>16.64</v>
      </c>
    </row>
    <row r="80" spans="1:28">
      <c r="A80" s="429" t="s">
        <v>363</v>
      </c>
      <c r="B80" s="429" t="s">
        <v>276</v>
      </c>
      <c r="C80" s="430">
        <v>1999</v>
      </c>
      <c r="D80" s="430">
        <v>0</v>
      </c>
      <c r="E80" s="429" t="s">
        <v>26</v>
      </c>
      <c r="F80" s="430">
        <v>0</v>
      </c>
      <c r="G80" s="429" t="s">
        <v>26</v>
      </c>
      <c r="H80" s="430">
        <v>0.01</v>
      </c>
      <c r="I80" s="429" t="s">
        <v>53</v>
      </c>
      <c r="J80" s="430">
        <v>3.69</v>
      </c>
      <c r="K80" s="429" t="s">
        <v>53</v>
      </c>
      <c r="L80" s="430">
        <v>0.97</v>
      </c>
      <c r="M80" s="429" t="s">
        <v>53</v>
      </c>
      <c r="N80" s="430">
        <v>0.92</v>
      </c>
      <c r="O80" s="429" t="s">
        <v>53</v>
      </c>
      <c r="P80" s="430">
        <v>0.04</v>
      </c>
      <c r="Q80" s="429" t="s">
        <v>53</v>
      </c>
      <c r="R80" s="430">
        <v>0.47</v>
      </c>
      <c r="S80" s="429" t="s">
        <v>53</v>
      </c>
      <c r="T80" s="430">
        <v>2.4700000000000002</v>
      </c>
      <c r="U80" s="429" t="s">
        <v>53</v>
      </c>
      <c r="V80" s="430">
        <v>0.28000000000000003</v>
      </c>
      <c r="W80" s="429" t="s">
        <v>53</v>
      </c>
      <c r="X80" s="430">
        <v>0.16</v>
      </c>
      <c r="Y80" s="429" t="s">
        <v>53</v>
      </c>
      <c r="Z80" s="430">
        <v>0.02</v>
      </c>
      <c r="AA80" s="429" t="s">
        <v>53</v>
      </c>
      <c r="AB80" s="430">
        <v>9.0299999999999994</v>
      </c>
    </row>
    <row r="81" spans="1:28">
      <c r="A81" s="429" t="s">
        <v>364</v>
      </c>
      <c r="B81" s="429" t="s">
        <v>276</v>
      </c>
      <c r="C81" s="430">
        <v>1999</v>
      </c>
      <c r="D81" s="430">
        <v>0.46</v>
      </c>
      <c r="E81" s="429" t="s">
        <v>53</v>
      </c>
      <c r="F81" s="430">
        <v>0.71</v>
      </c>
      <c r="G81" s="429" t="s">
        <v>53</v>
      </c>
      <c r="H81" s="430">
        <v>0.59</v>
      </c>
      <c r="I81" s="429" t="s">
        <v>53</v>
      </c>
      <c r="J81" s="430">
        <v>2.74</v>
      </c>
      <c r="K81" s="429" t="s">
        <v>53</v>
      </c>
      <c r="L81" s="430">
        <v>2.4900000000000002</v>
      </c>
      <c r="M81" s="429" t="s">
        <v>53</v>
      </c>
      <c r="N81" s="430">
        <v>0.36</v>
      </c>
      <c r="O81" s="429" t="s">
        <v>53</v>
      </c>
      <c r="P81" s="430">
        <v>0.62</v>
      </c>
      <c r="Q81" s="429" t="s">
        <v>53</v>
      </c>
      <c r="R81" s="430">
        <v>0.54</v>
      </c>
      <c r="S81" s="429" t="s">
        <v>53</v>
      </c>
      <c r="T81" s="430">
        <v>0.68</v>
      </c>
      <c r="U81" s="429" t="s">
        <v>53</v>
      </c>
      <c r="V81" s="430">
        <v>0.05</v>
      </c>
      <c r="W81" s="429" t="s">
        <v>53</v>
      </c>
      <c r="X81" s="430">
        <v>0.01</v>
      </c>
      <c r="Y81" s="429" t="s">
        <v>53</v>
      </c>
      <c r="Z81" s="430">
        <v>0</v>
      </c>
      <c r="AA81" s="429" t="s">
        <v>26</v>
      </c>
      <c r="AB81" s="430">
        <v>9.25</v>
      </c>
    </row>
    <row r="82" spans="1:28">
      <c r="A82" s="429" t="s">
        <v>365</v>
      </c>
      <c r="B82" s="429" t="s">
        <v>276</v>
      </c>
      <c r="C82" s="430">
        <v>1999</v>
      </c>
      <c r="D82" s="430">
        <v>0.7</v>
      </c>
      <c r="E82" s="429" t="s">
        <v>53</v>
      </c>
      <c r="F82" s="430">
        <v>0.18</v>
      </c>
      <c r="G82" s="429" t="s">
        <v>53</v>
      </c>
      <c r="H82" s="430">
        <v>0.24</v>
      </c>
      <c r="I82" s="429" t="s">
        <v>53</v>
      </c>
      <c r="J82" s="430">
        <v>1.03</v>
      </c>
      <c r="K82" s="429" t="s">
        <v>53</v>
      </c>
      <c r="L82" s="430">
        <v>1.53</v>
      </c>
      <c r="M82" s="429" t="s">
        <v>53</v>
      </c>
      <c r="N82" s="430">
        <v>1.96</v>
      </c>
      <c r="O82" s="429" t="s">
        <v>53</v>
      </c>
      <c r="P82" s="430">
        <v>1.38</v>
      </c>
      <c r="Q82" s="429" t="s">
        <v>27</v>
      </c>
      <c r="R82" s="430">
        <v>0.64</v>
      </c>
      <c r="S82" s="429" t="s">
        <v>53</v>
      </c>
      <c r="T82" s="430">
        <v>1.39</v>
      </c>
      <c r="U82" s="429" t="s">
        <v>53</v>
      </c>
      <c r="V82" s="430">
        <v>0.14000000000000001</v>
      </c>
      <c r="W82" s="429" t="s">
        <v>53</v>
      </c>
      <c r="X82" s="430">
        <v>0.56999999999999995</v>
      </c>
      <c r="Y82" s="429" t="s">
        <v>53</v>
      </c>
      <c r="Z82" s="430">
        <v>0.21</v>
      </c>
      <c r="AA82" s="429" t="s">
        <v>27</v>
      </c>
      <c r="AB82" s="430">
        <v>9.9700000000000006</v>
      </c>
    </row>
    <row r="83" spans="1:28">
      <c r="A83" s="429" t="s">
        <v>366</v>
      </c>
      <c r="B83" s="429" t="s">
        <v>276</v>
      </c>
      <c r="C83" s="430">
        <v>1999</v>
      </c>
      <c r="D83" s="430">
        <v>0.28999999999999998</v>
      </c>
      <c r="E83" s="429" t="s">
        <v>53</v>
      </c>
      <c r="F83" s="430">
        <v>0.01</v>
      </c>
      <c r="G83" s="429" t="s">
        <v>27</v>
      </c>
      <c r="H83" s="430">
        <v>0.31</v>
      </c>
      <c r="I83" s="429" t="s">
        <v>53</v>
      </c>
      <c r="J83" s="430">
        <v>3.45</v>
      </c>
      <c r="K83" s="429" t="s">
        <v>53</v>
      </c>
      <c r="L83" s="430">
        <v>2.65</v>
      </c>
      <c r="M83" s="429" t="s">
        <v>31</v>
      </c>
      <c r="N83" s="430">
        <v>2.87</v>
      </c>
      <c r="O83" s="429" t="s">
        <v>53</v>
      </c>
      <c r="P83" s="430">
        <v>0.13</v>
      </c>
      <c r="Q83" s="429" t="s">
        <v>53</v>
      </c>
      <c r="R83" s="430">
        <v>1.34</v>
      </c>
      <c r="S83" s="429" t="s">
        <v>27</v>
      </c>
      <c r="T83" s="430">
        <v>1.8</v>
      </c>
      <c r="U83" s="429" t="s">
        <v>53</v>
      </c>
      <c r="V83" s="430">
        <v>0.77</v>
      </c>
      <c r="W83" s="429" t="s">
        <v>53</v>
      </c>
      <c r="X83" s="430">
        <v>0.48</v>
      </c>
      <c r="Y83" s="429" t="s">
        <v>27</v>
      </c>
      <c r="Z83" s="430">
        <v>0.51</v>
      </c>
      <c r="AA83" s="429" t="s">
        <v>53</v>
      </c>
      <c r="AB83" s="430">
        <v>14.61</v>
      </c>
    </row>
    <row r="84" spans="1:28">
      <c r="A84" s="429" t="s">
        <v>367</v>
      </c>
      <c r="B84" s="429" t="s">
        <v>276</v>
      </c>
      <c r="C84" s="430">
        <v>1999</v>
      </c>
      <c r="D84" s="430">
        <v>0.5</v>
      </c>
      <c r="E84" s="429" t="s">
        <v>53</v>
      </c>
      <c r="F84" s="430">
        <v>0.1</v>
      </c>
      <c r="G84" s="429" t="s">
        <v>53</v>
      </c>
      <c r="H84" s="430">
        <v>0.61</v>
      </c>
      <c r="I84" s="429" t="s">
        <v>53</v>
      </c>
      <c r="J84" s="430">
        <v>3.51</v>
      </c>
      <c r="K84" s="429" t="s">
        <v>53</v>
      </c>
      <c r="L84" s="430">
        <v>1.94</v>
      </c>
      <c r="M84" s="429" t="s">
        <v>53</v>
      </c>
      <c r="N84" s="430">
        <v>1.71</v>
      </c>
      <c r="O84" s="429" t="s">
        <v>53</v>
      </c>
      <c r="P84" s="430">
        <v>0.02</v>
      </c>
      <c r="Q84" s="429" t="s">
        <v>53</v>
      </c>
      <c r="R84" s="430">
        <v>0.36</v>
      </c>
      <c r="S84" s="429" t="s">
        <v>53</v>
      </c>
      <c r="T84" s="430">
        <v>2.69</v>
      </c>
      <c r="U84" s="429" t="s">
        <v>53</v>
      </c>
      <c r="V84" s="430">
        <v>0.72</v>
      </c>
      <c r="W84" s="429" t="s">
        <v>53</v>
      </c>
      <c r="X84" s="430">
        <v>0.28000000000000003</v>
      </c>
      <c r="Y84" s="429" t="s">
        <v>53</v>
      </c>
      <c r="Z84" s="430">
        <v>0.63</v>
      </c>
      <c r="AA84" s="429" t="s">
        <v>53</v>
      </c>
      <c r="AB84" s="430">
        <v>13.07</v>
      </c>
    </row>
    <row r="85" spans="1:28">
      <c r="A85" s="429" t="s">
        <v>368</v>
      </c>
      <c r="B85" s="429" t="s">
        <v>276</v>
      </c>
      <c r="C85" s="430">
        <v>1999</v>
      </c>
      <c r="D85" s="430">
        <v>0.81</v>
      </c>
      <c r="E85" s="429" t="s">
        <v>53</v>
      </c>
      <c r="F85" s="430">
        <v>0.49</v>
      </c>
      <c r="G85" s="429" t="s">
        <v>53</v>
      </c>
      <c r="H85" s="430">
        <v>0.62</v>
      </c>
      <c r="I85" s="429" t="s">
        <v>53</v>
      </c>
      <c r="J85" s="430">
        <v>2.34</v>
      </c>
      <c r="K85" s="429" t="s">
        <v>53</v>
      </c>
      <c r="L85" s="430">
        <v>1.1200000000000001</v>
      </c>
      <c r="M85" s="429" t="s">
        <v>53</v>
      </c>
      <c r="N85" s="430">
        <v>2.14</v>
      </c>
      <c r="O85" s="429" t="s">
        <v>28</v>
      </c>
      <c r="P85" s="430">
        <v>0.44</v>
      </c>
      <c r="Q85" s="429" t="s">
        <v>53</v>
      </c>
      <c r="R85" s="430">
        <v>0.33</v>
      </c>
      <c r="S85" s="429" t="s">
        <v>38</v>
      </c>
      <c r="T85" s="430">
        <v>1.06</v>
      </c>
      <c r="U85" s="429" t="s">
        <v>53</v>
      </c>
      <c r="V85" s="430">
        <v>0.15</v>
      </c>
      <c r="W85" s="429" t="s">
        <v>33</v>
      </c>
      <c r="X85" s="430">
        <v>0.43</v>
      </c>
      <c r="Y85" s="429" t="s">
        <v>53</v>
      </c>
      <c r="Z85" s="430">
        <v>0.36</v>
      </c>
      <c r="AA85" s="429" t="s">
        <v>27</v>
      </c>
      <c r="AB85" s="430">
        <v>10.14</v>
      </c>
    </row>
    <row r="86" spans="1:28">
      <c r="A86" s="429" t="s">
        <v>369</v>
      </c>
      <c r="B86" s="429" t="s">
        <v>276</v>
      </c>
      <c r="C86" s="430">
        <v>1999</v>
      </c>
      <c r="D86" s="430">
        <v>0</v>
      </c>
      <c r="E86" s="429" t="s">
        <v>28</v>
      </c>
      <c r="F86" s="430">
        <v>0</v>
      </c>
      <c r="G86" s="429" t="s">
        <v>25</v>
      </c>
      <c r="H86" s="430">
        <v>0</v>
      </c>
      <c r="I86" s="429" t="s">
        <v>25</v>
      </c>
      <c r="J86" s="430">
        <v>2.84</v>
      </c>
      <c r="K86" s="429" t="s">
        <v>28</v>
      </c>
      <c r="L86" s="430">
        <v>0</v>
      </c>
      <c r="M86" s="429" t="s">
        <v>26</v>
      </c>
      <c r="N86" s="430">
        <v>0.63</v>
      </c>
      <c r="O86" s="429" t="s">
        <v>53</v>
      </c>
      <c r="P86" s="430">
        <v>0</v>
      </c>
      <c r="Q86" s="429" t="s">
        <v>53</v>
      </c>
      <c r="R86" s="430">
        <v>1.23</v>
      </c>
      <c r="S86" s="429" t="s">
        <v>53</v>
      </c>
      <c r="T86" s="430">
        <v>3.04</v>
      </c>
      <c r="U86" s="429" t="s">
        <v>53</v>
      </c>
      <c r="V86" s="430">
        <v>0</v>
      </c>
      <c r="W86" s="429" t="s">
        <v>26</v>
      </c>
      <c r="X86" s="430">
        <v>0.8</v>
      </c>
      <c r="Y86" s="429" t="s">
        <v>27</v>
      </c>
      <c r="Z86" s="430">
        <v>0</v>
      </c>
      <c r="AA86" s="429" t="s">
        <v>25</v>
      </c>
      <c r="AB86" s="430">
        <v>8.5399999999999991</v>
      </c>
    </row>
    <row r="87" spans="1:28">
      <c r="A87" s="429" t="s">
        <v>370</v>
      </c>
      <c r="B87" s="429" t="s">
        <v>276</v>
      </c>
      <c r="C87" s="430">
        <v>1999</v>
      </c>
      <c r="D87" s="430">
        <v>7.39</v>
      </c>
      <c r="E87" s="429" t="s">
        <v>53</v>
      </c>
      <c r="F87" s="430">
        <v>5.13</v>
      </c>
      <c r="G87" s="429" t="s">
        <v>53</v>
      </c>
      <c r="H87" s="430">
        <v>1.92</v>
      </c>
      <c r="I87" s="429" t="s">
        <v>53</v>
      </c>
      <c r="J87" s="430">
        <v>1.92</v>
      </c>
      <c r="K87" s="429" t="s">
        <v>53</v>
      </c>
      <c r="L87" s="430">
        <v>3.86</v>
      </c>
      <c r="M87" s="429" t="s">
        <v>53</v>
      </c>
      <c r="N87" s="430">
        <v>3.22</v>
      </c>
      <c r="O87" s="429" t="s">
        <v>53</v>
      </c>
      <c r="P87" s="430">
        <v>1.85</v>
      </c>
      <c r="Q87" s="429" t="s">
        <v>53</v>
      </c>
      <c r="R87" s="430">
        <v>2.77</v>
      </c>
      <c r="S87" s="429" t="s">
        <v>53</v>
      </c>
      <c r="T87" s="430">
        <v>1.24</v>
      </c>
      <c r="U87" s="429" t="s">
        <v>53</v>
      </c>
      <c r="V87" s="430">
        <v>0.67</v>
      </c>
      <c r="W87" s="429" t="s">
        <v>53</v>
      </c>
      <c r="X87" s="430">
        <v>2.57</v>
      </c>
      <c r="Y87" s="429" t="s">
        <v>53</v>
      </c>
      <c r="Z87" s="430">
        <v>2.9</v>
      </c>
      <c r="AA87" s="429" t="s">
        <v>28</v>
      </c>
      <c r="AB87" s="430">
        <v>35.44</v>
      </c>
    </row>
    <row r="88" spans="1:28">
      <c r="A88" s="429" t="s">
        <v>371</v>
      </c>
      <c r="B88" s="429" t="s">
        <v>276</v>
      </c>
      <c r="C88" s="430">
        <v>1999</v>
      </c>
      <c r="D88" s="430">
        <v>1.21</v>
      </c>
      <c r="E88" s="429" t="s">
        <v>28</v>
      </c>
      <c r="F88" s="430">
        <v>1.1599999999999999</v>
      </c>
      <c r="G88" s="429" t="s">
        <v>28</v>
      </c>
      <c r="H88" s="430">
        <v>0.13</v>
      </c>
      <c r="I88" s="429" t="s">
        <v>31</v>
      </c>
      <c r="J88" s="430">
        <v>3.25</v>
      </c>
      <c r="K88" s="429" t="s">
        <v>28</v>
      </c>
      <c r="L88" s="430">
        <v>0.89</v>
      </c>
      <c r="M88" s="429" t="s">
        <v>53</v>
      </c>
      <c r="N88" s="430">
        <v>1.71</v>
      </c>
      <c r="O88" s="429" t="s">
        <v>53</v>
      </c>
      <c r="P88" s="430">
        <v>0.38</v>
      </c>
      <c r="Q88" s="429" t="s">
        <v>53</v>
      </c>
      <c r="R88" s="430">
        <v>0.65</v>
      </c>
      <c r="S88" s="429" t="s">
        <v>31</v>
      </c>
      <c r="T88" s="430">
        <v>1.41</v>
      </c>
      <c r="U88" s="429" t="s">
        <v>53</v>
      </c>
      <c r="V88" s="430">
        <v>0.35</v>
      </c>
      <c r="W88" s="429" t="s">
        <v>53</v>
      </c>
      <c r="X88" s="430">
        <v>0.08</v>
      </c>
      <c r="Y88" s="429" t="s">
        <v>27</v>
      </c>
      <c r="Z88" s="430">
        <v>0.48</v>
      </c>
      <c r="AA88" s="429" t="s">
        <v>29</v>
      </c>
      <c r="AB88" s="430">
        <v>11.22</v>
      </c>
    </row>
    <row r="89" spans="1:28">
      <c r="A89" s="429" t="s">
        <v>372</v>
      </c>
      <c r="B89" s="429" t="s">
        <v>276</v>
      </c>
      <c r="C89" s="430">
        <v>1999</v>
      </c>
      <c r="D89" s="430">
        <v>2.2799999999999998</v>
      </c>
      <c r="E89" s="429" t="s">
        <v>53</v>
      </c>
      <c r="F89" s="430">
        <v>1.33</v>
      </c>
      <c r="G89" s="429" t="s">
        <v>27</v>
      </c>
      <c r="H89" s="430">
        <v>2.16</v>
      </c>
      <c r="I89" s="429" t="s">
        <v>53</v>
      </c>
      <c r="J89" s="430">
        <v>8.94</v>
      </c>
      <c r="K89" s="429" t="s">
        <v>53</v>
      </c>
      <c r="L89" s="430">
        <v>4.0199999999999996</v>
      </c>
      <c r="M89" s="429" t="s">
        <v>53</v>
      </c>
      <c r="N89" s="430">
        <v>3.17</v>
      </c>
      <c r="O89" s="429" t="s">
        <v>53</v>
      </c>
      <c r="P89" s="430">
        <v>0.89</v>
      </c>
      <c r="Q89" s="429" t="s">
        <v>53</v>
      </c>
      <c r="R89" s="430">
        <v>1.62</v>
      </c>
      <c r="S89" s="429" t="s">
        <v>53</v>
      </c>
      <c r="T89" s="430">
        <v>2.61</v>
      </c>
      <c r="U89" s="429" t="s">
        <v>53</v>
      </c>
      <c r="V89" s="430">
        <v>1.27</v>
      </c>
      <c r="W89" s="429" t="s">
        <v>25</v>
      </c>
      <c r="X89" s="430">
        <v>0.82</v>
      </c>
      <c r="Y89" s="429" t="s">
        <v>53</v>
      </c>
      <c r="Z89" s="430">
        <v>2.42</v>
      </c>
      <c r="AA89" s="429" t="s">
        <v>53</v>
      </c>
      <c r="AB89" s="430">
        <v>31.53</v>
      </c>
    </row>
    <row r="90" spans="1:28">
      <c r="A90" s="429" t="s">
        <v>373</v>
      </c>
      <c r="B90" s="429" t="s">
        <v>276</v>
      </c>
      <c r="C90" s="430">
        <v>1999</v>
      </c>
      <c r="D90" s="430">
        <v>1.1100000000000001</v>
      </c>
      <c r="E90" s="429" t="s">
        <v>53</v>
      </c>
      <c r="F90" s="430">
        <v>0.65</v>
      </c>
      <c r="G90" s="429" t="s">
        <v>53</v>
      </c>
      <c r="H90" s="430">
        <v>1.05</v>
      </c>
      <c r="I90" s="429" t="s">
        <v>53</v>
      </c>
      <c r="J90" s="430">
        <v>4.1100000000000003</v>
      </c>
      <c r="K90" s="429" t="s">
        <v>33</v>
      </c>
      <c r="L90" s="430">
        <v>2.0299999999999998</v>
      </c>
      <c r="M90" s="429" t="s">
        <v>53</v>
      </c>
      <c r="N90" s="430">
        <v>5.31</v>
      </c>
      <c r="O90" s="429" t="s">
        <v>53</v>
      </c>
      <c r="P90" s="430">
        <v>1.37</v>
      </c>
      <c r="Q90" s="429" t="s">
        <v>53</v>
      </c>
      <c r="R90" s="430">
        <v>4.25</v>
      </c>
      <c r="S90" s="429" t="s">
        <v>53</v>
      </c>
      <c r="T90" s="430">
        <v>1.04</v>
      </c>
      <c r="U90" s="429" t="s">
        <v>53</v>
      </c>
      <c r="V90" s="430">
        <v>0</v>
      </c>
      <c r="W90" s="429" t="s">
        <v>53</v>
      </c>
      <c r="X90" s="430">
        <v>0.28000000000000003</v>
      </c>
      <c r="Y90" s="429" t="s">
        <v>53</v>
      </c>
      <c r="Z90" s="430">
        <v>0.73</v>
      </c>
      <c r="AA90" s="429" t="s">
        <v>53</v>
      </c>
      <c r="AB90" s="430">
        <v>17.82</v>
      </c>
    </row>
    <row r="91" spans="1:28">
      <c r="A91" s="429" t="s">
        <v>374</v>
      </c>
      <c r="B91" s="429" t="s">
        <v>276</v>
      </c>
      <c r="C91" s="430">
        <v>1999</v>
      </c>
      <c r="D91" s="430">
        <v>0.2</v>
      </c>
      <c r="E91" s="429" t="s">
        <v>53</v>
      </c>
      <c r="F91" s="430">
        <v>0.09</v>
      </c>
      <c r="G91" s="429" t="s">
        <v>53</v>
      </c>
      <c r="H91" s="430">
        <v>0.04</v>
      </c>
      <c r="I91" s="429" t="s">
        <v>53</v>
      </c>
      <c r="J91" s="430">
        <v>3.81</v>
      </c>
      <c r="K91" s="429" t="s">
        <v>53</v>
      </c>
      <c r="L91" s="430">
        <v>3.21</v>
      </c>
      <c r="M91" s="429" t="s">
        <v>53</v>
      </c>
      <c r="N91" s="430">
        <v>0.79</v>
      </c>
      <c r="O91" s="429" t="s">
        <v>53</v>
      </c>
      <c r="P91" s="430">
        <v>0.23</v>
      </c>
      <c r="Q91" s="429" t="s">
        <v>53</v>
      </c>
      <c r="R91" s="430">
        <v>1.29</v>
      </c>
      <c r="S91" s="429" t="s">
        <v>53</v>
      </c>
      <c r="T91" s="430">
        <v>2.13</v>
      </c>
      <c r="U91" s="429" t="s">
        <v>53</v>
      </c>
      <c r="V91" s="430">
        <v>0.59</v>
      </c>
      <c r="W91" s="429" t="s">
        <v>53</v>
      </c>
      <c r="X91" s="430">
        <v>0</v>
      </c>
      <c r="Y91" s="429" t="s">
        <v>53</v>
      </c>
      <c r="Z91" s="430">
        <v>0.08</v>
      </c>
      <c r="AA91" s="429" t="s">
        <v>53</v>
      </c>
      <c r="AB91" s="430">
        <v>12.46</v>
      </c>
    </row>
    <row r="92" spans="1:28">
      <c r="A92" s="429" t="s">
        <v>375</v>
      </c>
      <c r="B92" s="429" t="s">
        <v>276</v>
      </c>
      <c r="C92" s="430">
        <v>1999</v>
      </c>
      <c r="D92" s="430">
        <v>0.69</v>
      </c>
      <c r="E92" s="429" t="s">
        <v>53</v>
      </c>
      <c r="F92" s="430">
        <v>0.19</v>
      </c>
      <c r="G92" s="429" t="s">
        <v>53</v>
      </c>
      <c r="H92" s="430">
        <v>0.24</v>
      </c>
      <c r="I92" s="429" t="s">
        <v>53</v>
      </c>
      <c r="J92" s="430">
        <v>3.76</v>
      </c>
      <c r="K92" s="429" t="s">
        <v>53</v>
      </c>
      <c r="L92" s="430">
        <v>3.09</v>
      </c>
      <c r="M92" s="429" t="s">
        <v>53</v>
      </c>
      <c r="N92" s="430">
        <v>2.11</v>
      </c>
      <c r="O92" s="429" t="s">
        <v>53</v>
      </c>
      <c r="P92" s="430">
        <v>2.04</v>
      </c>
      <c r="Q92" s="429" t="s">
        <v>53</v>
      </c>
      <c r="R92" s="430">
        <v>0.6</v>
      </c>
      <c r="S92" s="429" t="s">
        <v>53</v>
      </c>
      <c r="T92" s="430">
        <v>1.69</v>
      </c>
      <c r="U92" s="429" t="s">
        <v>53</v>
      </c>
      <c r="V92" s="430">
        <v>0.37</v>
      </c>
      <c r="W92" s="429" t="s">
        <v>53</v>
      </c>
      <c r="X92" s="430">
        <v>0.31</v>
      </c>
      <c r="Y92" s="429" t="s">
        <v>53</v>
      </c>
      <c r="Z92" s="430">
        <v>0.09</v>
      </c>
      <c r="AA92" s="429" t="s">
        <v>53</v>
      </c>
      <c r="AB92" s="430">
        <v>15.18</v>
      </c>
    </row>
    <row r="93" spans="1:28">
      <c r="A93" s="429" t="s">
        <v>376</v>
      </c>
      <c r="B93" s="429" t="s">
        <v>276</v>
      </c>
      <c r="C93" s="430">
        <v>1999</v>
      </c>
      <c r="D93" s="430">
        <v>0.34</v>
      </c>
      <c r="E93" s="429" t="s">
        <v>38</v>
      </c>
      <c r="F93" s="430">
        <v>0.41</v>
      </c>
      <c r="G93" s="429" t="s">
        <v>27</v>
      </c>
      <c r="H93" s="430">
        <v>0.46</v>
      </c>
      <c r="I93" s="429" t="s">
        <v>53</v>
      </c>
      <c r="J93" s="430">
        <v>2.11</v>
      </c>
      <c r="K93" s="429" t="s">
        <v>53</v>
      </c>
      <c r="L93" s="430">
        <v>2.98</v>
      </c>
      <c r="M93" s="429" t="s">
        <v>53</v>
      </c>
      <c r="N93" s="430">
        <v>1.78</v>
      </c>
      <c r="O93" s="429" t="s">
        <v>53</v>
      </c>
      <c r="P93" s="430">
        <v>0.24</v>
      </c>
      <c r="Q93" s="429" t="s">
        <v>53</v>
      </c>
      <c r="R93" s="430">
        <v>1.97</v>
      </c>
      <c r="S93" s="429" t="s">
        <v>53</v>
      </c>
      <c r="T93" s="430">
        <v>1.48</v>
      </c>
      <c r="U93" s="429" t="s">
        <v>53</v>
      </c>
      <c r="V93" s="430">
        <v>0.57999999999999996</v>
      </c>
      <c r="W93" s="429" t="s">
        <v>53</v>
      </c>
      <c r="X93" s="430">
        <v>0.37</v>
      </c>
      <c r="Y93" s="429" t="s">
        <v>53</v>
      </c>
      <c r="Z93" s="430">
        <v>1.46</v>
      </c>
      <c r="AA93" s="429" t="s">
        <v>53</v>
      </c>
      <c r="AB93" s="430">
        <v>14.18</v>
      </c>
    </row>
    <row r="94" spans="1:28">
      <c r="A94" s="429" t="s">
        <v>377</v>
      </c>
      <c r="B94" s="429" t="s">
        <v>276</v>
      </c>
      <c r="C94" s="430">
        <v>1999</v>
      </c>
      <c r="D94" s="430">
        <v>0.41</v>
      </c>
      <c r="E94" s="429" t="s">
        <v>53</v>
      </c>
      <c r="F94" s="430">
        <v>0.32</v>
      </c>
      <c r="G94" s="429" t="s">
        <v>25</v>
      </c>
      <c r="H94" s="430">
        <v>0.7</v>
      </c>
      <c r="I94" s="429" t="s">
        <v>53</v>
      </c>
      <c r="J94" s="430">
        <v>1.23</v>
      </c>
      <c r="K94" s="429" t="s">
        <v>53</v>
      </c>
      <c r="L94" s="430">
        <v>3.54</v>
      </c>
      <c r="M94" s="429" t="s">
        <v>53</v>
      </c>
      <c r="N94" s="430">
        <v>1.18</v>
      </c>
      <c r="O94" s="429" t="s">
        <v>53</v>
      </c>
      <c r="P94" s="430">
        <v>0.02</v>
      </c>
      <c r="Q94" s="429" t="s">
        <v>53</v>
      </c>
      <c r="R94" s="430">
        <v>0.68</v>
      </c>
      <c r="S94" s="429" t="s">
        <v>53</v>
      </c>
      <c r="T94" s="430">
        <v>1.61</v>
      </c>
      <c r="U94" s="429" t="s">
        <v>53</v>
      </c>
      <c r="V94" s="430">
        <v>0.41</v>
      </c>
      <c r="W94" s="429" t="s">
        <v>53</v>
      </c>
      <c r="X94" s="430">
        <v>0.24</v>
      </c>
      <c r="Y94" s="429" t="s">
        <v>53</v>
      </c>
      <c r="Z94" s="430">
        <v>0.56000000000000005</v>
      </c>
      <c r="AA94" s="429" t="s">
        <v>53</v>
      </c>
      <c r="AB94" s="430">
        <v>10.9</v>
      </c>
    </row>
    <row r="95" spans="1:28">
      <c r="A95" s="429" t="s">
        <v>378</v>
      </c>
      <c r="B95" s="429" t="s">
        <v>276</v>
      </c>
      <c r="C95" s="430">
        <v>1999</v>
      </c>
      <c r="D95" s="430">
        <v>0.23</v>
      </c>
      <c r="E95" s="429" t="s">
        <v>53</v>
      </c>
      <c r="F95" s="430">
        <v>0.12</v>
      </c>
      <c r="G95" s="429" t="s">
        <v>53</v>
      </c>
      <c r="H95" s="430">
        <v>0.06</v>
      </c>
      <c r="I95" s="429" t="s">
        <v>27</v>
      </c>
      <c r="J95" s="430">
        <v>4.2300000000000004</v>
      </c>
      <c r="K95" s="429" t="s">
        <v>53</v>
      </c>
      <c r="L95" s="430">
        <v>1.82</v>
      </c>
      <c r="M95" s="429" t="s">
        <v>53</v>
      </c>
      <c r="N95" s="430">
        <v>1.07</v>
      </c>
      <c r="O95" s="429" t="s">
        <v>53</v>
      </c>
      <c r="P95" s="430">
        <v>0.23</v>
      </c>
      <c r="Q95" s="429" t="s">
        <v>53</v>
      </c>
      <c r="R95" s="430">
        <v>1.71</v>
      </c>
      <c r="S95" s="429" t="s">
        <v>53</v>
      </c>
      <c r="T95" s="430">
        <v>1.59</v>
      </c>
      <c r="U95" s="429" t="s">
        <v>53</v>
      </c>
      <c r="V95" s="430">
        <v>0.37</v>
      </c>
      <c r="W95" s="429" t="s">
        <v>53</v>
      </c>
      <c r="X95" s="430">
        <v>0.26</v>
      </c>
      <c r="Y95" s="429" t="s">
        <v>53</v>
      </c>
      <c r="Z95" s="430">
        <v>0.13</v>
      </c>
      <c r="AA95" s="429" t="s">
        <v>53</v>
      </c>
      <c r="AB95" s="430">
        <v>11.82</v>
      </c>
    </row>
    <row r="96" spans="1:28">
      <c r="A96" s="429" t="s">
        <v>379</v>
      </c>
      <c r="B96" s="429" t="s">
        <v>276</v>
      </c>
      <c r="C96" s="430">
        <v>1999</v>
      </c>
      <c r="D96" s="430">
        <v>0.16</v>
      </c>
      <c r="E96" s="429" t="s">
        <v>53</v>
      </c>
      <c r="F96" s="430">
        <v>0.2</v>
      </c>
      <c r="G96" s="429" t="s">
        <v>53</v>
      </c>
      <c r="H96" s="430">
        <v>0.3</v>
      </c>
      <c r="I96" s="429" t="s">
        <v>53</v>
      </c>
      <c r="J96" s="430">
        <v>4.51</v>
      </c>
      <c r="K96" s="429" t="s">
        <v>27</v>
      </c>
      <c r="L96" s="430">
        <v>5.05</v>
      </c>
      <c r="M96" s="429" t="s">
        <v>53</v>
      </c>
      <c r="N96" s="430">
        <v>1.5</v>
      </c>
      <c r="O96" s="429" t="s">
        <v>31</v>
      </c>
      <c r="P96" s="430">
        <v>0.4</v>
      </c>
      <c r="Q96" s="429" t="s">
        <v>53</v>
      </c>
      <c r="R96" s="430">
        <v>1.3</v>
      </c>
      <c r="S96" s="429" t="s">
        <v>53</v>
      </c>
      <c r="T96" s="430">
        <v>2.4</v>
      </c>
      <c r="U96" s="429" t="s">
        <v>53</v>
      </c>
      <c r="V96" s="430">
        <v>0.42</v>
      </c>
      <c r="W96" s="429" t="s">
        <v>53</v>
      </c>
      <c r="X96" s="430">
        <v>0</v>
      </c>
      <c r="Y96" s="429" t="s">
        <v>26</v>
      </c>
      <c r="Z96" s="430">
        <v>0.13</v>
      </c>
      <c r="AA96" s="429" t="s">
        <v>53</v>
      </c>
      <c r="AB96" s="430">
        <v>16.37</v>
      </c>
    </row>
    <row r="97" spans="1:28">
      <c r="A97" s="429" t="s">
        <v>380</v>
      </c>
      <c r="B97" s="429" t="s">
        <v>276</v>
      </c>
      <c r="C97" s="430">
        <v>1999</v>
      </c>
      <c r="D97" s="430">
        <v>0.17</v>
      </c>
      <c r="E97" s="429" t="s">
        <v>27</v>
      </c>
      <c r="F97" s="430">
        <v>0</v>
      </c>
      <c r="G97" s="429" t="s">
        <v>53</v>
      </c>
      <c r="H97" s="430">
        <v>0.24</v>
      </c>
      <c r="I97" s="429" t="s">
        <v>53</v>
      </c>
      <c r="J97" s="430">
        <v>3.48</v>
      </c>
      <c r="K97" s="429" t="s">
        <v>53</v>
      </c>
      <c r="L97" s="430">
        <v>2.33</v>
      </c>
      <c r="M97" s="429" t="s">
        <v>53</v>
      </c>
      <c r="N97" s="430">
        <v>1.66</v>
      </c>
      <c r="O97" s="429" t="s">
        <v>53</v>
      </c>
      <c r="P97" s="430">
        <v>0.22</v>
      </c>
      <c r="Q97" s="429" t="s">
        <v>53</v>
      </c>
      <c r="R97" s="430">
        <v>0.94</v>
      </c>
      <c r="S97" s="429" t="s">
        <v>53</v>
      </c>
      <c r="T97" s="430">
        <v>1.53</v>
      </c>
      <c r="U97" s="429" t="s">
        <v>53</v>
      </c>
      <c r="V97" s="430">
        <v>0.54</v>
      </c>
      <c r="W97" s="429" t="s">
        <v>53</v>
      </c>
      <c r="X97" s="430">
        <v>0.21</v>
      </c>
      <c r="Y97" s="429" t="s">
        <v>53</v>
      </c>
      <c r="Z97" s="430">
        <v>0.19</v>
      </c>
      <c r="AA97" s="429" t="s">
        <v>53</v>
      </c>
      <c r="AB97" s="430">
        <v>11.51</v>
      </c>
    </row>
    <row r="98" spans="1:28">
      <c r="A98" s="429" t="s">
        <v>381</v>
      </c>
      <c r="B98" s="429" t="s">
        <v>276</v>
      </c>
      <c r="C98" s="430">
        <v>1999</v>
      </c>
      <c r="D98" s="430">
        <v>0.15</v>
      </c>
      <c r="E98" s="429" t="s">
        <v>53</v>
      </c>
      <c r="F98" s="430">
        <v>7.0000000000000007E-2</v>
      </c>
      <c r="G98" s="429" t="s">
        <v>53</v>
      </c>
      <c r="H98" s="430">
        <v>0.35</v>
      </c>
      <c r="I98" s="429" t="s">
        <v>53</v>
      </c>
      <c r="J98" s="430">
        <v>2.78</v>
      </c>
      <c r="K98" s="429" t="s">
        <v>53</v>
      </c>
      <c r="L98" s="430">
        <v>1.69</v>
      </c>
      <c r="M98" s="429" t="s">
        <v>53</v>
      </c>
      <c r="N98" s="430">
        <v>6.48</v>
      </c>
      <c r="O98" s="429" t="s">
        <v>53</v>
      </c>
      <c r="P98" s="430">
        <v>1.27</v>
      </c>
      <c r="Q98" s="429" t="s">
        <v>53</v>
      </c>
      <c r="R98" s="430">
        <v>1.57</v>
      </c>
      <c r="S98" s="429" t="s">
        <v>53</v>
      </c>
      <c r="T98" s="430">
        <v>2.79</v>
      </c>
      <c r="U98" s="429" t="s">
        <v>53</v>
      </c>
      <c r="V98" s="430">
        <v>0.13</v>
      </c>
      <c r="W98" s="429" t="s">
        <v>53</v>
      </c>
      <c r="X98" s="430">
        <v>0.43</v>
      </c>
      <c r="Y98" s="429" t="s">
        <v>53</v>
      </c>
      <c r="Z98" s="430">
        <v>0.16</v>
      </c>
      <c r="AA98" s="429" t="s">
        <v>53</v>
      </c>
      <c r="AB98" s="430">
        <v>17.87</v>
      </c>
    </row>
    <row r="99" spans="1:28">
      <c r="A99" s="429" t="s">
        <v>382</v>
      </c>
      <c r="B99" s="429" t="s">
        <v>276</v>
      </c>
      <c r="C99" s="430">
        <v>1999</v>
      </c>
      <c r="D99" s="430">
        <v>0.03</v>
      </c>
      <c r="E99" s="429" t="s">
        <v>53</v>
      </c>
      <c r="F99" s="430">
        <v>0.34</v>
      </c>
      <c r="G99" s="429" t="s">
        <v>53</v>
      </c>
      <c r="H99" s="430">
        <v>0.61</v>
      </c>
      <c r="I99" s="429" t="s">
        <v>53</v>
      </c>
      <c r="J99" s="430">
        <v>2.54</v>
      </c>
      <c r="K99" s="429" t="s">
        <v>53</v>
      </c>
      <c r="L99" s="430">
        <v>2.13</v>
      </c>
      <c r="M99" s="429" t="s">
        <v>53</v>
      </c>
      <c r="N99" s="430">
        <v>2.67</v>
      </c>
      <c r="O99" s="429" t="s">
        <v>53</v>
      </c>
      <c r="P99" s="430">
        <v>0.63</v>
      </c>
      <c r="Q99" s="429" t="s">
        <v>53</v>
      </c>
      <c r="R99" s="430">
        <v>0.69</v>
      </c>
      <c r="S99" s="429" t="s">
        <v>53</v>
      </c>
      <c r="T99" s="430">
        <v>2.3199999999999998</v>
      </c>
      <c r="U99" s="429" t="s">
        <v>53</v>
      </c>
      <c r="V99" s="430">
        <v>0.15</v>
      </c>
      <c r="W99" s="429" t="s">
        <v>53</v>
      </c>
      <c r="X99" s="430">
        <v>0.26</v>
      </c>
      <c r="Y99" s="429" t="s">
        <v>53</v>
      </c>
      <c r="Z99" s="430">
        <v>0.11</v>
      </c>
      <c r="AA99" s="429" t="s">
        <v>53</v>
      </c>
      <c r="AB99" s="430">
        <v>12.48</v>
      </c>
    </row>
    <row r="100" spans="1:28">
      <c r="A100" s="429" t="s">
        <v>383</v>
      </c>
      <c r="B100" s="429" t="s">
        <v>276</v>
      </c>
      <c r="C100" s="430">
        <v>1999</v>
      </c>
      <c r="D100" s="430">
        <v>1.94</v>
      </c>
      <c r="E100" s="429" t="s">
        <v>25</v>
      </c>
      <c r="F100" s="430">
        <v>1.06</v>
      </c>
      <c r="G100" s="429" t="s">
        <v>27</v>
      </c>
      <c r="H100" s="430">
        <v>0.42</v>
      </c>
      <c r="I100" s="429" t="s">
        <v>53</v>
      </c>
      <c r="J100" s="430">
        <v>1.5</v>
      </c>
      <c r="K100" s="429" t="s">
        <v>53</v>
      </c>
      <c r="L100" s="430">
        <v>1.57</v>
      </c>
      <c r="M100" s="429" t="s">
        <v>53</v>
      </c>
      <c r="N100" s="430">
        <v>2.08</v>
      </c>
      <c r="O100" s="429" t="s">
        <v>53</v>
      </c>
      <c r="P100" s="430">
        <v>0.84</v>
      </c>
      <c r="Q100" s="429" t="s">
        <v>53</v>
      </c>
      <c r="R100" s="430">
        <v>3.46</v>
      </c>
      <c r="S100" s="429" t="s">
        <v>53</v>
      </c>
      <c r="T100" s="430">
        <v>0.8</v>
      </c>
      <c r="U100" s="429" t="s">
        <v>53</v>
      </c>
      <c r="V100" s="430">
        <v>0.82</v>
      </c>
      <c r="W100" s="429" t="s">
        <v>53</v>
      </c>
      <c r="X100" s="430">
        <v>0.31</v>
      </c>
      <c r="Y100" s="429" t="s">
        <v>25</v>
      </c>
      <c r="Z100" s="430">
        <v>2.2000000000000002</v>
      </c>
      <c r="AA100" s="429" t="s">
        <v>53</v>
      </c>
      <c r="AB100" s="430">
        <v>17</v>
      </c>
    </row>
    <row r="101" spans="1:28">
      <c r="A101" s="429" t="s">
        <v>384</v>
      </c>
      <c r="B101" s="429" t="s">
        <v>276</v>
      </c>
      <c r="C101" s="430">
        <v>1999</v>
      </c>
      <c r="D101" s="430">
        <v>0.66</v>
      </c>
      <c r="E101" s="429" t="s">
        <v>53</v>
      </c>
      <c r="F101" s="430">
        <v>0.25</v>
      </c>
      <c r="G101" s="429" t="s">
        <v>53</v>
      </c>
      <c r="H101" s="430">
        <v>0.66</v>
      </c>
      <c r="I101" s="429" t="s">
        <v>53</v>
      </c>
      <c r="J101" s="430">
        <v>2.85</v>
      </c>
      <c r="K101" s="429" t="s">
        <v>53</v>
      </c>
      <c r="L101" s="430">
        <v>1.59</v>
      </c>
      <c r="M101" s="429" t="s">
        <v>53</v>
      </c>
      <c r="N101" s="430">
        <v>6.51</v>
      </c>
      <c r="O101" s="429" t="s">
        <v>53</v>
      </c>
      <c r="P101" s="430">
        <v>1.84</v>
      </c>
      <c r="Q101" s="429" t="s">
        <v>53</v>
      </c>
      <c r="R101" s="430">
        <v>0.96</v>
      </c>
      <c r="S101" s="429" t="s">
        <v>53</v>
      </c>
      <c r="T101" s="430">
        <v>0.62</v>
      </c>
      <c r="U101" s="429" t="s">
        <v>53</v>
      </c>
      <c r="V101" s="430">
        <v>0</v>
      </c>
      <c r="W101" s="429" t="s">
        <v>53</v>
      </c>
      <c r="X101" s="430">
        <v>0.45</v>
      </c>
      <c r="Y101" s="429" t="s">
        <v>53</v>
      </c>
      <c r="Z101" s="430">
        <v>0.59</v>
      </c>
      <c r="AA101" s="429" t="s">
        <v>53</v>
      </c>
      <c r="AB101" s="430">
        <v>16.98</v>
      </c>
    </row>
    <row r="102" spans="1:28">
      <c r="A102" s="429" t="s">
        <v>385</v>
      </c>
      <c r="B102" s="429" t="s">
        <v>276</v>
      </c>
      <c r="C102" s="430">
        <v>1999</v>
      </c>
      <c r="D102" s="430">
        <v>0.57999999999999996</v>
      </c>
      <c r="E102" s="429" t="s">
        <v>53</v>
      </c>
      <c r="F102" s="430">
        <v>0.24</v>
      </c>
      <c r="G102" s="429" t="s">
        <v>53</v>
      </c>
      <c r="H102" s="430">
        <v>0.11</v>
      </c>
      <c r="I102" s="429" t="s">
        <v>53</v>
      </c>
      <c r="J102" s="430">
        <v>1.44</v>
      </c>
      <c r="K102" s="429" t="s">
        <v>53</v>
      </c>
      <c r="L102" s="430">
        <v>1.2</v>
      </c>
      <c r="M102" s="429" t="s">
        <v>53</v>
      </c>
      <c r="N102" s="430">
        <v>1.41</v>
      </c>
      <c r="O102" s="429" t="s">
        <v>53</v>
      </c>
      <c r="P102" s="430">
        <v>0.76</v>
      </c>
      <c r="Q102" s="429" t="s">
        <v>53</v>
      </c>
      <c r="R102" s="430">
        <v>0.81</v>
      </c>
      <c r="S102" s="429" t="s">
        <v>53</v>
      </c>
      <c r="T102" s="430">
        <v>1.0900000000000001</v>
      </c>
      <c r="U102" s="429" t="s">
        <v>53</v>
      </c>
      <c r="V102" s="430">
        <v>0.11</v>
      </c>
      <c r="W102" s="429" t="s">
        <v>53</v>
      </c>
      <c r="X102" s="430">
        <v>0.49</v>
      </c>
      <c r="Y102" s="429" t="s">
        <v>53</v>
      </c>
      <c r="Z102" s="430">
        <v>0.06</v>
      </c>
      <c r="AA102" s="429" t="s">
        <v>53</v>
      </c>
      <c r="AB102" s="430">
        <v>8.3000000000000007</v>
      </c>
    </row>
    <row r="103" spans="1:28">
      <c r="A103" s="429" t="s">
        <v>387</v>
      </c>
      <c r="B103" s="429" t="s">
        <v>276</v>
      </c>
      <c r="C103" s="430">
        <v>1999</v>
      </c>
      <c r="D103" s="430">
        <v>0.24</v>
      </c>
      <c r="E103" s="429" t="s">
        <v>53</v>
      </c>
      <c r="F103" s="430">
        <v>0.02</v>
      </c>
      <c r="G103" s="429" t="s">
        <v>53</v>
      </c>
      <c r="H103" s="430">
        <v>0.26</v>
      </c>
      <c r="I103" s="429" t="s">
        <v>53</v>
      </c>
      <c r="J103" s="430">
        <v>2.93</v>
      </c>
      <c r="K103" s="429" t="s">
        <v>53</v>
      </c>
      <c r="L103" s="430">
        <v>2.17</v>
      </c>
      <c r="M103" s="429" t="s">
        <v>53</v>
      </c>
      <c r="N103" s="430">
        <v>3.44</v>
      </c>
      <c r="O103" s="429" t="s">
        <v>53</v>
      </c>
      <c r="P103" s="430">
        <v>1.44</v>
      </c>
      <c r="Q103" s="429" t="s">
        <v>53</v>
      </c>
      <c r="R103" s="430">
        <v>1.37</v>
      </c>
      <c r="S103" s="429" t="s">
        <v>53</v>
      </c>
      <c r="T103" s="430">
        <v>2.86</v>
      </c>
      <c r="U103" s="429" t="s">
        <v>53</v>
      </c>
      <c r="V103" s="430">
        <v>0.28000000000000003</v>
      </c>
      <c r="W103" s="429" t="s">
        <v>53</v>
      </c>
      <c r="X103" s="430">
        <v>0.11</v>
      </c>
      <c r="Y103" s="429" t="s">
        <v>53</v>
      </c>
      <c r="Z103" s="430">
        <v>0.09</v>
      </c>
      <c r="AA103" s="429" t="s">
        <v>53</v>
      </c>
      <c r="AB103" s="430">
        <v>15.21</v>
      </c>
    </row>
    <row r="104" spans="1:28">
      <c r="A104" s="429" t="s">
        <v>388</v>
      </c>
      <c r="B104" s="429" t="s">
        <v>276</v>
      </c>
      <c r="C104" s="430">
        <v>1999</v>
      </c>
      <c r="D104" s="430">
        <v>0.24</v>
      </c>
      <c r="E104" s="429" t="s">
        <v>53</v>
      </c>
      <c r="F104" s="430">
        <v>0</v>
      </c>
      <c r="G104" s="429" t="s">
        <v>53</v>
      </c>
      <c r="H104" s="430">
        <v>0.22</v>
      </c>
      <c r="I104" s="429" t="s">
        <v>53</v>
      </c>
      <c r="J104" s="430">
        <v>1.41</v>
      </c>
      <c r="K104" s="429" t="s">
        <v>53</v>
      </c>
      <c r="L104" s="430">
        <v>2.58</v>
      </c>
      <c r="M104" s="429" t="s">
        <v>53</v>
      </c>
      <c r="N104" s="430">
        <v>1.08</v>
      </c>
      <c r="O104" s="429" t="s">
        <v>53</v>
      </c>
      <c r="P104" s="430">
        <v>0.31</v>
      </c>
      <c r="Q104" s="429" t="s">
        <v>53</v>
      </c>
      <c r="R104" s="430">
        <v>0.6</v>
      </c>
      <c r="S104" s="429" t="s">
        <v>53</v>
      </c>
      <c r="T104" s="430">
        <v>1.48</v>
      </c>
      <c r="U104" s="429" t="s">
        <v>53</v>
      </c>
      <c r="V104" s="430">
        <v>0.3</v>
      </c>
      <c r="W104" s="429" t="s">
        <v>53</v>
      </c>
      <c r="X104" s="430">
        <v>0.08</v>
      </c>
      <c r="Y104" s="429" t="s">
        <v>53</v>
      </c>
      <c r="Z104" s="430">
        <v>0.16</v>
      </c>
      <c r="AA104" s="429" t="s">
        <v>53</v>
      </c>
      <c r="AB104" s="430">
        <v>8.4600000000000009</v>
      </c>
    </row>
    <row r="105" spans="1:28">
      <c r="A105" s="429" t="s">
        <v>389</v>
      </c>
      <c r="B105" s="429" t="s">
        <v>276</v>
      </c>
      <c r="C105" s="430">
        <v>1999</v>
      </c>
      <c r="D105" s="430">
        <v>0.12</v>
      </c>
      <c r="E105" s="429" t="s">
        <v>53</v>
      </c>
      <c r="F105" s="430">
        <v>0</v>
      </c>
      <c r="G105" s="429" t="s">
        <v>53</v>
      </c>
      <c r="H105" s="430">
        <v>0.17</v>
      </c>
      <c r="I105" s="429" t="s">
        <v>27</v>
      </c>
      <c r="J105" s="430">
        <v>1.72</v>
      </c>
      <c r="K105" s="429" t="s">
        <v>53</v>
      </c>
      <c r="L105" s="430">
        <v>2.17</v>
      </c>
      <c r="M105" s="429" t="s">
        <v>53</v>
      </c>
      <c r="N105" s="430">
        <v>0.96</v>
      </c>
      <c r="O105" s="429" t="s">
        <v>53</v>
      </c>
      <c r="P105" s="430">
        <v>0.23</v>
      </c>
      <c r="Q105" s="429" t="s">
        <v>53</v>
      </c>
      <c r="R105" s="430">
        <v>0.3</v>
      </c>
      <c r="S105" s="429" t="s">
        <v>53</v>
      </c>
      <c r="T105" s="430">
        <v>1.32</v>
      </c>
      <c r="U105" s="429" t="s">
        <v>53</v>
      </c>
      <c r="V105" s="430">
        <v>0.31</v>
      </c>
      <c r="W105" s="429" t="s">
        <v>53</v>
      </c>
      <c r="X105" s="430">
        <v>0.08</v>
      </c>
      <c r="Y105" s="429" t="s">
        <v>53</v>
      </c>
      <c r="Z105" s="430">
        <v>0.24</v>
      </c>
      <c r="AA105" s="429" t="s">
        <v>53</v>
      </c>
      <c r="AB105" s="430">
        <v>7.62</v>
      </c>
    </row>
    <row r="106" spans="1:28">
      <c r="A106" s="429" t="s">
        <v>390</v>
      </c>
      <c r="B106" s="429" t="s">
        <v>276</v>
      </c>
      <c r="C106" s="430">
        <v>1999</v>
      </c>
      <c r="D106" s="430">
        <v>0.24</v>
      </c>
      <c r="E106" s="429" t="s">
        <v>53</v>
      </c>
      <c r="F106" s="430">
        <v>0.2</v>
      </c>
      <c r="G106" s="429" t="s">
        <v>53</v>
      </c>
      <c r="H106" s="430">
        <v>0.74</v>
      </c>
      <c r="I106" s="429" t="s">
        <v>53</v>
      </c>
      <c r="J106" s="430">
        <v>2.75</v>
      </c>
      <c r="K106" s="429" t="s">
        <v>53</v>
      </c>
      <c r="L106" s="430">
        <v>1.07</v>
      </c>
      <c r="M106" s="429" t="s">
        <v>53</v>
      </c>
      <c r="N106" s="430">
        <v>3.07</v>
      </c>
      <c r="O106" s="429" t="s">
        <v>53</v>
      </c>
      <c r="P106" s="430">
        <v>0.4</v>
      </c>
      <c r="Q106" s="429" t="s">
        <v>53</v>
      </c>
      <c r="R106" s="430">
        <v>1.17</v>
      </c>
      <c r="S106" s="429" t="s">
        <v>53</v>
      </c>
      <c r="T106" s="430">
        <v>1.55</v>
      </c>
      <c r="U106" s="429" t="s">
        <v>53</v>
      </c>
      <c r="V106" s="430">
        <v>0.21</v>
      </c>
      <c r="W106" s="429" t="s">
        <v>53</v>
      </c>
      <c r="X106" s="430">
        <v>0.36</v>
      </c>
      <c r="Y106" s="429" t="s">
        <v>53</v>
      </c>
      <c r="Z106" s="430">
        <v>0.46</v>
      </c>
      <c r="AA106" s="429" t="s">
        <v>53</v>
      </c>
      <c r="AB106" s="430">
        <v>12.22</v>
      </c>
    </row>
    <row r="107" spans="1:28">
      <c r="A107" s="429" t="s">
        <v>391</v>
      </c>
      <c r="B107" s="429" t="s">
        <v>276</v>
      </c>
      <c r="C107" s="430">
        <v>1999</v>
      </c>
      <c r="D107" s="430">
        <v>1.07</v>
      </c>
      <c r="E107" s="429" t="s">
        <v>53</v>
      </c>
      <c r="F107" s="430">
        <v>1.31</v>
      </c>
      <c r="G107" s="429" t="s">
        <v>53</v>
      </c>
      <c r="H107" s="430">
        <v>0.31</v>
      </c>
      <c r="I107" s="429" t="s">
        <v>27</v>
      </c>
      <c r="J107" s="430">
        <v>1.54</v>
      </c>
      <c r="K107" s="429" t="s">
        <v>53</v>
      </c>
      <c r="L107" s="430">
        <v>2.4500000000000002</v>
      </c>
      <c r="M107" s="429" t="s">
        <v>53</v>
      </c>
      <c r="N107" s="430">
        <v>1.59</v>
      </c>
      <c r="O107" s="429" t="s">
        <v>53</v>
      </c>
      <c r="P107" s="430">
        <v>0.51</v>
      </c>
      <c r="Q107" s="429" t="s">
        <v>53</v>
      </c>
      <c r="R107" s="430">
        <v>3.05</v>
      </c>
      <c r="S107" s="429" t="s">
        <v>53</v>
      </c>
      <c r="T107" s="430">
        <v>0.14000000000000001</v>
      </c>
      <c r="U107" s="429" t="s">
        <v>53</v>
      </c>
      <c r="V107" s="430">
        <v>0.18</v>
      </c>
      <c r="W107" s="429" t="s">
        <v>53</v>
      </c>
      <c r="X107" s="430">
        <v>0.59</v>
      </c>
      <c r="Y107" s="429" t="s">
        <v>53</v>
      </c>
      <c r="Z107" s="430">
        <v>0.95</v>
      </c>
      <c r="AA107" s="429" t="s">
        <v>53</v>
      </c>
      <c r="AB107" s="430">
        <v>13.69</v>
      </c>
    </row>
    <row r="108" spans="1:28">
      <c r="A108" s="429" t="s">
        <v>392</v>
      </c>
      <c r="B108" s="429" t="s">
        <v>276</v>
      </c>
      <c r="C108" s="430">
        <v>1999</v>
      </c>
      <c r="D108" s="430">
        <v>0.46</v>
      </c>
      <c r="E108" s="429" t="s">
        <v>53</v>
      </c>
      <c r="F108" s="430">
        <v>0.1</v>
      </c>
      <c r="G108" s="429" t="s">
        <v>53</v>
      </c>
      <c r="H108" s="430">
        <v>0.96</v>
      </c>
      <c r="I108" s="429" t="s">
        <v>53</v>
      </c>
      <c r="J108" s="430">
        <v>3.39</v>
      </c>
      <c r="K108" s="429" t="s">
        <v>27</v>
      </c>
      <c r="L108" s="430">
        <v>1.89</v>
      </c>
      <c r="M108" s="429" t="s">
        <v>53</v>
      </c>
      <c r="N108" s="430">
        <v>1.95</v>
      </c>
      <c r="O108" s="429" t="s">
        <v>53</v>
      </c>
      <c r="P108" s="430">
        <v>1.21</v>
      </c>
      <c r="Q108" s="429" t="s">
        <v>53</v>
      </c>
      <c r="R108" s="430">
        <v>0.52</v>
      </c>
      <c r="S108" s="429" t="s">
        <v>53</v>
      </c>
      <c r="T108" s="430">
        <v>2.36</v>
      </c>
      <c r="U108" s="429" t="s">
        <v>53</v>
      </c>
      <c r="V108" s="430">
        <v>0.15</v>
      </c>
      <c r="W108" s="429" t="s">
        <v>53</v>
      </c>
      <c r="X108" s="430">
        <v>0.28000000000000003</v>
      </c>
      <c r="Y108" s="429" t="s">
        <v>53</v>
      </c>
      <c r="Z108" s="430">
        <v>0.35</v>
      </c>
      <c r="AA108" s="429" t="s">
        <v>53</v>
      </c>
      <c r="AB108" s="430">
        <v>13.62</v>
      </c>
    </row>
    <row r="109" spans="1:28">
      <c r="D109" t="s">
        <v>11</v>
      </c>
      <c r="F109" t="s">
        <v>12</v>
      </c>
      <c r="H109" t="s">
        <v>13</v>
      </c>
      <c r="J109" t="s">
        <v>14</v>
      </c>
      <c r="L109" t="s">
        <v>15</v>
      </c>
      <c r="N109" t="s">
        <v>16</v>
      </c>
      <c r="P109" t="s">
        <v>17</v>
      </c>
      <c r="R109" t="s">
        <v>18</v>
      </c>
      <c r="T109" t="s">
        <v>19</v>
      </c>
      <c r="V109" t="s">
        <v>20</v>
      </c>
      <c r="X109" t="s">
        <v>21</v>
      </c>
      <c r="Z109" t="s">
        <v>22</v>
      </c>
      <c r="AB109" t="s">
        <v>23</v>
      </c>
    </row>
    <row r="110" spans="1:28">
      <c r="A110" s="429" t="s">
        <v>275</v>
      </c>
      <c r="B110" s="429" t="s">
        <v>276</v>
      </c>
      <c r="C110" s="430">
        <v>2000</v>
      </c>
      <c r="D110" s="430">
        <v>1.8</v>
      </c>
      <c r="E110" s="429" t="s">
        <v>38</v>
      </c>
      <c r="F110" s="430">
        <v>1.32</v>
      </c>
      <c r="G110" s="429" t="s">
        <v>25</v>
      </c>
      <c r="H110" s="430">
        <v>1.1200000000000001</v>
      </c>
      <c r="I110" s="429" t="s">
        <v>38</v>
      </c>
      <c r="J110" s="430">
        <v>1.41</v>
      </c>
      <c r="K110" s="429" t="s">
        <v>31</v>
      </c>
      <c r="L110" s="430">
        <v>1.65</v>
      </c>
      <c r="M110" s="429" t="s">
        <v>28</v>
      </c>
      <c r="N110" s="430">
        <v>0.77</v>
      </c>
      <c r="O110" s="429" t="s">
        <v>31</v>
      </c>
      <c r="P110" s="430">
        <v>0.54</v>
      </c>
      <c r="Q110" s="429" t="s">
        <v>28</v>
      </c>
      <c r="R110" s="430">
        <v>1.45</v>
      </c>
      <c r="S110" s="429" t="s">
        <v>31</v>
      </c>
      <c r="T110" s="430">
        <v>0.75</v>
      </c>
      <c r="U110" s="429" t="s">
        <v>53</v>
      </c>
      <c r="V110" s="430">
        <v>1.34</v>
      </c>
      <c r="W110" s="429" t="s">
        <v>53</v>
      </c>
      <c r="X110" s="430">
        <v>1.25</v>
      </c>
      <c r="Y110" s="429" t="s">
        <v>38</v>
      </c>
      <c r="Z110" s="430">
        <v>0.63</v>
      </c>
      <c r="AA110" s="429" t="s">
        <v>31</v>
      </c>
      <c r="AB110" s="430">
        <v>14.03</v>
      </c>
    </row>
    <row r="111" spans="1:28">
      <c r="A111" s="429" t="s">
        <v>277</v>
      </c>
      <c r="B111" s="429" t="s">
        <v>276</v>
      </c>
      <c r="C111" s="430">
        <v>2000</v>
      </c>
      <c r="D111" s="430">
        <v>0.88</v>
      </c>
      <c r="E111" s="429" t="s">
        <v>53</v>
      </c>
      <c r="F111" s="430">
        <v>0.67</v>
      </c>
      <c r="G111" s="429" t="s">
        <v>53</v>
      </c>
      <c r="H111" s="430">
        <v>1.88</v>
      </c>
      <c r="I111" s="429" t="s">
        <v>27</v>
      </c>
      <c r="J111" s="430">
        <v>1.18</v>
      </c>
      <c r="K111" s="429" t="s">
        <v>53</v>
      </c>
      <c r="L111" s="430">
        <v>2.0499999999999998</v>
      </c>
      <c r="M111" s="429" t="s">
        <v>53</v>
      </c>
      <c r="N111" s="430">
        <v>1.1100000000000001</v>
      </c>
      <c r="O111" s="429" t="s">
        <v>53</v>
      </c>
      <c r="P111" s="430">
        <v>1.1000000000000001</v>
      </c>
      <c r="Q111" s="429" t="s">
        <v>53</v>
      </c>
      <c r="R111" s="430">
        <v>0.39</v>
      </c>
      <c r="S111" s="429" t="s">
        <v>53</v>
      </c>
      <c r="T111" s="430">
        <v>3.05</v>
      </c>
      <c r="U111" s="429" t="s">
        <v>53</v>
      </c>
      <c r="V111" s="430">
        <v>0.49</v>
      </c>
      <c r="W111" s="429" t="s">
        <v>53</v>
      </c>
      <c r="X111" s="430">
        <v>0.94</v>
      </c>
      <c r="Y111" s="429" t="s">
        <v>53</v>
      </c>
      <c r="Z111" s="430">
        <v>0.56999999999999995</v>
      </c>
      <c r="AA111" s="429" t="s">
        <v>27</v>
      </c>
      <c r="AB111" s="430">
        <v>14.31</v>
      </c>
    </row>
    <row r="112" spans="1:28">
      <c r="A112" s="429" t="s">
        <v>278</v>
      </c>
      <c r="B112" s="429" t="s">
        <v>276</v>
      </c>
      <c r="C112" s="430">
        <v>2000</v>
      </c>
      <c r="D112" s="430">
        <v>2.8</v>
      </c>
      <c r="E112" s="429" t="s">
        <v>53</v>
      </c>
      <c r="F112" s="430">
        <v>2.0699999999999998</v>
      </c>
      <c r="G112" s="429" t="s">
        <v>53</v>
      </c>
      <c r="H112" s="430">
        <v>1.94</v>
      </c>
      <c r="I112" s="429" t="s">
        <v>27</v>
      </c>
      <c r="J112" s="430">
        <v>1.8</v>
      </c>
      <c r="K112" s="429" t="s">
        <v>53</v>
      </c>
      <c r="L112" s="430">
        <v>3.1</v>
      </c>
      <c r="M112" s="429" t="s">
        <v>53</v>
      </c>
      <c r="N112" s="430">
        <v>1.22</v>
      </c>
      <c r="O112" s="429" t="s">
        <v>53</v>
      </c>
      <c r="P112" s="430">
        <v>1.17</v>
      </c>
      <c r="Q112" s="429" t="s">
        <v>53</v>
      </c>
      <c r="R112" s="430">
        <v>1.4</v>
      </c>
      <c r="S112" s="429" t="s">
        <v>53</v>
      </c>
      <c r="T112" s="430">
        <v>0.7</v>
      </c>
      <c r="U112" s="429" t="s">
        <v>53</v>
      </c>
      <c r="V112" s="430">
        <v>2.79</v>
      </c>
      <c r="W112" s="429" t="s">
        <v>53</v>
      </c>
      <c r="X112" s="430">
        <v>1.31</v>
      </c>
      <c r="Y112" s="429" t="s">
        <v>53</v>
      </c>
      <c r="Z112" s="430">
        <v>1.64</v>
      </c>
      <c r="AA112" s="429" t="s">
        <v>53</v>
      </c>
      <c r="AB112" s="430">
        <v>21.94</v>
      </c>
    </row>
    <row r="113" spans="1:28">
      <c r="A113" s="429" t="s">
        <v>279</v>
      </c>
      <c r="B113" s="429" t="s">
        <v>276</v>
      </c>
      <c r="C113" s="430">
        <v>2000</v>
      </c>
      <c r="D113" s="430">
        <v>0.28000000000000003</v>
      </c>
      <c r="E113" s="429" t="s">
        <v>38</v>
      </c>
      <c r="F113" s="430">
        <v>0.1</v>
      </c>
      <c r="G113" s="429" t="s">
        <v>38</v>
      </c>
      <c r="H113" s="430">
        <v>0.02</v>
      </c>
      <c r="I113" s="429" t="s">
        <v>37</v>
      </c>
      <c r="J113" s="430">
        <v>1.28</v>
      </c>
      <c r="K113" s="429" t="s">
        <v>53</v>
      </c>
      <c r="L113" s="430">
        <v>1.82</v>
      </c>
      <c r="M113" s="429" t="s">
        <v>53</v>
      </c>
      <c r="N113" s="430">
        <v>0.15</v>
      </c>
      <c r="O113" s="429" t="s">
        <v>53</v>
      </c>
      <c r="P113" s="430">
        <v>0.32</v>
      </c>
      <c r="Q113" s="429" t="s">
        <v>53</v>
      </c>
      <c r="R113" s="430">
        <v>0.5</v>
      </c>
      <c r="S113" s="429" t="s">
        <v>53</v>
      </c>
      <c r="T113" s="430">
        <v>1.91</v>
      </c>
      <c r="U113" s="429" t="s">
        <v>53</v>
      </c>
      <c r="V113" s="430">
        <v>0.53</v>
      </c>
      <c r="W113" s="429" t="s">
        <v>53</v>
      </c>
      <c r="X113" s="430">
        <v>0</v>
      </c>
      <c r="Y113" s="429" t="s">
        <v>33</v>
      </c>
      <c r="Z113" s="430">
        <v>0</v>
      </c>
      <c r="AA113" s="429" t="s">
        <v>32</v>
      </c>
      <c r="AB113" s="430">
        <v>6.89</v>
      </c>
    </row>
    <row r="114" spans="1:28">
      <c r="A114" s="429" t="s">
        <v>280</v>
      </c>
      <c r="B114" s="429" t="s">
        <v>276</v>
      </c>
      <c r="C114" s="430">
        <v>2000</v>
      </c>
      <c r="D114" s="430">
        <v>0.13</v>
      </c>
      <c r="E114" s="429" t="s">
        <v>53</v>
      </c>
      <c r="F114" s="430">
        <v>0.02</v>
      </c>
      <c r="G114" s="429" t="s">
        <v>53</v>
      </c>
      <c r="H114" s="430">
        <v>0.08</v>
      </c>
      <c r="I114" s="429" t="s">
        <v>27</v>
      </c>
      <c r="J114" s="430">
        <v>0.37</v>
      </c>
      <c r="K114" s="429" t="s">
        <v>53</v>
      </c>
      <c r="L114" s="430">
        <v>1.01</v>
      </c>
      <c r="M114" s="429" t="s">
        <v>53</v>
      </c>
      <c r="N114" s="430">
        <v>0.61</v>
      </c>
      <c r="O114" s="429" t="s">
        <v>53</v>
      </c>
      <c r="P114" s="430">
        <v>0.21</v>
      </c>
      <c r="Q114" s="429" t="s">
        <v>53</v>
      </c>
      <c r="R114" s="430">
        <v>0.16</v>
      </c>
      <c r="S114" s="429" t="s">
        <v>53</v>
      </c>
      <c r="T114" s="430">
        <v>0.76</v>
      </c>
      <c r="U114" s="429" t="s">
        <v>53</v>
      </c>
      <c r="V114" s="430">
        <v>0.69</v>
      </c>
      <c r="W114" s="429" t="s">
        <v>53</v>
      </c>
      <c r="X114" s="430">
        <v>0.23</v>
      </c>
      <c r="Y114" s="429" t="s">
        <v>53</v>
      </c>
      <c r="Z114" s="430">
        <v>0.27</v>
      </c>
      <c r="AA114" s="429" t="s">
        <v>53</v>
      </c>
      <c r="AB114" s="430">
        <v>4.54</v>
      </c>
    </row>
    <row r="115" spans="1:28">
      <c r="A115" s="429" t="s">
        <v>281</v>
      </c>
      <c r="B115" s="429" t="s">
        <v>276</v>
      </c>
      <c r="C115" s="430">
        <v>2000</v>
      </c>
      <c r="D115" s="430">
        <v>1.06</v>
      </c>
      <c r="E115" s="429" t="s">
        <v>53</v>
      </c>
      <c r="F115" s="430">
        <v>0.78</v>
      </c>
      <c r="G115" s="429" t="s">
        <v>27</v>
      </c>
      <c r="H115" s="430">
        <v>0.97</v>
      </c>
      <c r="I115" s="429" t="s">
        <v>53</v>
      </c>
      <c r="J115" s="430">
        <v>2.12</v>
      </c>
      <c r="K115" s="429" t="s">
        <v>53</v>
      </c>
      <c r="L115" s="430">
        <v>2.66</v>
      </c>
      <c r="M115" s="429" t="s">
        <v>53</v>
      </c>
      <c r="N115" s="430">
        <v>1.17</v>
      </c>
      <c r="O115" s="429" t="s">
        <v>53</v>
      </c>
      <c r="P115" s="430">
        <v>0.22</v>
      </c>
      <c r="Q115" s="429" t="s">
        <v>53</v>
      </c>
      <c r="R115" s="430">
        <v>1.1299999999999999</v>
      </c>
      <c r="S115" s="429" t="s">
        <v>53</v>
      </c>
      <c r="T115" s="430">
        <v>1.41</v>
      </c>
      <c r="U115" s="429" t="s">
        <v>53</v>
      </c>
      <c r="V115" s="430">
        <v>0.15</v>
      </c>
      <c r="W115" s="429" t="s">
        <v>53</v>
      </c>
      <c r="X115" s="430">
        <v>1.62</v>
      </c>
      <c r="Y115" s="429" t="s">
        <v>53</v>
      </c>
      <c r="Z115" s="430">
        <v>0.88</v>
      </c>
      <c r="AA115" s="429" t="s">
        <v>53</v>
      </c>
      <c r="AB115" s="430">
        <v>14.17</v>
      </c>
    </row>
    <row r="116" spans="1:28">
      <c r="A116" s="429" t="s">
        <v>282</v>
      </c>
      <c r="B116" s="429" t="s">
        <v>276</v>
      </c>
      <c r="C116" s="430">
        <v>2000</v>
      </c>
      <c r="D116" s="430">
        <v>3.63</v>
      </c>
      <c r="E116" s="429" t="s">
        <v>25</v>
      </c>
      <c r="F116" s="430">
        <v>2.91</v>
      </c>
      <c r="G116" s="429" t="s">
        <v>53</v>
      </c>
      <c r="H116" s="430">
        <v>1.95</v>
      </c>
      <c r="I116" s="429" t="s">
        <v>53</v>
      </c>
      <c r="J116" s="430">
        <v>1.27</v>
      </c>
      <c r="K116" s="429" t="s">
        <v>53</v>
      </c>
      <c r="L116" s="430">
        <v>2.2799999999999998</v>
      </c>
      <c r="M116" s="429" t="s">
        <v>53</v>
      </c>
      <c r="N116" s="430">
        <v>1.24</v>
      </c>
      <c r="O116" s="429" t="s">
        <v>25</v>
      </c>
      <c r="P116" s="430">
        <v>0.5</v>
      </c>
      <c r="Q116" s="429" t="s">
        <v>27</v>
      </c>
      <c r="R116" s="430">
        <v>2.09</v>
      </c>
      <c r="S116" s="429" t="s">
        <v>53</v>
      </c>
      <c r="T116" s="430">
        <v>1.22</v>
      </c>
      <c r="U116" s="429" t="s">
        <v>27</v>
      </c>
      <c r="V116" s="430">
        <v>2.56</v>
      </c>
      <c r="W116" s="429" t="s">
        <v>53</v>
      </c>
      <c r="X116" s="430">
        <v>1.31</v>
      </c>
      <c r="Y116" s="429" t="s">
        <v>25</v>
      </c>
      <c r="Z116" s="430">
        <v>1.77</v>
      </c>
      <c r="AA116" s="429" t="s">
        <v>53</v>
      </c>
      <c r="AB116" s="430">
        <v>22.73</v>
      </c>
    </row>
    <row r="117" spans="1:28">
      <c r="A117" s="429" t="s">
        <v>283</v>
      </c>
      <c r="B117" s="429" t="s">
        <v>276</v>
      </c>
      <c r="C117" s="430">
        <v>2000</v>
      </c>
      <c r="D117" s="430">
        <v>1.02</v>
      </c>
      <c r="E117" s="429" t="s">
        <v>27</v>
      </c>
      <c r="F117" s="430">
        <v>0.28999999999999998</v>
      </c>
      <c r="G117" s="429" t="s">
        <v>53</v>
      </c>
      <c r="H117" s="430">
        <v>0.26</v>
      </c>
      <c r="I117" s="429" t="s">
        <v>53</v>
      </c>
      <c r="J117" s="430">
        <v>1.1499999999999999</v>
      </c>
      <c r="K117" s="429" t="s">
        <v>53</v>
      </c>
      <c r="L117" s="430">
        <v>2.75</v>
      </c>
      <c r="M117" s="429" t="s">
        <v>53</v>
      </c>
      <c r="N117" s="430">
        <v>1.37</v>
      </c>
      <c r="O117" s="429" t="s">
        <v>53</v>
      </c>
      <c r="P117" s="430">
        <v>0.55000000000000004</v>
      </c>
      <c r="Q117" s="429" t="s">
        <v>53</v>
      </c>
      <c r="R117" s="430">
        <v>0.2</v>
      </c>
      <c r="S117" s="429" t="s">
        <v>53</v>
      </c>
      <c r="T117" s="430">
        <v>0.5</v>
      </c>
      <c r="U117" s="429" t="s">
        <v>53</v>
      </c>
      <c r="V117" s="430">
        <v>0.53</v>
      </c>
      <c r="W117" s="429" t="s">
        <v>53</v>
      </c>
      <c r="X117" s="430">
        <v>0.78</v>
      </c>
      <c r="Y117" s="429" t="s">
        <v>25</v>
      </c>
      <c r="Z117" s="430">
        <v>0.28000000000000003</v>
      </c>
      <c r="AA117" s="429" t="s">
        <v>25</v>
      </c>
      <c r="AB117" s="430">
        <v>9.68</v>
      </c>
    </row>
    <row r="118" spans="1:28">
      <c r="A118" s="429" t="s">
        <v>284</v>
      </c>
      <c r="B118" s="429" t="s">
        <v>276</v>
      </c>
      <c r="C118" s="430">
        <v>2000</v>
      </c>
      <c r="D118" s="430">
        <v>0.9</v>
      </c>
      <c r="E118" s="429" t="s">
        <v>53</v>
      </c>
      <c r="F118" s="430">
        <v>0.6</v>
      </c>
      <c r="G118" s="429" t="s">
        <v>53</v>
      </c>
      <c r="H118" s="430">
        <v>0.4</v>
      </c>
      <c r="I118" s="429" t="s">
        <v>53</v>
      </c>
      <c r="J118" s="430">
        <v>2.04</v>
      </c>
      <c r="K118" s="429" t="s">
        <v>53</v>
      </c>
      <c r="L118" s="430">
        <v>2.88</v>
      </c>
      <c r="M118" s="429" t="s">
        <v>53</v>
      </c>
      <c r="N118" s="430">
        <v>1.42</v>
      </c>
      <c r="O118" s="429" t="s">
        <v>53</v>
      </c>
      <c r="P118" s="430">
        <v>0.56999999999999995</v>
      </c>
      <c r="Q118" s="429" t="s">
        <v>53</v>
      </c>
      <c r="R118" s="430">
        <v>0.12</v>
      </c>
      <c r="S118" s="429" t="s">
        <v>53</v>
      </c>
      <c r="T118" s="430">
        <v>1.21</v>
      </c>
      <c r="U118" s="429" t="s">
        <v>53</v>
      </c>
      <c r="V118" s="430">
        <v>1.04</v>
      </c>
      <c r="W118" s="429" t="s">
        <v>53</v>
      </c>
      <c r="X118" s="430">
        <v>0.51</v>
      </c>
      <c r="Y118" s="429" t="s">
        <v>27</v>
      </c>
      <c r="Z118" s="430">
        <v>0.16</v>
      </c>
      <c r="AA118" s="429" t="s">
        <v>27</v>
      </c>
      <c r="AB118" s="430">
        <v>11.85</v>
      </c>
    </row>
    <row r="119" spans="1:28">
      <c r="A119" s="429" t="s">
        <v>285</v>
      </c>
      <c r="B119" s="429" t="s">
        <v>276</v>
      </c>
      <c r="C119" s="430">
        <v>2000</v>
      </c>
      <c r="D119" s="430">
        <v>3.35</v>
      </c>
      <c r="E119" s="429" t="s">
        <v>53</v>
      </c>
      <c r="F119" s="430">
        <v>2.78</v>
      </c>
      <c r="G119" s="429" t="s">
        <v>25</v>
      </c>
      <c r="H119" s="430">
        <v>1.23</v>
      </c>
      <c r="I119" s="429" t="s">
        <v>28</v>
      </c>
      <c r="J119" s="430">
        <v>0.76</v>
      </c>
      <c r="K119" s="429" t="s">
        <v>53</v>
      </c>
      <c r="L119" s="430">
        <v>1.42</v>
      </c>
      <c r="M119" s="429" t="s">
        <v>53</v>
      </c>
      <c r="N119" s="430">
        <v>0.78</v>
      </c>
      <c r="O119" s="429" t="s">
        <v>53</v>
      </c>
      <c r="P119" s="430">
        <v>0.7</v>
      </c>
      <c r="Q119" s="429" t="s">
        <v>53</v>
      </c>
      <c r="R119" s="430">
        <v>1.1200000000000001</v>
      </c>
      <c r="S119" s="429" t="s">
        <v>53</v>
      </c>
      <c r="T119" s="430">
        <v>0.74</v>
      </c>
      <c r="U119" s="429" t="s">
        <v>53</v>
      </c>
      <c r="V119" s="430">
        <v>1.89</v>
      </c>
      <c r="W119" s="429" t="s">
        <v>53</v>
      </c>
      <c r="X119" s="430">
        <v>1.07</v>
      </c>
      <c r="Y119" s="429" t="s">
        <v>53</v>
      </c>
      <c r="Z119" s="430">
        <v>2.5</v>
      </c>
      <c r="AA119" s="429" t="s">
        <v>53</v>
      </c>
      <c r="AB119" s="430">
        <v>18.34</v>
      </c>
    </row>
    <row r="120" spans="1:28">
      <c r="A120" s="429" t="s">
        <v>286</v>
      </c>
      <c r="B120" s="429" t="s">
        <v>276</v>
      </c>
      <c r="C120" s="430">
        <v>2000</v>
      </c>
      <c r="D120" s="430">
        <v>0.65</v>
      </c>
      <c r="E120" s="429" t="s">
        <v>53</v>
      </c>
      <c r="F120" s="430">
        <v>0.62</v>
      </c>
      <c r="G120" s="429" t="s">
        <v>53</v>
      </c>
      <c r="H120" s="430">
        <v>0.4</v>
      </c>
      <c r="I120" s="429" t="s">
        <v>53</v>
      </c>
      <c r="J120" s="430">
        <v>0.14000000000000001</v>
      </c>
      <c r="K120" s="429" t="s">
        <v>53</v>
      </c>
      <c r="L120" s="430">
        <v>1.28</v>
      </c>
      <c r="M120" s="429" t="s">
        <v>53</v>
      </c>
      <c r="N120" s="430">
        <v>0.84</v>
      </c>
      <c r="O120" s="429" t="s">
        <v>53</v>
      </c>
      <c r="P120" s="430">
        <v>0.55000000000000004</v>
      </c>
      <c r="Q120" s="429" t="s">
        <v>53</v>
      </c>
      <c r="R120" s="430">
        <v>0.91</v>
      </c>
      <c r="S120" s="429" t="s">
        <v>53</v>
      </c>
      <c r="T120" s="430">
        <v>0.92</v>
      </c>
      <c r="U120" s="429" t="s">
        <v>53</v>
      </c>
      <c r="V120" s="430">
        <v>0.75</v>
      </c>
      <c r="W120" s="429" t="s">
        <v>53</v>
      </c>
      <c r="X120" s="430">
        <v>0.32</v>
      </c>
      <c r="Y120" s="429" t="s">
        <v>53</v>
      </c>
      <c r="Z120" s="430">
        <v>0.34</v>
      </c>
      <c r="AA120" s="429" t="s">
        <v>53</v>
      </c>
      <c r="AB120" s="430">
        <v>7.72</v>
      </c>
    </row>
    <row r="121" spans="1:28">
      <c r="A121" s="429" t="s">
        <v>287</v>
      </c>
      <c r="B121" s="429" t="s">
        <v>276</v>
      </c>
      <c r="C121" s="430">
        <v>2000</v>
      </c>
      <c r="D121" s="430">
        <v>0.3</v>
      </c>
      <c r="E121" s="429" t="s">
        <v>53</v>
      </c>
      <c r="F121" s="430">
        <v>0.31</v>
      </c>
      <c r="G121" s="429" t="s">
        <v>27</v>
      </c>
      <c r="H121" s="430">
        <v>0.5</v>
      </c>
      <c r="I121" s="429" t="s">
        <v>53</v>
      </c>
      <c r="J121" s="430">
        <v>1.44</v>
      </c>
      <c r="K121" s="429" t="s">
        <v>53</v>
      </c>
      <c r="L121" s="430">
        <v>1.75</v>
      </c>
      <c r="M121" s="429" t="s">
        <v>53</v>
      </c>
      <c r="N121" s="430">
        <v>0.47</v>
      </c>
      <c r="O121" s="429" t="s">
        <v>53</v>
      </c>
      <c r="P121" s="430">
        <v>0.18</v>
      </c>
      <c r="Q121" s="429" t="s">
        <v>37</v>
      </c>
      <c r="R121" s="430">
        <v>0.06</v>
      </c>
      <c r="S121" s="429" t="s">
        <v>53</v>
      </c>
      <c r="T121" s="430">
        <v>0.52</v>
      </c>
      <c r="U121" s="429" t="s">
        <v>53</v>
      </c>
      <c r="V121" s="430">
        <v>0.18</v>
      </c>
      <c r="W121" s="429" t="s">
        <v>53</v>
      </c>
      <c r="X121" s="430">
        <v>0.59</v>
      </c>
      <c r="Y121" s="429" t="s">
        <v>27</v>
      </c>
      <c r="Z121" s="430">
        <v>0.24</v>
      </c>
      <c r="AA121" s="429" t="s">
        <v>27</v>
      </c>
      <c r="AB121" s="430">
        <v>6.36</v>
      </c>
    </row>
    <row r="122" spans="1:28">
      <c r="A122" s="429" t="s">
        <v>288</v>
      </c>
      <c r="B122" s="429" t="s">
        <v>276</v>
      </c>
      <c r="C122" s="430">
        <v>2000</v>
      </c>
      <c r="D122" s="430">
        <v>0</v>
      </c>
      <c r="E122" s="429" t="s">
        <v>26</v>
      </c>
      <c r="F122" s="430">
        <v>0.31</v>
      </c>
      <c r="G122" s="429" t="s">
        <v>27</v>
      </c>
      <c r="H122" s="430">
        <v>0.31</v>
      </c>
      <c r="I122" s="429" t="s">
        <v>53</v>
      </c>
      <c r="J122" s="430">
        <v>1.81</v>
      </c>
      <c r="K122" s="429" t="s">
        <v>53</v>
      </c>
      <c r="L122" s="430">
        <v>3.14</v>
      </c>
      <c r="M122" s="429" t="s">
        <v>53</v>
      </c>
      <c r="N122" s="430">
        <v>1.07</v>
      </c>
      <c r="O122" s="429" t="s">
        <v>53</v>
      </c>
      <c r="P122" s="430">
        <v>0.76</v>
      </c>
      <c r="Q122" s="429" t="s">
        <v>53</v>
      </c>
      <c r="R122" s="430">
        <v>0.28999999999999998</v>
      </c>
      <c r="S122" s="429" t="s">
        <v>53</v>
      </c>
      <c r="T122" s="430">
        <v>1.18</v>
      </c>
      <c r="U122" s="429" t="s">
        <v>53</v>
      </c>
      <c r="V122" s="430">
        <v>0.52</v>
      </c>
      <c r="W122" s="429" t="s">
        <v>53</v>
      </c>
      <c r="X122" s="430">
        <v>0.62</v>
      </c>
      <c r="Y122" s="429" t="s">
        <v>27</v>
      </c>
      <c r="Z122" s="430">
        <v>1.25</v>
      </c>
      <c r="AA122" s="429" t="s">
        <v>53</v>
      </c>
      <c r="AB122" s="430">
        <v>11.26</v>
      </c>
    </row>
    <row r="123" spans="1:28">
      <c r="A123" s="429" t="s">
        <v>289</v>
      </c>
      <c r="B123" s="429" t="s">
        <v>276</v>
      </c>
      <c r="C123" s="430">
        <v>2000</v>
      </c>
      <c r="D123" s="430">
        <v>0.33</v>
      </c>
      <c r="E123" s="429" t="s">
        <v>53</v>
      </c>
      <c r="F123" s="430">
        <v>0.84</v>
      </c>
      <c r="G123" s="429" t="s">
        <v>28</v>
      </c>
      <c r="H123" s="430">
        <v>0.66</v>
      </c>
      <c r="I123" s="429" t="s">
        <v>32</v>
      </c>
      <c r="J123" s="430">
        <v>0.55000000000000004</v>
      </c>
      <c r="K123" s="429" t="s">
        <v>32</v>
      </c>
      <c r="L123" s="430">
        <v>3.02</v>
      </c>
      <c r="M123" s="429" t="s">
        <v>32</v>
      </c>
      <c r="N123" s="430">
        <v>1.22</v>
      </c>
      <c r="O123" s="429" t="s">
        <v>33</v>
      </c>
      <c r="P123" s="430">
        <v>0.83</v>
      </c>
      <c r="Q123" s="429" t="s">
        <v>38</v>
      </c>
      <c r="R123" s="430">
        <v>0.3</v>
      </c>
      <c r="S123" s="429" t="s">
        <v>33</v>
      </c>
      <c r="T123" s="430">
        <v>0.85</v>
      </c>
      <c r="U123" s="429" t="s">
        <v>28</v>
      </c>
      <c r="V123" s="430">
        <v>1.08</v>
      </c>
      <c r="W123" s="429" t="s">
        <v>32</v>
      </c>
      <c r="X123" s="430">
        <v>0.14000000000000001</v>
      </c>
      <c r="Y123" s="429" t="s">
        <v>38</v>
      </c>
      <c r="Z123" s="430">
        <v>0.09</v>
      </c>
      <c r="AA123" s="429" t="s">
        <v>31</v>
      </c>
      <c r="AB123" s="430">
        <v>3.08</v>
      </c>
    </row>
    <row r="124" spans="1:28">
      <c r="A124" s="429" t="s">
        <v>290</v>
      </c>
      <c r="B124" s="429" t="s">
        <v>276</v>
      </c>
      <c r="C124" s="430">
        <v>2000</v>
      </c>
      <c r="D124" s="430">
        <v>2.11</v>
      </c>
      <c r="E124" s="429" t="s">
        <v>53</v>
      </c>
      <c r="F124" s="430">
        <v>1.69</v>
      </c>
      <c r="G124" s="429" t="s">
        <v>27</v>
      </c>
      <c r="H124" s="430">
        <v>2.02</v>
      </c>
      <c r="I124" s="429" t="s">
        <v>53</v>
      </c>
      <c r="J124" s="430">
        <v>3.01</v>
      </c>
      <c r="K124" s="429" t="s">
        <v>53</v>
      </c>
      <c r="L124" s="430">
        <v>4.58</v>
      </c>
      <c r="M124" s="429" t="s">
        <v>38</v>
      </c>
      <c r="N124" s="430">
        <v>3.18</v>
      </c>
      <c r="O124" s="429" t="s">
        <v>31</v>
      </c>
      <c r="P124" s="430">
        <v>1.49</v>
      </c>
      <c r="Q124" s="429" t="s">
        <v>28</v>
      </c>
      <c r="R124" s="430">
        <v>0.66</v>
      </c>
      <c r="S124" s="429" t="s">
        <v>25</v>
      </c>
      <c r="T124" s="430">
        <v>1.73</v>
      </c>
      <c r="U124" s="429" t="s">
        <v>25</v>
      </c>
      <c r="V124" s="430">
        <v>1.44</v>
      </c>
      <c r="W124" s="429" t="s">
        <v>53</v>
      </c>
      <c r="X124" s="430">
        <v>1.1499999999999999</v>
      </c>
      <c r="Y124" s="429" t="s">
        <v>53</v>
      </c>
      <c r="Z124" s="430">
        <v>1.78</v>
      </c>
      <c r="AA124" s="429" t="s">
        <v>53</v>
      </c>
      <c r="AB124" s="430">
        <v>24.84</v>
      </c>
    </row>
    <row r="125" spans="1:28">
      <c r="A125" s="429" t="s">
        <v>291</v>
      </c>
      <c r="B125" s="429" t="s">
        <v>276</v>
      </c>
      <c r="C125" s="430">
        <v>2000</v>
      </c>
      <c r="D125" s="430">
        <v>0</v>
      </c>
      <c r="E125" s="429" t="s">
        <v>53</v>
      </c>
      <c r="F125" s="430">
        <v>0.4</v>
      </c>
      <c r="G125" s="429" t="s">
        <v>53</v>
      </c>
      <c r="H125" s="430">
        <v>0.65</v>
      </c>
      <c r="I125" s="429" t="s">
        <v>27</v>
      </c>
      <c r="J125" s="430">
        <v>0.4</v>
      </c>
      <c r="K125" s="429" t="s">
        <v>53</v>
      </c>
      <c r="L125" s="430">
        <v>1.97</v>
      </c>
      <c r="M125" s="429" t="s">
        <v>53</v>
      </c>
      <c r="N125" s="430">
        <v>0.23</v>
      </c>
      <c r="O125" s="429" t="s">
        <v>53</v>
      </c>
      <c r="P125" s="430">
        <v>0.14000000000000001</v>
      </c>
      <c r="Q125" s="429" t="s">
        <v>53</v>
      </c>
      <c r="R125" s="430">
        <v>0.38</v>
      </c>
      <c r="S125" s="429" t="s">
        <v>53</v>
      </c>
      <c r="T125" s="430">
        <v>0.75</v>
      </c>
      <c r="U125" s="429" t="s">
        <v>53</v>
      </c>
      <c r="V125" s="430">
        <v>0.15</v>
      </c>
      <c r="W125" s="429" t="s">
        <v>53</v>
      </c>
      <c r="X125" s="430">
        <v>0.16</v>
      </c>
      <c r="Y125" s="429" t="s">
        <v>27</v>
      </c>
      <c r="Z125" s="430">
        <v>0.13</v>
      </c>
      <c r="AA125" s="429" t="s">
        <v>53</v>
      </c>
      <c r="AB125" s="430">
        <v>5.36</v>
      </c>
    </row>
    <row r="126" spans="1:28">
      <c r="A126" s="429" t="s">
        <v>293</v>
      </c>
      <c r="B126" s="429" t="s">
        <v>276</v>
      </c>
      <c r="C126" s="430">
        <v>2000</v>
      </c>
      <c r="D126" s="430">
        <v>0.46</v>
      </c>
      <c r="E126" s="429" t="s">
        <v>53</v>
      </c>
      <c r="F126" s="430">
        <v>0.54</v>
      </c>
      <c r="G126" s="429" t="s">
        <v>53</v>
      </c>
      <c r="H126" s="430">
        <v>0.57999999999999996</v>
      </c>
      <c r="I126" s="429" t="s">
        <v>53</v>
      </c>
      <c r="J126" s="430">
        <v>1.18</v>
      </c>
      <c r="K126" s="429" t="s">
        <v>53</v>
      </c>
      <c r="L126" s="430">
        <v>3.32</v>
      </c>
      <c r="M126" s="429" t="s">
        <v>53</v>
      </c>
      <c r="N126" s="430">
        <v>0.86</v>
      </c>
      <c r="O126" s="429" t="s">
        <v>53</v>
      </c>
      <c r="P126" s="430">
        <v>0.22</v>
      </c>
      <c r="Q126" s="429" t="s">
        <v>53</v>
      </c>
      <c r="R126" s="430">
        <v>0.95</v>
      </c>
      <c r="S126" s="429" t="s">
        <v>53</v>
      </c>
      <c r="T126" s="430">
        <v>1.65</v>
      </c>
      <c r="U126" s="429" t="s">
        <v>53</v>
      </c>
      <c r="V126" s="430">
        <v>0.38</v>
      </c>
      <c r="W126" s="429" t="s">
        <v>53</v>
      </c>
      <c r="X126" s="430">
        <v>0.2</v>
      </c>
      <c r="Y126" s="429" t="s">
        <v>53</v>
      </c>
      <c r="Z126" s="430">
        <v>0.36</v>
      </c>
      <c r="AA126" s="429" t="s">
        <v>53</v>
      </c>
      <c r="AB126" s="430">
        <v>10.7</v>
      </c>
    </row>
    <row r="127" spans="1:28">
      <c r="A127" s="429" t="s">
        <v>294</v>
      </c>
      <c r="B127" s="429" t="s">
        <v>276</v>
      </c>
      <c r="C127" s="430">
        <v>2000</v>
      </c>
      <c r="D127" s="430">
        <v>1.61</v>
      </c>
      <c r="E127" s="429" t="s">
        <v>53</v>
      </c>
      <c r="F127" s="430">
        <v>0.67</v>
      </c>
      <c r="G127" s="429" t="s">
        <v>53</v>
      </c>
      <c r="H127" s="430">
        <v>0.82</v>
      </c>
      <c r="I127" s="429" t="s">
        <v>53</v>
      </c>
      <c r="J127" s="430">
        <v>1.59</v>
      </c>
      <c r="K127" s="429" t="s">
        <v>53</v>
      </c>
      <c r="L127" s="430">
        <v>0</v>
      </c>
      <c r="M127" s="429" t="s">
        <v>26</v>
      </c>
      <c r="N127" s="430">
        <v>0.73</v>
      </c>
      <c r="O127" s="429" t="s">
        <v>53</v>
      </c>
      <c r="P127" s="430">
        <v>0.82</v>
      </c>
      <c r="Q127" s="429" t="s">
        <v>53</v>
      </c>
      <c r="R127" s="430">
        <v>0.67</v>
      </c>
      <c r="S127" s="429" t="s">
        <v>53</v>
      </c>
      <c r="T127" s="430">
        <v>2.38</v>
      </c>
      <c r="U127" s="429" t="s">
        <v>53</v>
      </c>
      <c r="V127" s="430">
        <v>0.45</v>
      </c>
      <c r="W127" s="429" t="s">
        <v>53</v>
      </c>
      <c r="X127" s="430">
        <v>0.59</v>
      </c>
      <c r="Y127" s="429" t="s">
        <v>53</v>
      </c>
      <c r="Z127" s="430">
        <v>1.51</v>
      </c>
      <c r="AA127" s="429" t="s">
        <v>53</v>
      </c>
      <c r="AB127" s="430">
        <v>11.84</v>
      </c>
    </row>
    <row r="128" spans="1:28">
      <c r="A128" s="429" t="s">
        <v>295</v>
      </c>
      <c r="B128" s="429" t="s">
        <v>276</v>
      </c>
      <c r="C128" s="430">
        <v>2000</v>
      </c>
      <c r="D128" s="430">
        <v>0.35</v>
      </c>
      <c r="E128" s="429" t="s">
        <v>53</v>
      </c>
      <c r="F128" s="430">
        <v>0.59</v>
      </c>
      <c r="G128" s="429" t="s">
        <v>53</v>
      </c>
      <c r="H128" s="430">
        <v>1.48</v>
      </c>
      <c r="I128" s="429" t="s">
        <v>53</v>
      </c>
      <c r="J128" s="430">
        <v>0.57999999999999996</v>
      </c>
      <c r="K128" s="429" t="s">
        <v>53</v>
      </c>
      <c r="L128" s="430">
        <v>1.38</v>
      </c>
      <c r="M128" s="429" t="s">
        <v>53</v>
      </c>
      <c r="N128" s="430">
        <v>0.46</v>
      </c>
      <c r="O128" s="429" t="s">
        <v>53</v>
      </c>
      <c r="P128" s="430">
        <v>2.64</v>
      </c>
      <c r="Q128" s="429" t="s">
        <v>53</v>
      </c>
      <c r="R128" s="430">
        <v>1.87</v>
      </c>
      <c r="S128" s="429" t="s">
        <v>53</v>
      </c>
      <c r="T128" s="430">
        <v>2.64</v>
      </c>
      <c r="U128" s="429" t="s">
        <v>53</v>
      </c>
      <c r="V128" s="430">
        <v>0.69</v>
      </c>
      <c r="W128" s="429" t="s">
        <v>53</v>
      </c>
      <c r="X128" s="430">
        <v>0.3</v>
      </c>
      <c r="Y128" s="429" t="s">
        <v>53</v>
      </c>
      <c r="Z128" s="430">
        <v>0.75</v>
      </c>
      <c r="AA128" s="429" t="s">
        <v>53</v>
      </c>
      <c r="AB128" s="430">
        <v>13.73</v>
      </c>
    </row>
    <row r="129" spans="1:28">
      <c r="A129" s="429" t="s">
        <v>296</v>
      </c>
      <c r="B129" s="429" t="s">
        <v>276</v>
      </c>
      <c r="C129" s="430">
        <v>2000</v>
      </c>
      <c r="D129" s="430">
        <v>0.46</v>
      </c>
      <c r="E129" s="429" t="s">
        <v>53</v>
      </c>
      <c r="F129" s="430">
        <v>1.01</v>
      </c>
      <c r="G129" s="429" t="s">
        <v>53</v>
      </c>
      <c r="H129" s="430">
        <v>1.44</v>
      </c>
      <c r="I129" s="429" t="s">
        <v>53</v>
      </c>
      <c r="J129" s="430">
        <v>1.59</v>
      </c>
      <c r="K129" s="429" t="s">
        <v>53</v>
      </c>
      <c r="L129" s="430">
        <v>3.33</v>
      </c>
      <c r="M129" s="429" t="s">
        <v>53</v>
      </c>
      <c r="N129" s="430">
        <v>1.92</v>
      </c>
      <c r="O129" s="429" t="s">
        <v>53</v>
      </c>
      <c r="P129" s="430">
        <v>0.5</v>
      </c>
      <c r="Q129" s="429" t="s">
        <v>53</v>
      </c>
      <c r="R129" s="430">
        <v>0.47</v>
      </c>
      <c r="S129" s="429" t="s">
        <v>53</v>
      </c>
      <c r="T129" s="430">
        <v>2.73</v>
      </c>
      <c r="U129" s="429" t="s">
        <v>53</v>
      </c>
      <c r="V129" s="430">
        <v>0.23</v>
      </c>
      <c r="W129" s="429" t="s">
        <v>53</v>
      </c>
      <c r="X129" s="430">
        <v>2.12</v>
      </c>
      <c r="Y129" s="429" t="s">
        <v>53</v>
      </c>
      <c r="Z129" s="430">
        <v>1.28</v>
      </c>
      <c r="AA129" s="429" t="s">
        <v>53</v>
      </c>
      <c r="AB129" s="430">
        <v>17.079999999999998</v>
      </c>
    </row>
    <row r="130" spans="1:28">
      <c r="A130" s="429" t="s">
        <v>297</v>
      </c>
      <c r="B130" s="429" t="s">
        <v>276</v>
      </c>
      <c r="C130" s="430">
        <v>2000</v>
      </c>
      <c r="D130" s="430">
        <v>0.76</v>
      </c>
      <c r="E130" s="429" t="s">
        <v>53</v>
      </c>
      <c r="F130" s="430">
        <v>0.26</v>
      </c>
      <c r="G130" s="429" t="s">
        <v>53</v>
      </c>
      <c r="H130" s="430">
        <v>0.28999999999999998</v>
      </c>
      <c r="I130" s="429" t="s">
        <v>53</v>
      </c>
      <c r="J130" s="430">
        <v>0.4</v>
      </c>
      <c r="K130" s="429" t="s">
        <v>53</v>
      </c>
      <c r="L130" s="430">
        <v>0.85</v>
      </c>
      <c r="M130" s="429" t="s">
        <v>53</v>
      </c>
      <c r="N130" s="430">
        <v>0</v>
      </c>
      <c r="O130" s="429" t="s">
        <v>53</v>
      </c>
      <c r="P130" s="430">
        <v>0</v>
      </c>
      <c r="Q130" s="429" t="s">
        <v>53</v>
      </c>
      <c r="R130" s="430">
        <v>2.2200000000000002</v>
      </c>
      <c r="S130" s="429" t="s">
        <v>53</v>
      </c>
      <c r="T130" s="430">
        <v>2.21</v>
      </c>
      <c r="U130" s="429" t="s">
        <v>53</v>
      </c>
      <c r="V130" s="430">
        <v>0.34</v>
      </c>
      <c r="W130" s="429" t="s">
        <v>53</v>
      </c>
      <c r="X130" s="430">
        <v>0.87</v>
      </c>
      <c r="Y130" s="429" t="s">
        <v>53</v>
      </c>
      <c r="Z130" s="430">
        <v>0.22</v>
      </c>
      <c r="AA130" s="429" t="s">
        <v>53</v>
      </c>
      <c r="AB130" s="430">
        <v>8.42</v>
      </c>
    </row>
    <row r="131" spans="1:28">
      <c r="A131" s="429" t="s">
        <v>298</v>
      </c>
      <c r="B131" s="429" t="s">
        <v>276</v>
      </c>
      <c r="C131" s="430">
        <v>2000</v>
      </c>
      <c r="D131" s="430">
        <v>1.19</v>
      </c>
      <c r="E131" s="429" t="s">
        <v>25</v>
      </c>
      <c r="F131" s="430">
        <v>0.28999999999999998</v>
      </c>
      <c r="G131" s="429" t="s">
        <v>53</v>
      </c>
      <c r="H131" s="430">
        <v>0.1</v>
      </c>
      <c r="I131" s="429" t="s">
        <v>53</v>
      </c>
      <c r="J131" s="430">
        <v>0.69</v>
      </c>
      <c r="K131" s="429" t="s">
        <v>53</v>
      </c>
      <c r="L131" s="430">
        <v>1.27</v>
      </c>
      <c r="M131" s="429" t="s">
        <v>53</v>
      </c>
      <c r="N131" s="430">
        <v>0.48</v>
      </c>
      <c r="O131" s="429" t="s">
        <v>53</v>
      </c>
      <c r="P131" s="430">
        <v>0.85</v>
      </c>
      <c r="Q131" s="429" t="s">
        <v>53</v>
      </c>
      <c r="R131" s="430">
        <v>0.11</v>
      </c>
      <c r="S131" s="429" t="s">
        <v>53</v>
      </c>
      <c r="T131" s="430">
        <v>0.17</v>
      </c>
      <c r="U131" s="429" t="s">
        <v>53</v>
      </c>
      <c r="V131" s="430">
        <v>0.88</v>
      </c>
      <c r="W131" s="429" t="s">
        <v>53</v>
      </c>
      <c r="X131" s="430">
        <v>7.0000000000000007E-2</v>
      </c>
      <c r="Y131" s="429" t="s">
        <v>53</v>
      </c>
      <c r="Z131" s="430">
        <v>0.03</v>
      </c>
      <c r="AA131" s="429" t="s">
        <v>53</v>
      </c>
      <c r="AB131" s="430">
        <v>6.13</v>
      </c>
    </row>
    <row r="132" spans="1:28">
      <c r="A132" s="429" t="s">
        <v>299</v>
      </c>
      <c r="B132" s="429" t="s">
        <v>276</v>
      </c>
      <c r="C132" s="430">
        <v>2000</v>
      </c>
      <c r="D132" s="430">
        <v>0.49</v>
      </c>
      <c r="E132" s="429" t="s">
        <v>53</v>
      </c>
      <c r="F132" s="430">
        <v>0.82</v>
      </c>
      <c r="G132" s="429" t="s">
        <v>53</v>
      </c>
      <c r="H132" s="430">
        <v>0.44</v>
      </c>
      <c r="I132" s="429" t="s">
        <v>53</v>
      </c>
      <c r="J132" s="430">
        <v>0</v>
      </c>
      <c r="K132" s="429" t="s">
        <v>26</v>
      </c>
      <c r="L132" s="430">
        <v>2.0699999999999998</v>
      </c>
      <c r="M132" s="429" t="s">
        <v>53</v>
      </c>
      <c r="N132" s="430">
        <v>1.87</v>
      </c>
      <c r="O132" s="429" t="s">
        <v>53</v>
      </c>
      <c r="P132" s="430">
        <v>0.45</v>
      </c>
      <c r="Q132" s="429" t="s">
        <v>53</v>
      </c>
      <c r="R132" s="430">
        <v>0.3</v>
      </c>
      <c r="S132" s="429" t="s">
        <v>53</v>
      </c>
      <c r="T132" s="430">
        <v>0.47</v>
      </c>
      <c r="U132" s="429" t="s">
        <v>53</v>
      </c>
      <c r="V132" s="430">
        <v>0.15</v>
      </c>
      <c r="W132" s="429" t="s">
        <v>53</v>
      </c>
      <c r="X132" s="430">
        <v>1.1200000000000001</v>
      </c>
      <c r="Y132" s="429" t="s">
        <v>27</v>
      </c>
      <c r="Z132" s="430">
        <v>0.68</v>
      </c>
      <c r="AA132" s="429" t="s">
        <v>28</v>
      </c>
      <c r="AB132" s="430">
        <v>8.86</v>
      </c>
    </row>
    <row r="133" spans="1:28">
      <c r="A133" s="429" t="s">
        <v>300</v>
      </c>
      <c r="B133" s="429" t="s">
        <v>276</v>
      </c>
      <c r="C133" s="430">
        <v>2000</v>
      </c>
      <c r="D133" s="430">
        <v>1.63</v>
      </c>
      <c r="E133" s="429" t="s">
        <v>53</v>
      </c>
      <c r="F133" s="430">
        <v>0.99</v>
      </c>
      <c r="G133" s="429" t="s">
        <v>53</v>
      </c>
      <c r="H133" s="430">
        <v>0.32</v>
      </c>
      <c r="I133" s="429" t="s">
        <v>53</v>
      </c>
      <c r="J133" s="430">
        <v>1.45</v>
      </c>
      <c r="K133" s="429" t="s">
        <v>53</v>
      </c>
      <c r="L133" s="430">
        <v>1.38</v>
      </c>
      <c r="M133" s="429" t="s">
        <v>53</v>
      </c>
      <c r="N133" s="430">
        <v>1.27</v>
      </c>
      <c r="O133" s="429" t="s">
        <v>53</v>
      </c>
      <c r="P133" s="430">
        <v>0.64</v>
      </c>
      <c r="Q133" s="429" t="s">
        <v>53</v>
      </c>
      <c r="R133" s="430">
        <v>0.38</v>
      </c>
      <c r="S133" s="429" t="s">
        <v>53</v>
      </c>
      <c r="T133" s="430">
        <v>0.69</v>
      </c>
      <c r="U133" s="429" t="s">
        <v>53</v>
      </c>
      <c r="V133" s="430">
        <v>0.8</v>
      </c>
      <c r="W133" s="429" t="s">
        <v>53</v>
      </c>
      <c r="X133" s="430">
        <v>0.34</v>
      </c>
      <c r="Y133" s="429" t="s">
        <v>53</v>
      </c>
      <c r="Z133" s="430">
        <v>0.27</v>
      </c>
      <c r="AA133" s="429" t="s">
        <v>53</v>
      </c>
      <c r="AB133" s="430">
        <v>10.16</v>
      </c>
    </row>
    <row r="134" spans="1:28">
      <c r="A134" s="429" t="s">
        <v>301</v>
      </c>
      <c r="B134" s="429" t="s">
        <v>276</v>
      </c>
      <c r="C134" s="430">
        <v>2000</v>
      </c>
      <c r="D134" s="430">
        <v>0.76</v>
      </c>
      <c r="E134" s="429" t="s">
        <v>53</v>
      </c>
      <c r="F134" s="430">
        <v>0</v>
      </c>
      <c r="G134" s="429" t="s">
        <v>26</v>
      </c>
      <c r="H134" s="430">
        <v>0.61</v>
      </c>
      <c r="I134" s="429" t="s">
        <v>53</v>
      </c>
      <c r="J134" s="430">
        <v>1.48</v>
      </c>
      <c r="K134" s="429" t="s">
        <v>27</v>
      </c>
      <c r="L134" s="430">
        <v>2.63</v>
      </c>
      <c r="M134" s="429" t="s">
        <v>53</v>
      </c>
      <c r="N134" s="430">
        <v>1.03</v>
      </c>
      <c r="O134" s="429" t="s">
        <v>53</v>
      </c>
      <c r="P134" s="430">
        <v>0.82</v>
      </c>
      <c r="Q134" s="429" t="s">
        <v>53</v>
      </c>
      <c r="R134" s="430">
        <v>0</v>
      </c>
      <c r="S134" s="429" t="s">
        <v>53</v>
      </c>
      <c r="T134" s="430">
        <v>0.52</v>
      </c>
      <c r="U134" s="429" t="s">
        <v>53</v>
      </c>
      <c r="V134" s="430">
        <v>0.99</v>
      </c>
      <c r="W134" s="429" t="s">
        <v>27</v>
      </c>
      <c r="X134" s="430">
        <v>0.35</v>
      </c>
      <c r="Y134" s="429" t="s">
        <v>53</v>
      </c>
      <c r="Z134" s="430">
        <v>7.0000000000000007E-2</v>
      </c>
      <c r="AA134" s="429" t="s">
        <v>53</v>
      </c>
      <c r="AB134" s="430">
        <v>9.26</v>
      </c>
    </row>
    <row r="135" spans="1:28">
      <c r="A135" s="429" t="s">
        <v>302</v>
      </c>
      <c r="B135" s="429" t="s">
        <v>276</v>
      </c>
      <c r="C135" s="430">
        <v>2000</v>
      </c>
      <c r="D135" s="430">
        <v>0.91</v>
      </c>
      <c r="E135" s="429" t="s">
        <v>53</v>
      </c>
      <c r="F135" s="430">
        <v>0.46</v>
      </c>
      <c r="G135" s="429" t="s">
        <v>53</v>
      </c>
      <c r="H135" s="430">
        <v>0.49</v>
      </c>
      <c r="I135" s="429" t="s">
        <v>53</v>
      </c>
      <c r="J135" s="430">
        <v>1.22</v>
      </c>
      <c r="K135" s="429" t="s">
        <v>53</v>
      </c>
      <c r="L135" s="430">
        <v>2.99</v>
      </c>
      <c r="M135" s="429" t="s">
        <v>53</v>
      </c>
      <c r="N135" s="430">
        <v>1.07</v>
      </c>
      <c r="O135" s="429" t="s">
        <v>53</v>
      </c>
      <c r="P135" s="430">
        <v>0.7</v>
      </c>
      <c r="Q135" s="429" t="s">
        <v>53</v>
      </c>
      <c r="R135" s="430">
        <v>0.25</v>
      </c>
      <c r="S135" s="429" t="s">
        <v>53</v>
      </c>
      <c r="T135" s="430">
        <v>1.23</v>
      </c>
      <c r="U135" s="429" t="s">
        <v>53</v>
      </c>
      <c r="V135" s="430">
        <v>0.68</v>
      </c>
      <c r="W135" s="429" t="s">
        <v>53</v>
      </c>
      <c r="X135" s="430">
        <v>0.18</v>
      </c>
      <c r="Y135" s="429" t="s">
        <v>53</v>
      </c>
      <c r="Z135" s="430">
        <v>0.31</v>
      </c>
      <c r="AA135" s="429" t="s">
        <v>53</v>
      </c>
      <c r="AB135" s="430">
        <v>10.49</v>
      </c>
    </row>
    <row r="136" spans="1:28">
      <c r="A136" s="429" t="s">
        <v>303</v>
      </c>
      <c r="B136" s="429" t="s">
        <v>276</v>
      </c>
      <c r="C136" s="430">
        <v>2000</v>
      </c>
      <c r="D136" s="430">
        <v>0.2</v>
      </c>
      <c r="E136" s="429" t="s">
        <v>53</v>
      </c>
      <c r="F136" s="430">
        <v>0.5</v>
      </c>
      <c r="G136" s="429" t="s">
        <v>53</v>
      </c>
      <c r="H136" s="430">
        <v>0.1</v>
      </c>
      <c r="I136" s="429" t="s">
        <v>53</v>
      </c>
      <c r="J136" s="430">
        <v>2.1800000000000002</v>
      </c>
      <c r="K136" s="429" t="s">
        <v>53</v>
      </c>
      <c r="L136" s="430">
        <v>1.65</v>
      </c>
      <c r="M136" s="429" t="s">
        <v>53</v>
      </c>
      <c r="N136" s="430">
        <v>2.56</v>
      </c>
      <c r="O136" s="429" t="s">
        <v>32</v>
      </c>
      <c r="P136" s="430">
        <v>2.09</v>
      </c>
      <c r="Q136" s="429" t="s">
        <v>53</v>
      </c>
      <c r="R136" s="430">
        <v>0.51</v>
      </c>
      <c r="S136" s="429" t="s">
        <v>53</v>
      </c>
      <c r="T136" s="430">
        <v>0.61</v>
      </c>
      <c r="U136" s="429" t="s">
        <v>53</v>
      </c>
      <c r="V136" s="430">
        <v>0</v>
      </c>
      <c r="W136" s="429" t="s">
        <v>26</v>
      </c>
      <c r="X136" s="430">
        <v>2.2200000000000002</v>
      </c>
      <c r="Y136" s="429" t="s">
        <v>28</v>
      </c>
      <c r="Z136" s="430">
        <v>0.02</v>
      </c>
      <c r="AA136" s="429" t="s">
        <v>53</v>
      </c>
      <c r="AB136" s="430">
        <v>10.08</v>
      </c>
    </row>
    <row r="137" spans="1:28">
      <c r="A137" s="429" t="s">
        <v>304</v>
      </c>
      <c r="B137" s="429" t="s">
        <v>276</v>
      </c>
      <c r="C137" s="430">
        <v>2000</v>
      </c>
      <c r="D137" s="430">
        <v>2.02</v>
      </c>
      <c r="E137" s="429" t="s">
        <v>53</v>
      </c>
      <c r="F137" s="430">
        <v>1.0900000000000001</v>
      </c>
      <c r="G137" s="429" t="s">
        <v>27</v>
      </c>
      <c r="H137" s="430">
        <v>0.6</v>
      </c>
      <c r="I137" s="429" t="s">
        <v>53</v>
      </c>
      <c r="J137" s="430">
        <v>0.25</v>
      </c>
      <c r="K137" s="429" t="s">
        <v>53</v>
      </c>
      <c r="L137" s="430">
        <v>1.21</v>
      </c>
      <c r="M137" s="429" t="s">
        <v>53</v>
      </c>
      <c r="N137" s="430">
        <v>0.3</v>
      </c>
      <c r="O137" s="429" t="s">
        <v>25</v>
      </c>
      <c r="P137" s="430">
        <v>0.06</v>
      </c>
      <c r="Q137" s="429" t="s">
        <v>53</v>
      </c>
      <c r="R137" s="430">
        <v>1.19</v>
      </c>
      <c r="S137" s="429" t="s">
        <v>25</v>
      </c>
      <c r="T137" s="430">
        <v>0.28000000000000003</v>
      </c>
      <c r="U137" s="429" t="s">
        <v>27</v>
      </c>
      <c r="V137" s="430">
        <v>1.1499999999999999</v>
      </c>
      <c r="W137" s="429" t="s">
        <v>38</v>
      </c>
      <c r="X137" s="430">
        <v>0.66</v>
      </c>
      <c r="Y137" s="429" t="s">
        <v>53</v>
      </c>
      <c r="Z137" s="430">
        <v>0.74</v>
      </c>
      <c r="AA137" s="429" t="s">
        <v>25</v>
      </c>
      <c r="AB137" s="430">
        <v>9.5500000000000007</v>
      </c>
    </row>
    <row r="138" spans="1:28">
      <c r="A138" s="429" t="s">
        <v>306</v>
      </c>
      <c r="B138" s="429" t="s">
        <v>276</v>
      </c>
      <c r="C138" s="430">
        <v>2000</v>
      </c>
      <c r="D138" s="430">
        <v>1.58</v>
      </c>
      <c r="E138" s="429" t="s">
        <v>53</v>
      </c>
      <c r="F138" s="430">
        <v>1.29</v>
      </c>
      <c r="G138" s="429" t="s">
        <v>53</v>
      </c>
      <c r="H138" s="430">
        <v>0.71</v>
      </c>
      <c r="I138" s="429" t="s">
        <v>53</v>
      </c>
      <c r="J138" s="430">
        <v>0.37</v>
      </c>
      <c r="K138" s="429" t="s">
        <v>53</v>
      </c>
      <c r="L138" s="430">
        <v>1.4</v>
      </c>
      <c r="M138" s="429" t="s">
        <v>53</v>
      </c>
      <c r="N138" s="430">
        <v>0.55000000000000004</v>
      </c>
      <c r="O138" s="429" t="s">
        <v>53</v>
      </c>
      <c r="P138" s="430">
        <v>0.93</v>
      </c>
      <c r="Q138" s="429" t="s">
        <v>53</v>
      </c>
      <c r="R138" s="430">
        <v>1.74</v>
      </c>
      <c r="S138" s="429" t="s">
        <v>53</v>
      </c>
      <c r="T138" s="430">
        <v>0.8</v>
      </c>
      <c r="U138" s="429" t="s">
        <v>53</v>
      </c>
      <c r="V138" s="430">
        <v>1.1200000000000001</v>
      </c>
      <c r="W138" s="429" t="s">
        <v>53</v>
      </c>
      <c r="X138" s="430">
        <v>0.56000000000000005</v>
      </c>
      <c r="Y138" s="429" t="s">
        <v>53</v>
      </c>
      <c r="Z138" s="430">
        <v>0.63</v>
      </c>
      <c r="AA138" s="429" t="s">
        <v>27</v>
      </c>
      <c r="AB138" s="430">
        <v>11.68</v>
      </c>
    </row>
    <row r="139" spans="1:28">
      <c r="A139" s="429" t="s">
        <v>307</v>
      </c>
      <c r="B139" s="429" t="s">
        <v>276</v>
      </c>
      <c r="C139" s="430">
        <v>2000</v>
      </c>
      <c r="D139" s="430">
        <v>2.02</v>
      </c>
      <c r="E139" s="429" t="s">
        <v>37</v>
      </c>
      <c r="F139" s="430">
        <v>1.27</v>
      </c>
      <c r="G139" s="429" t="s">
        <v>28</v>
      </c>
      <c r="H139" s="430">
        <v>0.78</v>
      </c>
      <c r="I139" s="429" t="s">
        <v>53</v>
      </c>
      <c r="J139" s="430">
        <v>0.84</v>
      </c>
      <c r="K139" s="429" t="s">
        <v>28</v>
      </c>
      <c r="L139" s="430">
        <v>1.17</v>
      </c>
      <c r="M139" s="429" t="s">
        <v>53</v>
      </c>
      <c r="N139" s="430">
        <v>1.4</v>
      </c>
      <c r="O139" s="429" t="s">
        <v>53</v>
      </c>
      <c r="P139" s="430">
        <v>0.78</v>
      </c>
      <c r="Q139" s="429" t="s">
        <v>53</v>
      </c>
      <c r="R139" s="430">
        <v>0.89</v>
      </c>
      <c r="S139" s="429" t="s">
        <v>53</v>
      </c>
      <c r="T139" s="430">
        <v>1.72</v>
      </c>
      <c r="U139" s="429" t="s">
        <v>53</v>
      </c>
      <c r="V139" s="430">
        <v>1.1299999999999999</v>
      </c>
      <c r="W139" s="429" t="s">
        <v>53</v>
      </c>
      <c r="X139" s="430">
        <v>0.45</v>
      </c>
      <c r="Y139" s="429" t="s">
        <v>53</v>
      </c>
      <c r="Z139" s="430">
        <v>0.86</v>
      </c>
      <c r="AA139" s="429" t="s">
        <v>53</v>
      </c>
      <c r="AB139" s="430">
        <v>11.29</v>
      </c>
    </row>
    <row r="140" spans="1:28">
      <c r="A140" s="429" t="s">
        <v>308</v>
      </c>
      <c r="B140" s="429" t="s">
        <v>276</v>
      </c>
      <c r="C140" s="430">
        <v>2000</v>
      </c>
      <c r="D140" s="430">
        <v>1.36</v>
      </c>
      <c r="E140" s="429" t="s">
        <v>53</v>
      </c>
      <c r="F140" s="430">
        <v>0.96</v>
      </c>
      <c r="G140" s="429" t="s">
        <v>53</v>
      </c>
      <c r="H140" s="430">
        <v>1.06</v>
      </c>
      <c r="I140" s="429" t="s">
        <v>53</v>
      </c>
      <c r="J140" s="430">
        <v>1.65</v>
      </c>
      <c r="K140" s="429" t="s">
        <v>53</v>
      </c>
      <c r="L140" s="430">
        <v>5.7</v>
      </c>
      <c r="M140" s="429" t="s">
        <v>53</v>
      </c>
      <c r="N140" s="430">
        <v>2.16</v>
      </c>
      <c r="O140" s="429" t="s">
        <v>53</v>
      </c>
      <c r="P140" s="430">
        <v>0.8</v>
      </c>
      <c r="Q140" s="429" t="s">
        <v>53</v>
      </c>
      <c r="R140" s="430">
        <v>0.67</v>
      </c>
      <c r="S140" s="429" t="s">
        <v>53</v>
      </c>
      <c r="T140" s="430">
        <v>0.28999999999999998</v>
      </c>
      <c r="U140" s="429" t="s">
        <v>40</v>
      </c>
      <c r="V140" s="430">
        <v>0.85</v>
      </c>
      <c r="W140" s="429" t="s">
        <v>53</v>
      </c>
      <c r="X140" s="430">
        <v>0.28999999999999998</v>
      </c>
      <c r="Y140" s="429" t="s">
        <v>53</v>
      </c>
      <c r="Z140" s="430">
        <v>1.64</v>
      </c>
      <c r="AA140" s="429" t="s">
        <v>53</v>
      </c>
      <c r="AB140" s="430">
        <v>17.14</v>
      </c>
    </row>
    <row r="141" spans="1:28">
      <c r="A141" s="429" t="s">
        <v>310</v>
      </c>
      <c r="B141" s="429" t="s">
        <v>276</v>
      </c>
      <c r="C141" s="430">
        <v>2000</v>
      </c>
      <c r="D141" s="430">
        <v>0.51</v>
      </c>
      <c r="E141" s="429" t="s">
        <v>53</v>
      </c>
      <c r="F141" s="430">
        <v>0.96</v>
      </c>
      <c r="G141" s="429" t="s">
        <v>53</v>
      </c>
      <c r="H141" s="430">
        <v>0.74</v>
      </c>
      <c r="I141" s="429" t="s">
        <v>53</v>
      </c>
      <c r="J141" s="430">
        <v>1.5</v>
      </c>
      <c r="K141" s="429" t="s">
        <v>27</v>
      </c>
      <c r="L141" s="430">
        <v>1.86</v>
      </c>
      <c r="M141" s="429" t="s">
        <v>53</v>
      </c>
      <c r="N141" s="430">
        <v>3.3</v>
      </c>
      <c r="O141" s="429" t="s">
        <v>53</v>
      </c>
      <c r="P141" s="430">
        <v>0.64</v>
      </c>
      <c r="Q141" s="429" t="s">
        <v>53</v>
      </c>
      <c r="R141" s="430">
        <v>0.75</v>
      </c>
      <c r="S141" s="429" t="s">
        <v>53</v>
      </c>
      <c r="T141" s="430">
        <v>1.04</v>
      </c>
      <c r="U141" s="429" t="s">
        <v>53</v>
      </c>
      <c r="V141" s="430">
        <v>1.31</v>
      </c>
      <c r="W141" s="429" t="s">
        <v>27</v>
      </c>
      <c r="X141" s="430">
        <v>3.15</v>
      </c>
      <c r="Y141" s="429" t="s">
        <v>53</v>
      </c>
      <c r="Z141" s="430">
        <v>0.38</v>
      </c>
      <c r="AA141" s="429" t="s">
        <v>53</v>
      </c>
      <c r="AB141" s="430">
        <v>16.14</v>
      </c>
    </row>
    <row r="142" spans="1:28">
      <c r="A142" s="429" t="s">
        <v>311</v>
      </c>
      <c r="B142" s="429" t="s">
        <v>276</v>
      </c>
      <c r="C142" s="430">
        <v>2000</v>
      </c>
      <c r="D142" s="430">
        <v>0.53</v>
      </c>
      <c r="E142" s="429" t="s">
        <v>53</v>
      </c>
      <c r="F142" s="430">
        <v>0.56999999999999995</v>
      </c>
      <c r="G142" s="429" t="s">
        <v>53</v>
      </c>
      <c r="H142" s="430">
        <v>0.73</v>
      </c>
      <c r="I142" s="429" t="s">
        <v>53</v>
      </c>
      <c r="J142" s="430">
        <v>3.01</v>
      </c>
      <c r="K142" s="429" t="s">
        <v>53</v>
      </c>
      <c r="L142" s="430">
        <v>2.09</v>
      </c>
      <c r="M142" s="429" t="s">
        <v>53</v>
      </c>
      <c r="N142" s="430">
        <v>1.34</v>
      </c>
      <c r="O142" s="429" t="s">
        <v>53</v>
      </c>
      <c r="P142" s="430">
        <v>0.97</v>
      </c>
      <c r="Q142" s="429" t="s">
        <v>53</v>
      </c>
      <c r="R142" s="430">
        <v>0.3</v>
      </c>
      <c r="S142" s="429" t="s">
        <v>53</v>
      </c>
      <c r="T142" s="430">
        <v>0.72</v>
      </c>
      <c r="U142" s="429" t="s">
        <v>53</v>
      </c>
      <c r="V142" s="430">
        <v>0.36</v>
      </c>
      <c r="W142" s="429" t="s">
        <v>53</v>
      </c>
      <c r="X142" s="430">
        <v>1.53</v>
      </c>
      <c r="Y142" s="429" t="s">
        <v>53</v>
      </c>
      <c r="Z142" s="430">
        <v>0.24</v>
      </c>
      <c r="AA142" s="429" t="s">
        <v>53</v>
      </c>
      <c r="AB142" s="430">
        <v>12.39</v>
      </c>
    </row>
    <row r="143" spans="1:28">
      <c r="A143" s="429" t="s">
        <v>312</v>
      </c>
      <c r="B143" s="429" t="s">
        <v>276</v>
      </c>
      <c r="C143" s="430">
        <v>2000</v>
      </c>
      <c r="D143" s="430">
        <v>0</v>
      </c>
      <c r="E143" s="429" t="s">
        <v>53</v>
      </c>
      <c r="F143" s="430">
        <v>0.41</v>
      </c>
      <c r="G143" s="429" t="s">
        <v>53</v>
      </c>
      <c r="H143" s="430">
        <v>0.78</v>
      </c>
      <c r="I143" s="429" t="s">
        <v>25</v>
      </c>
      <c r="J143" s="430">
        <v>0.38</v>
      </c>
      <c r="K143" s="429" t="s">
        <v>53</v>
      </c>
      <c r="L143" s="430">
        <v>1.1200000000000001</v>
      </c>
      <c r="M143" s="429" t="s">
        <v>53</v>
      </c>
      <c r="N143" s="430">
        <v>0.6</v>
      </c>
      <c r="O143" s="429" t="s">
        <v>27</v>
      </c>
      <c r="P143" s="430">
        <v>0.45</v>
      </c>
      <c r="Q143" s="429" t="s">
        <v>53</v>
      </c>
      <c r="R143" s="430">
        <v>0.41</v>
      </c>
      <c r="S143" s="429" t="s">
        <v>53</v>
      </c>
      <c r="T143" s="430">
        <v>0.55000000000000004</v>
      </c>
      <c r="U143" s="429" t="s">
        <v>28</v>
      </c>
      <c r="V143" s="430">
        <v>0</v>
      </c>
      <c r="W143" s="429" t="s">
        <v>26</v>
      </c>
      <c r="X143" s="430">
        <v>0.23</v>
      </c>
      <c r="Y143" s="429" t="s">
        <v>25</v>
      </c>
      <c r="Z143" s="430">
        <v>0</v>
      </c>
      <c r="AA143" s="429" t="s">
        <v>53</v>
      </c>
      <c r="AB143" s="430">
        <v>4.93</v>
      </c>
    </row>
    <row r="144" spans="1:28">
      <c r="A144" s="429" t="s">
        <v>314</v>
      </c>
      <c r="B144" s="429" t="s">
        <v>276</v>
      </c>
      <c r="C144" s="430">
        <v>2000</v>
      </c>
      <c r="D144" s="430">
        <v>0.97</v>
      </c>
      <c r="E144" s="429" t="s">
        <v>53</v>
      </c>
      <c r="F144" s="430">
        <v>1.31</v>
      </c>
      <c r="G144" s="429" t="s">
        <v>53</v>
      </c>
      <c r="H144" s="430">
        <v>1.1499999999999999</v>
      </c>
      <c r="I144" s="429" t="s">
        <v>53</v>
      </c>
      <c r="J144" s="430">
        <v>3.12</v>
      </c>
      <c r="K144" s="429" t="s">
        <v>53</v>
      </c>
      <c r="L144" s="430">
        <v>1.77</v>
      </c>
      <c r="M144" s="429" t="s">
        <v>53</v>
      </c>
      <c r="N144" s="430">
        <v>1.08</v>
      </c>
      <c r="O144" s="429" t="s">
        <v>53</v>
      </c>
      <c r="P144" s="430">
        <v>0.82</v>
      </c>
      <c r="Q144" s="429" t="s">
        <v>53</v>
      </c>
      <c r="R144" s="430">
        <v>0.64</v>
      </c>
      <c r="S144" s="429" t="s">
        <v>28</v>
      </c>
      <c r="T144" s="430">
        <v>3.27</v>
      </c>
      <c r="U144" s="429" t="s">
        <v>27</v>
      </c>
      <c r="V144" s="430">
        <v>0</v>
      </c>
      <c r="W144" s="429" t="s">
        <v>53</v>
      </c>
      <c r="X144" s="430">
        <v>0.51</v>
      </c>
      <c r="Y144" s="429" t="s">
        <v>28</v>
      </c>
      <c r="Z144" s="430">
        <v>0</v>
      </c>
      <c r="AA144" s="429" t="s">
        <v>26</v>
      </c>
      <c r="AB144" s="430">
        <v>14.64</v>
      </c>
    </row>
    <row r="145" spans="1:28">
      <c r="A145" s="429" t="s">
        <v>315</v>
      </c>
      <c r="B145" s="429" t="s">
        <v>276</v>
      </c>
      <c r="C145" s="430">
        <v>2000</v>
      </c>
      <c r="D145" s="430">
        <v>0.11</v>
      </c>
      <c r="E145" s="429" t="s">
        <v>53</v>
      </c>
      <c r="F145" s="430">
        <v>0.62</v>
      </c>
      <c r="G145" s="429" t="s">
        <v>53</v>
      </c>
      <c r="H145" s="430">
        <v>0.68</v>
      </c>
      <c r="I145" s="429" t="s">
        <v>53</v>
      </c>
      <c r="J145" s="430">
        <v>0.76</v>
      </c>
      <c r="K145" s="429" t="s">
        <v>53</v>
      </c>
      <c r="L145" s="430">
        <v>1.31</v>
      </c>
      <c r="M145" s="429" t="s">
        <v>53</v>
      </c>
      <c r="N145" s="430">
        <v>0.79</v>
      </c>
      <c r="O145" s="429" t="s">
        <v>53</v>
      </c>
      <c r="P145" s="430">
        <v>0.56000000000000005</v>
      </c>
      <c r="Q145" s="429" t="s">
        <v>53</v>
      </c>
      <c r="R145" s="430">
        <v>0.45</v>
      </c>
      <c r="S145" s="429" t="s">
        <v>53</v>
      </c>
      <c r="T145" s="430">
        <v>0.77</v>
      </c>
      <c r="U145" s="429" t="s">
        <v>53</v>
      </c>
      <c r="V145" s="430">
        <v>0.14000000000000001</v>
      </c>
      <c r="W145" s="429" t="s">
        <v>53</v>
      </c>
      <c r="X145" s="430">
        <v>0.2</v>
      </c>
      <c r="Y145" s="429" t="s">
        <v>53</v>
      </c>
      <c r="Z145" s="430">
        <v>0.28000000000000003</v>
      </c>
      <c r="AA145" s="429" t="s">
        <v>53</v>
      </c>
      <c r="AB145" s="430">
        <v>6.67</v>
      </c>
    </row>
    <row r="146" spans="1:28">
      <c r="A146" s="429" t="s">
        <v>316</v>
      </c>
      <c r="B146" s="429" t="s">
        <v>276</v>
      </c>
      <c r="C146" s="430">
        <v>2000</v>
      </c>
      <c r="D146" s="430">
        <v>0.32</v>
      </c>
      <c r="E146" s="429" t="s">
        <v>53</v>
      </c>
      <c r="F146" s="430">
        <v>0.42</v>
      </c>
      <c r="G146" s="429" t="s">
        <v>53</v>
      </c>
      <c r="H146" s="430">
        <v>0.74</v>
      </c>
      <c r="I146" s="429" t="s">
        <v>53</v>
      </c>
      <c r="J146" s="430">
        <v>3.45</v>
      </c>
      <c r="K146" s="429" t="s">
        <v>53</v>
      </c>
      <c r="L146" s="430">
        <v>1.99</v>
      </c>
      <c r="M146" s="429" t="s">
        <v>53</v>
      </c>
      <c r="N146" s="430">
        <v>1.34</v>
      </c>
      <c r="O146" s="429" t="s">
        <v>53</v>
      </c>
      <c r="P146" s="430">
        <v>1.23</v>
      </c>
      <c r="Q146" s="429" t="s">
        <v>53</v>
      </c>
      <c r="R146" s="430">
        <v>0.44</v>
      </c>
      <c r="S146" s="429" t="s">
        <v>53</v>
      </c>
      <c r="T146" s="430">
        <v>1.22</v>
      </c>
      <c r="U146" s="429" t="s">
        <v>53</v>
      </c>
      <c r="V146" s="430">
        <v>0.55000000000000004</v>
      </c>
      <c r="W146" s="429" t="s">
        <v>53</v>
      </c>
      <c r="X146" s="430">
        <v>1.07</v>
      </c>
      <c r="Y146" s="429" t="s">
        <v>53</v>
      </c>
      <c r="Z146" s="430">
        <v>0.26</v>
      </c>
      <c r="AA146" s="429" t="s">
        <v>53</v>
      </c>
      <c r="AB146" s="430">
        <v>13.03</v>
      </c>
    </row>
    <row r="147" spans="1:28">
      <c r="A147" s="429" t="s">
        <v>317</v>
      </c>
      <c r="B147" s="429" t="s">
        <v>276</v>
      </c>
      <c r="C147" s="430">
        <v>2000</v>
      </c>
      <c r="D147" s="430">
        <v>0.28999999999999998</v>
      </c>
      <c r="E147" s="429" t="s">
        <v>25</v>
      </c>
      <c r="F147" s="430">
        <v>0.91</v>
      </c>
      <c r="G147" s="429" t="s">
        <v>53</v>
      </c>
      <c r="H147" s="430">
        <v>1.3</v>
      </c>
      <c r="I147" s="429" t="s">
        <v>53</v>
      </c>
      <c r="J147" s="430">
        <v>0.83</v>
      </c>
      <c r="K147" s="429" t="s">
        <v>53</v>
      </c>
      <c r="L147" s="430">
        <v>1.88</v>
      </c>
      <c r="M147" s="429" t="s">
        <v>53</v>
      </c>
      <c r="N147" s="430">
        <v>0.68</v>
      </c>
      <c r="O147" s="429" t="s">
        <v>53</v>
      </c>
      <c r="P147" s="430">
        <v>0.51</v>
      </c>
      <c r="Q147" s="429" t="s">
        <v>53</v>
      </c>
      <c r="R147" s="430">
        <v>0.23</v>
      </c>
      <c r="S147" s="429" t="s">
        <v>53</v>
      </c>
      <c r="T147" s="430">
        <v>2.1800000000000002</v>
      </c>
      <c r="U147" s="429" t="s">
        <v>53</v>
      </c>
      <c r="V147" s="430">
        <v>0.04</v>
      </c>
      <c r="W147" s="429" t="s">
        <v>27</v>
      </c>
      <c r="X147" s="430">
        <v>1.23</v>
      </c>
      <c r="Y147" s="429" t="s">
        <v>53</v>
      </c>
      <c r="Z147" s="430">
        <v>1.1200000000000001</v>
      </c>
      <c r="AA147" s="429" t="s">
        <v>27</v>
      </c>
      <c r="AB147" s="430">
        <v>11.2</v>
      </c>
    </row>
    <row r="148" spans="1:28">
      <c r="A148" s="429" t="s">
        <v>318</v>
      </c>
      <c r="B148" s="429" t="s">
        <v>276</v>
      </c>
      <c r="C148" s="430">
        <v>2000</v>
      </c>
      <c r="D148" s="430">
        <v>0.42</v>
      </c>
      <c r="E148" s="429" t="s">
        <v>53</v>
      </c>
      <c r="F148" s="430">
        <v>0.06</v>
      </c>
      <c r="G148" s="429" t="s">
        <v>25</v>
      </c>
      <c r="H148" s="430">
        <v>0.26</v>
      </c>
      <c r="I148" s="429" t="s">
        <v>27</v>
      </c>
      <c r="J148" s="430">
        <v>0.61</v>
      </c>
      <c r="K148" s="429" t="s">
        <v>25</v>
      </c>
      <c r="L148" s="430">
        <v>2.0099999999999998</v>
      </c>
      <c r="M148" s="429" t="s">
        <v>53</v>
      </c>
      <c r="N148" s="430">
        <v>1.05</v>
      </c>
      <c r="O148" s="429" t="s">
        <v>53</v>
      </c>
      <c r="P148" s="430">
        <v>0.49</v>
      </c>
      <c r="Q148" s="429" t="s">
        <v>53</v>
      </c>
      <c r="R148" s="430">
        <v>0.16</v>
      </c>
      <c r="S148" s="429" t="s">
        <v>53</v>
      </c>
      <c r="T148" s="430">
        <v>0.66</v>
      </c>
      <c r="U148" s="429" t="s">
        <v>53</v>
      </c>
      <c r="V148" s="430">
        <v>0.81</v>
      </c>
      <c r="W148" s="429" t="s">
        <v>53</v>
      </c>
      <c r="X148" s="430">
        <v>0.21</v>
      </c>
      <c r="Y148" s="429" t="s">
        <v>53</v>
      </c>
      <c r="Z148" s="430">
        <v>0.71</v>
      </c>
      <c r="AA148" s="429" t="s">
        <v>53</v>
      </c>
      <c r="AB148" s="430">
        <v>7.45</v>
      </c>
    </row>
    <row r="149" spans="1:28">
      <c r="A149" s="429" t="s">
        <v>319</v>
      </c>
      <c r="B149" s="429" t="s">
        <v>276</v>
      </c>
      <c r="C149" s="430">
        <v>2000</v>
      </c>
      <c r="D149" s="430">
        <v>1.05</v>
      </c>
      <c r="E149" s="429" t="s">
        <v>25</v>
      </c>
      <c r="F149" s="430">
        <v>0.59</v>
      </c>
      <c r="G149" s="429" t="s">
        <v>53</v>
      </c>
      <c r="H149" s="430">
        <v>0.73</v>
      </c>
      <c r="I149" s="429" t="s">
        <v>53</v>
      </c>
      <c r="J149" s="430">
        <v>0.56000000000000005</v>
      </c>
      <c r="K149" s="429" t="s">
        <v>53</v>
      </c>
      <c r="L149" s="430">
        <v>1.81</v>
      </c>
      <c r="M149" s="429" t="s">
        <v>53</v>
      </c>
      <c r="N149" s="430">
        <v>0.17</v>
      </c>
      <c r="O149" s="429" t="s">
        <v>53</v>
      </c>
      <c r="P149" s="430">
        <v>0.5</v>
      </c>
      <c r="Q149" s="429" t="s">
        <v>53</v>
      </c>
      <c r="R149" s="430">
        <v>1.1599999999999999</v>
      </c>
      <c r="S149" s="429" t="s">
        <v>53</v>
      </c>
      <c r="T149" s="430">
        <v>1.47</v>
      </c>
      <c r="U149" s="429" t="s">
        <v>53</v>
      </c>
      <c r="V149" s="430">
        <v>0</v>
      </c>
      <c r="W149" s="429" t="s">
        <v>53</v>
      </c>
      <c r="X149" s="430">
        <v>0.44</v>
      </c>
      <c r="Y149" s="429" t="s">
        <v>27</v>
      </c>
      <c r="Z149" s="430">
        <v>0.6</v>
      </c>
      <c r="AA149" s="429" t="s">
        <v>27</v>
      </c>
      <c r="AB149" s="430">
        <v>9.08</v>
      </c>
    </row>
    <row r="150" spans="1:28">
      <c r="A150" s="429" t="s">
        <v>321</v>
      </c>
      <c r="B150" s="429" t="s">
        <v>276</v>
      </c>
      <c r="C150" s="430">
        <v>2000</v>
      </c>
      <c r="D150" s="430">
        <v>0.49</v>
      </c>
      <c r="E150" s="429" t="s">
        <v>53</v>
      </c>
      <c r="F150" s="430">
        <v>0.21</v>
      </c>
      <c r="G150" s="429" t="s">
        <v>53</v>
      </c>
      <c r="H150" s="430">
        <v>0.24</v>
      </c>
      <c r="I150" s="429" t="s">
        <v>53</v>
      </c>
      <c r="J150" s="430">
        <v>0.21</v>
      </c>
      <c r="K150" s="429" t="s">
        <v>53</v>
      </c>
      <c r="L150" s="430">
        <v>1.34</v>
      </c>
      <c r="M150" s="429" t="s">
        <v>53</v>
      </c>
      <c r="N150" s="430">
        <v>0.13</v>
      </c>
      <c r="O150" s="429" t="s">
        <v>53</v>
      </c>
      <c r="P150" s="430">
        <v>0.15</v>
      </c>
      <c r="Q150" s="429" t="s">
        <v>53</v>
      </c>
      <c r="R150" s="430">
        <v>0.81</v>
      </c>
      <c r="S150" s="429" t="s">
        <v>53</v>
      </c>
      <c r="T150" s="430">
        <v>1.34</v>
      </c>
      <c r="U150" s="429" t="s">
        <v>53</v>
      </c>
      <c r="V150" s="430">
        <v>0.88</v>
      </c>
      <c r="W150" s="429" t="s">
        <v>53</v>
      </c>
      <c r="X150" s="430">
        <v>0.61</v>
      </c>
      <c r="Y150" s="429" t="s">
        <v>53</v>
      </c>
      <c r="Z150" s="430">
        <v>0.04</v>
      </c>
      <c r="AA150" s="429" t="s">
        <v>53</v>
      </c>
      <c r="AB150" s="430">
        <v>6.45</v>
      </c>
    </row>
    <row r="151" spans="1:28">
      <c r="A151" s="429" t="s">
        <v>322</v>
      </c>
      <c r="B151" s="429" t="s">
        <v>276</v>
      </c>
      <c r="C151" s="430">
        <v>2000</v>
      </c>
      <c r="D151" s="430">
        <v>1.24</v>
      </c>
      <c r="E151" s="429" t="s">
        <v>25</v>
      </c>
      <c r="F151" s="430">
        <v>0.52</v>
      </c>
      <c r="G151" s="429" t="s">
        <v>28</v>
      </c>
      <c r="H151" s="430">
        <v>0.53</v>
      </c>
      <c r="I151" s="429" t="s">
        <v>38</v>
      </c>
      <c r="J151" s="430">
        <v>1.0900000000000001</v>
      </c>
      <c r="K151" s="429" t="s">
        <v>36</v>
      </c>
      <c r="L151" s="430">
        <v>1.1399999999999999</v>
      </c>
      <c r="M151" s="429" t="s">
        <v>30</v>
      </c>
      <c r="N151" s="430">
        <v>0.21</v>
      </c>
      <c r="O151" s="429" t="s">
        <v>44</v>
      </c>
      <c r="P151" s="430">
        <v>0.13</v>
      </c>
      <c r="Q151" s="429" t="s">
        <v>44</v>
      </c>
      <c r="R151" s="430">
        <v>1.1200000000000001</v>
      </c>
      <c r="S151" s="429" t="s">
        <v>39</v>
      </c>
      <c r="T151" s="430">
        <v>0.84</v>
      </c>
      <c r="U151" s="429" t="s">
        <v>46</v>
      </c>
      <c r="V151" s="430">
        <v>1.63</v>
      </c>
      <c r="W151" s="429" t="s">
        <v>29</v>
      </c>
      <c r="X151" s="430">
        <v>0.72</v>
      </c>
      <c r="Y151" s="429" t="s">
        <v>33</v>
      </c>
      <c r="Z151" s="430">
        <v>0.64</v>
      </c>
      <c r="AA151" s="429" t="s">
        <v>33</v>
      </c>
      <c r="AB151" s="430">
        <v>2.29</v>
      </c>
    </row>
    <row r="152" spans="1:28">
      <c r="A152" s="429" t="s">
        <v>324</v>
      </c>
      <c r="B152" s="429" t="s">
        <v>276</v>
      </c>
      <c r="C152" s="430">
        <v>2000</v>
      </c>
      <c r="D152" s="430">
        <v>0.66</v>
      </c>
      <c r="E152" s="429" t="s">
        <v>27</v>
      </c>
      <c r="F152" s="430">
        <v>0.74</v>
      </c>
      <c r="G152" s="429" t="s">
        <v>53</v>
      </c>
      <c r="H152" s="430">
        <v>0.74</v>
      </c>
      <c r="I152" s="429" t="s">
        <v>53</v>
      </c>
      <c r="J152" s="430">
        <v>2.82</v>
      </c>
      <c r="K152" s="429" t="s">
        <v>53</v>
      </c>
      <c r="L152" s="430">
        <v>2.52</v>
      </c>
      <c r="M152" s="429" t="s">
        <v>53</v>
      </c>
      <c r="N152" s="430">
        <v>1.72</v>
      </c>
      <c r="O152" s="429" t="s">
        <v>53</v>
      </c>
      <c r="P152" s="430">
        <v>0.54</v>
      </c>
      <c r="Q152" s="429" t="s">
        <v>53</v>
      </c>
      <c r="R152" s="430">
        <v>0.68</v>
      </c>
      <c r="S152" s="429" t="s">
        <v>53</v>
      </c>
      <c r="T152" s="430">
        <v>0.78</v>
      </c>
      <c r="U152" s="429" t="s">
        <v>53</v>
      </c>
      <c r="V152" s="430">
        <v>0.95</v>
      </c>
      <c r="W152" s="429" t="s">
        <v>53</v>
      </c>
      <c r="X152" s="430">
        <v>1.68</v>
      </c>
      <c r="Y152" s="429" t="s">
        <v>53</v>
      </c>
      <c r="Z152" s="430">
        <v>0.79</v>
      </c>
      <c r="AA152" s="429" t="s">
        <v>53</v>
      </c>
      <c r="AB152" s="430">
        <v>14.62</v>
      </c>
    </row>
    <row r="153" spans="1:28">
      <c r="A153" s="429" t="s">
        <v>325</v>
      </c>
      <c r="B153" s="429" t="s">
        <v>276</v>
      </c>
      <c r="C153" s="430">
        <v>2000</v>
      </c>
      <c r="D153" s="430">
        <v>0.48</v>
      </c>
      <c r="E153" s="429" t="s">
        <v>32</v>
      </c>
      <c r="F153" s="430">
        <v>0.78</v>
      </c>
      <c r="G153" s="429" t="s">
        <v>53</v>
      </c>
      <c r="H153" s="430">
        <v>0.72</v>
      </c>
      <c r="I153" s="429" t="s">
        <v>53</v>
      </c>
      <c r="J153" s="430">
        <v>1.18</v>
      </c>
      <c r="K153" s="429" t="s">
        <v>28</v>
      </c>
      <c r="L153" s="430">
        <v>0.57999999999999996</v>
      </c>
      <c r="M153" s="429" t="s">
        <v>33</v>
      </c>
      <c r="N153" s="430">
        <v>0.35</v>
      </c>
      <c r="O153" s="429" t="s">
        <v>36</v>
      </c>
      <c r="P153" s="430">
        <v>0.3</v>
      </c>
      <c r="Q153" s="429" t="s">
        <v>37</v>
      </c>
      <c r="R153" s="430">
        <v>0.86</v>
      </c>
      <c r="S153" s="429" t="s">
        <v>39</v>
      </c>
      <c r="T153" s="430">
        <v>1.65</v>
      </c>
      <c r="U153" s="429" t="s">
        <v>39</v>
      </c>
      <c r="V153" s="430">
        <v>0.86</v>
      </c>
      <c r="W153" s="429" t="s">
        <v>33</v>
      </c>
      <c r="X153" s="430">
        <v>0.78</v>
      </c>
      <c r="Y153" s="429" t="s">
        <v>53</v>
      </c>
      <c r="Z153" s="430">
        <v>0.13</v>
      </c>
      <c r="AA153" s="429" t="s">
        <v>33</v>
      </c>
      <c r="AB153" s="430">
        <v>3.46</v>
      </c>
    </row>
    <row r="154" spans="1:28">
      <c r="A154" s="429" t="s">
        <v>327</v>
      </c>
      <c r="B154" s="429" t="s">
        <v>276</v>
      </c>
      <c r="C154" s="430">
        <v>2000</v>
      </c>
      <c r="D154" s="430">
        <v>0.7</v>
      </c>
      <c r="E154" s="429" t="s">
        <v>53</v>
      </c>
      <c r="F154" s="430">
        <v>0.65</v>
      </c>
      <c r="G154" s="429" t="s">
        <v>53</v>
      </c>
      <c r="H154" s="430">
        <v>0.55000000000000004</v>
      </c>
      <c r="I154" s="429" t="s">
        <v>53</v>
      </c>
      <c r="J154" s="430">
        <v>0.54</v>
      </c>
      <c r="K154" s="429" t="s">
        <v>53</v>
      </c>
      <c r="L154" s="430">
        <v>1.85</v>
      </c>
      <c r="M154" s="429" t="s">
        <v>53</v>
      </c>
      <c r="N154" s="430">
        <v>1.2</v>
      </c>
      <c r="O154" s="429" t="s">
        <v>53</v>
      </c>
      <c r="P154" s="430">
        <v>0.8</v>
      </c>
      <c r="Q154" s="429" t="s">
        <v>53</v>
      </c>
      <c r="R154" s="430">
        <v>0.49</v>
      </c>
      <c r="S154" s="429" t="s">
        <v>53</v>
      </c>
      <c r="T154" s="430">
        <v>1.04</v>
      </c>
      <c r="U154" s="429" t="s">
        <v>53</v>
      </c>
      <c r="V154" s="430">
        <v>1.1499999999999999</v>
      </c>
      <c r="W154" s="429" t="s">
        <v>53</v>
      </c>
      <c r="X154" s="430">
        <v>0.23</v>
      </c>
      <c r="Y154" s="429" t="s">
        <v>53</v>
      </c>
      <c r="Z154" s="430">
        <v>0.17</v>
      </c>
      <c r="AA154" s="429" t="s">
        <v>27</v>
      </c>
      <c r="AB154" s="430">
        <v>9.3699999999999992</v>
      </c>
    </row>
    <row r="155" spans="1:28">
      <c r="A155" s="429" t="s">
        <v>328</v>
      </c>
      <c r="B155" s="429" t="s">
        <v>276</v>
      </c>
      <c r="C155" s="430">
        <v>2000</v>
      </c>
      <c r="D155" s="430">
        <v>0.18</v>
      </c>
      <c r="E155" s="429" t="s">
        <v>53</v>
      </c>
      <c r="F155" s="430">
        <v>0.41</v>
      </c>
      <c r="G155" s="429" t="s">
        <v>53</v>
      </c>
      <c r="H155" s="430">
        <v>0.5</v>
      </c>
      <c r="I155" s="429" t="s">
        <v>53</v>
      </c>
      <c r="J155" s="430">
        <v>0.88</v>
      </c>
      <c r="K155" s="429" t="s">
        <v>53</v>
      </c>
      <c r="L155" s="430">
        <v>1.34</v>
      </c>
      <c r="M155" s="429" t="s">
        <v>53</v>
      </c>
      <c r="N155" s="430">
        <v>0.76</v>
      </c>
      <c r="O155" s="429" t="s">
        <v>53</v>
      </c>
      <c r="P155" s="430">
        <v>0.28000000000000003</v>
      </c>
      <c r="Q155" s="429" t="s">
        <v>53</v>
      </c>
      <c r="R155" s="430">
        <v>1.39</v>
      </c>
      <c r="S155" s="429" t="s">
        <v>53</v>
      </c>
      <c r="T155" s="430">
        <v>2.4500000000000002</v>
      </c>
      <c r="U155" s="429" t="s">
        <v>53</v>
      </c>
      <c r="V155" s="430">
        <v>0.64</v>
      </c>
      <c r="W155" s="429" t="s">
        <v>53</v>
      </c>
      <c r="X155" s="430">
        <v>0.19</v>
      </c>
      <c r="Y155" s="429" t="s">
        <v>53</v>
      </c>
      <c r="Z155" s="430">
        <v>0.54</v>
      </c>
      <c r="AA155" s="429" t="s">
        <v>53</v>
      </c>
      <c r="AB155" s="430">
        <v>9.56</v>
      </c>
    </row>
    <row r="156" spans="1:28">
      <c r="A156" s="429" t="s">
        <v>329</v>
      </c>
      <c r="B156" s="429" t="s">
        <v>276</v>
      </c>
      <c r="C156" s="430">
        <v>2000</v>
      </c>
      <c r="D156" s="430">
        <v>0.52</v>
      </c>
      <c r="E156" s="429" t="s">
        <v>27</v>
      </c>
      <c r="F156" s="430">
        <v>0.96</v>
      </c>
      <c r="G156" s="429" t="s">
        <v>38</v>
      </c>
      <c r="H156" s="430">
        <v>1.1100000000000001</v>
      </c>
      <c r="I156" s="429" t="s">
        <v>53</v>
      </c>
      <c r="J156" s="430">
        <v>1.43</v>
      </c>
      <c r="K156" s="429" t="s">
        <v>27</v>
      </c>
      <c r="L156" s="430">
        <v>1.89</v>
      </c>
      <c r="M156" s="429" t="s">
        <v>53</v>
      </c>
      <c r="N156" s="430">
        <v>2.93</v>
      </c>
      <c r="O156" s="429" t="s">
        <v>53</v>
      </c>
      <c r="P156" s="430">
        <v>1.47</v>
      </c>
      <c r="Q156" s="429" t="s">
        <v>53</v>
      </c>
      <c r="R156" s="430">
        <v>0.25</v>
      </c>
      <c r="S156" s="429" t="s">
        <v>53</v>
      </c>
      <c r="T156" s="430">
        <v>1.03</v>
      </c>
      <c r="U156" s="429" t="s">
        <v>27</v>
      </c>
      <c r="V156" s="430">
        <v>1.26</v>
      </c>
      <c r="W156" s="429" t="s">
        <v>53</v>
      </c>
      <c r="X156" s="430">
        <v>4.18</v>
      </c>
      <c r="Y156" s="429" t="s">
        <v>25</v>
      </c>
      <c r="Z156" s="430">
        <v>0.13</v>
      </c>
      <c r="AA156" s="429" t="s">
        <v>32</v>
      </c>
      <c r="AB156" s="430">
        <v>17.03</v>
      </c>
    </row>
    <row r="157" spans="1:28">
      <c r="A157" s="429" t="s">
        <v>330</v>
      </c>
      <c r="B157" s="429" t="s">
        <v>276</v>
      </c>
      <c r="C157" s="430">
        <v>2000</v>
      </c>
      <c r="D157" s="430">
        <v>1.8</v>
      </c>
      <c r="E157" s="429" t="s">
        <v>36</v>
      </c>
      <c r="F157" s="430">
        <v>1.34</v>
      </c>
      <c r="G157" s="429" t="s">
        <v>45</v>
      </c>
      <c r="H157" s="430">
        <v>0.62</v>
      </c>
      <c r="I157" s="429" t="s">
        <v>44</v>
      </c>
      <c r="J157" s="430">
        <v>0.76</v>
      </c>
      <c r="K157" s="429" t="s">
        <v>30</v>
      </c>
      <c r="L157" s="430">
        <v>1.62</v>
      </c>
      <c r="M157" s="429" t="s">
        <v>393</v>
      </c>
      <c r="N157" s="430">
        <v>1.1000000000000001</v>
      </c>
      <c r="O157" s="429" t="s">
        <v>331</v>
      </c>
      <c r="P157" s="430">
        <v>0.98</v>
      </c>
      <c r="Q157" s="429" t="s">
        <v>53</v>
      </c>
      <c r="R157" s="430">
        <v>0.98</v>
      </c>
      <c r="S157" s="429" t="s">
        <v>53</v>
      </c>
      <c r="T157" s="430">
        <v>0.86</v>
      </c>
      <c r="U157" s="429" t="s">
        <v>36</v>
      </c>
      <c r="V157" s="430">
        <v>0</v>
      </c>
      <c r="W157" s="429" t="s">
        <v>26</v>
      </c>
      <c r="X157" s="430">
        <v>0.61</v>
      </c>
      <c r="Y157" s="429" t="s">
        <v>39</v>
      </c>
      <c r="Z157" s="430">
        <v>1.21</v>
      </c>
      <c r="AA157" s="429" t="s">
        <v>45</v>
      </c>
      <c r="AB157" s="430">
        <v>1.96</v>
      </c>
    </row>
    <row r="158" spans="1:28">
      <c r="A158" s="429" t="s">
        <v>332</v>
      </c>
      <c r="B158" s="429" t="s">
        <v>276</v>
      </c>
      <c r="C158" s="430">
        <v>2000</v>
      </c>
      <c r="D158" s="430">
        <v>0.09</v>
      </c>
      <c r="E158" s="429" t="s">
        <v>53</v>
      </c>
      <c r="F158" s="430">
        <v>0.25</v>
      </c>
      <c r="G158" s="429" t="s">
        <v>53</v>
      </c>
      <c r="H158" s="430">
        <v>0.82</v>
      </c>
      <c r="I158" s="429" t="s">
        <v>53</v>
      </c>
      <c r="J158" s="430">
        <v>0.96</v>
      </c>
      <c r="K158" s="429" t="s">
        <v>53</v>
      </c>
      <c r="L158" s="430">
        <v>1.9</v>
      </c>
      <c r="M158" s="429" t="s">
        <v>53</v>
      </c>
      <c r="N158" s="430">
        <v>0.63</v>
      </c>
      <c r="O158" s="429" t="s">
        <v>53</v>
      </c>
      <c r="P158" s="430">
        <v>1.01</v>
      </c>
      <c r="Q158" s="429" t="s">
        <v>53</v>
      </c>
      <c r="R158" s="430">
        <v>0.54</v>
      </c>
      <c r="S158" s="429" t="s">
        <v>53</v>
      </c>
      <c r="T158" s="430">
        <v>1.37</v>
      </c>
      <c r="U158" s="429" t="s">
        <v>53</v>
      </c>
      <c r="V158" s="430">
        <v>7.0000000000000007E-2</v>
      </c>
      <c r="W158" s="429" t="s">
        <v>53</v>
      </c>
      <c r="X158" s="430">
        <v>1.1100000000000001</v>
      </c>
      <c r="Y158" s="429" t="s">
        <v>53</v>
      </c>
      <c r="Z158" s="430">
        <v>0.15</v>
      </c>
      <c r="AA158" s="429" t="s">
        <v>53</v>
      </c>
      <c r="AB158" s="430">
        <v>8.9</v>
      </c>
    </row>
    <row r="159" spans="1:28">
      <c r="A159" s="429" t="s">
        <v>333</v>
      </c>
      <c r="B159" s="429" t="s">
        <v>276</v>
      </c>
      <c r="C159" s="430">
        <v>2000</v>
      </c>
      <c r="D159" s="430">
        <v>0.81</v>
      </c>
      <c r="E159" s="429" t="s">
        <v>53</v>
      </c>
      <c r="F159" s="430">
        <v>0.57999999999999996</v>
      </c>
      <c r="G159" s="429" t="s">
        <v>27</v>
      </c>
      <c r="H159" s="430">
        <v>0.39</v>
      </c>
      <c r="I159" s="429" t="s">
        <v>53</v>
      </c>
      <c r="J159" s="430">
        <v>1.81</v>
      </c>
      <c r="K159" s="429" t="s">
        <v>53</v>
      </c>
      <c r="L159" s="430">
        <v>3.8</v>
      </c>
      <c r="M159" s="429" t="s">
        <v>53</v>
      </c>
      <c r="N159" s="430">
        <v>1.08</v>
      </c>
      <c r="O159" s="429" t="s">
        <v>53</v>
      </c>
      <c r="P159" s="430">
        <v>0.52</v>
      </c>
      <c r="Q159" s="429" t="s">
        <v>53</v>
      </c>
      <c r="R159" s="430">
        <v>0.59</v>
      </c>
      <c r="S159" s="429" t="s">
        <v>53</v>
      </c>
      <c r="T159" s="430">
        <v>0.66</v>
      </c>
      <c r="U159" s="429" t="s">
        <v>53</v>
      </c>
      <c r="V159" s="430">
        <v>1.2</v>
      </c>
      <c r="W159" s="429" t="s">
        <v>53</v>
      </c>
      <c r="X159" s="430">
        <v>0.59</v>
      </c>
      <c r="Y159" s="429" t="s">
        <v>53</v>
      </c>
      <c r="Z159" s="430">
        <v>0.37</v>
      </c>
      <c r="AA159" s="429" t="s">
        <v>27</v>
      </c>
      <c r="AB159" s="430">
        <v>12.4</v>
      </c>
    </row>
    <row r="160" spans="1:28">
      <c r="A160" s="429" t="s">
        <v>334</v>
      </c>
      <c r="B160" s="429" t="s">
        <v>276</v>
      </c>
      <c r="C160" s="430">
        <v>2000</v>
      </c>
      <c r="D160" s="430">
        <v>0.04</v>
      </c>
      <c r="E160" s="429" t="s">
        <v>53</v>
      </c>
      <c r="F160" s="430">
        <v>0</v>
      </c>
      <c r="G160" s="429" t="s">
        <v>53</v>
      </c>
      <c r="H160" s="430">
        <v>0</v>
      </c>
      <c r="I160" s="429" t="s">
        <v>27</v>
      </c>
      <c r="J160" s="430">
        <v>0</v>
      </c>
      <c r="K160" s="429" t="s">
        <v>53</v>
      </c>
      <c r="L160" s="430">
        <v>0</v>
      </c>
      <c r="M160" s="429" t="s">
        <v>53</v>
      </c>
      <c r="N160" s="430">
        <v>0</v>
      </c>
      <c r="O160" s="429" t="s">
        <v>53</v>
      </c>
      <c r="P160" s="430">
        <v>0.51</v>
      </c>
      <c r="Q160" s="429" t="s">
        <v>53</v>
      </c>
      <c r="R160" s="430">
        <v>0.8</v>
      </c>
      <c r="S160" s="429" t="s">
        <v>53</v>
      </c>
      <c r="T160" s="430">
        <v>1.22</v>
      </c>
      <c r="U160" s="429" t="s">
        <v>53</v>
      </c>
      <c r="V160" s="430">
        <v>0</v>
      </c>
      <c r="W160" s="429" t="s">
        <v>26</v>
      </c>
      <c r="X160" s="430">
        <v>0</v>
      </c>
      <c r="Y160" s="429" t="s">
        <v>26</v>
      </c>
      <c r="Z160" s="430">
        <v>0</v>
      </c>
      <c r="AA160" s="429" t="s">
        <v>25</v>
      </c>
      <c r="AB160" s="430">
        <v>2.57</v>
      </c>
    </row>
    <row r="161" spans="1:28">
      <c r="A161" s="429" t="s">
        <v>335</v>
      </c>
      <c r="B161" s="429" t="s">
        <v>276</v>
      </c>
      <c r="C161" s="430">
        <v>2000</v>
      </c>
      <c r="D161" s="430">
        <v>0.4</v>
      </c>
      <c r="E161" s="429" t="s">
        <v>53</v>
      </c>
      <c r="F161" s="430">
        <v>0.41</v>
      </c>
      <c r="G161" s="429" t="s">
        <v>53</v>
      </c>
      <c r="H161" s="430">
        <v>0.2</v>
      </c>
      <c r="I161" s="429" t="s">
        <v>53</v>
      </c>
      <c r="J161" s="430">
        <v>0.14000000000000001</v>
      </c>
      <c r="K161" s="429" t="s">
        <v>27</v>
      </c>
      <c r="L161" s="430">
        <v>1.66</v>
      </c>
      <c r="M161" s="429" t="s">
        <v>53</v>
      </c>
      <c r="N161" s="430">
        <v>0</v>
      </c>
      <c r="O161" s="429" t="s">
        <v>53</v>
      </c>
      <c r="P161" s="430">
        <v>0.52</v>
      </c>
      <c r="Q161" s="429" t="s">
        <v>53</v>
      </c>
      <c r="R161" s="430">
        <v>0.92</v>
      </c>
      <c r="S161" s="429" t="s">
        <v>53</v>
      </c>
      <c r="T161" s="430">
        <v>1.4</v>
      </c>
      <c r="U161" s="429" t="s">
        <v>53</v>
      </c>
      <c r="V161" s="430">
        <v>0.48</v>
      </c>
      <c r="W161" s="429" t="s">
        <v>53</v>
      </c>
      <c r="X161" s="430">
        <v>0.13</v>
      </c>
      <c r="Y161" s="429" t="s">
        <v>53</v>
      </c>
      <c r="Z161" s="430">
        <v>0</v>
      </c>
      <c r="AA161" s="429" t="s">
        <v>27</v>
      </c>
      <c r="AB161" s="430">
        <v>6.26</v>
      </c>
    </row>
    <row r="162" spans="1:28">
      <c r="A162" s="429" t="s">
        <v>336</v>
      </c>
      <c r="B162" s="429" t="s">
        <v>276</v>
      </c>
      <c r="C162" s="430">
        <v>2000</v>
      </c>
      <c r="D162" s="430">
        <v>0.82</v>
      </c>
      <c r="E162" s="429" t="s">
        <v>53</v>
      </c>
      <c r="F162" s="430">
        <v>0.64</v>
      </c>
      <c r="G162" s="429" t="s">
        <v>53</v>
      </c>
      <c r="H162" s="430">
        <v>1.75</v>
      </c>
      <c r="I162" s="429" t="s">
        <v>53</v>
      </c>
      <c r="J162" s="430">
        <v>1.55</v>
      </c>
      <c r="K162" s="429" t="s">
        <v>53</v>
      </c>
      <c r="L162" s="430">
        <v>1.47</v>
      </c>
      <c r="M162" s="429" t="s">
        <v>53</v>
      </c>
      <c r="N162" s="430">
        <v>1.29</v>
      </c>
      <c r="O162" s="429" t="s">
        <v>53</v>
      </c>
      <c r="P162" s="430">
        <v>0.56999999999999995</v>
      </c>
      <c r="Q162" s="429" t="s">
        <v>53</v>
      </c>
      <c r="R162" s="430">
        <v>0.5</v>
      </c>
      <c r="S162" s="429" t="s">
        <v>53</v>
      </c>
      <c r="T162" s="430">
        <v>2.54</v>
      </c>
      <c r="U162" s="429" t="s">
        <v>53</v>
      </c>
      <c r="V162" s="430">
        <v>0.79</v>
      </c>
      <c r="W162" s="429" t="s">
        <v>53</v>
      </c>
      <c r="X162" s="430">
        <v>0.81</v>
      </c>
      <c r="Y162" s="429" t="s">
        <v>53</v>
      </c>
      <c r="Z162" s="430">
        <v>0.6</v>
      </c>
      <c r="AA162" s="429" t="s">
        <v>53</v>
      </c>
      <c r="AB162" s="430">
        <v>13.33</v>
      </c>
    </row>
    <row r="163" spans="1:28">
      <c r="A163" s="429" t="s">
        <v>337</v>
      </c>
      <c r="B163" s="429" t="s">
        <v>276</v>
      </c>
      <c r="C163" s="430">
        <v>2000</v>
      </c>
      <c r="D163" s="430">
        <v>2.78</v>
      </c>
      <c r="E163" s="429" t="s">
        <v>25</v>
      </c>
      <c r="F163" s="430">
        <v>2.3199999999999998</v>
      </c>
      <c r="G163" s="429" t="s">
        <v>53</v>
      </c>
      <c r="H163" s="430">
        <v>2.17</v>
      </c>
      <c r="I163" s="429" t="s">
        <v>53</v>
      </c>
      <c r="J163" s="430">
        <v>1.62</v>
      </c>
      <c r="K163" s="429" t="s">
        <v>53</v>
      </c>
      <c r="L163" s="430">
        <v>3.87</v>
      </c>
      <c r="M163" s="429" t="s">
        <v>32</v>
      </c>
      <c r="N163" s="430">
        <v>1.54</v>
      </c>
      <c r="O163" s="429" t="s">
        <v>38</v>
      </c>
      <c r="P163" s="430">
        <v>0</v>
      </c>
      <c r="Q163" s="429" t="s">
        <v>53</v>
      </c>
      <c r="R163" s="430">
        <v>0.82</v>
      </c>
      <c r="S163" s="429" t="s">
        <v>25</v>
      </c>
      <c r="T163" s="430">
        <v>0.89</v>
      </c>
      <c r="U163" s="429" t="s">
        <v>27</v>
      </c>
      <c r="V163" s="430">
        <v>2.0499999999999998</v>
      </c>
      <c r="W163" s="429" t="s">
        <v>25</v>
      </c>
      <c r="X163" s="430">
        <v>0.74</v>
      </c>
      <c r="Y163" s="429" t="s">
        <v>53</v>
      </c>
      <c r="Z163" s="430">
        <v>1.49</v>
      </c>
      <c r="AA163" s="429" t="s">
        <v>27</v>
      </c>
      <c r="AB163" s="430">
        <v>16.420000000000002</v>
      </c>
    </row>
    <row r="164" spans="1:28">
      <c r="A164" s="429" t="s">
        <v>338</v>
      </c>
      <c r="B164" s="429" t="s">
        <v>276</v>
      </c>
      <c r="C164" s="430">
        <v>2000</v>
      </c>
      <c r="D164" s="430">
        <v>0.02</v>
      </c>
      <c r="E164" s="429" t="s">
        <v>53</v>
      </c>
      <c r="F164" s="430">
        <v>0.25</v>
      </c>
      <c r="G164" s="429" t="s">
        <v>53</v>
      </c>
      <c r="H164" s="430">
        <v>0.76</v>
      </c>
      <c r="I164" s="429" t="s">
        <v>53</v>
      </c>
      <c r="J164" s="430">
        <v>1.71</v>
      </c>
      <c r="K164" s="429" t="s">
        <v>53</v>
      </c>
      <c r="L164" s="430">
        <v>1.71</v>
      </c>
      <c r="M164" s="429" t="s">
        <v>53</v>
      </c>
      <c r="N164" s="430">
        <v>0.66</v>
      </c>
      <c r="O164" s="429" t="s">
        <v>53</v>
      </c>
      <c r="P164" s="430">
        <v>0.2</v>
      </c>
      <c r="Q164" s="429" t="s">
        <v>53</v>
      </c>
      <c r="R164" s="430">
        <v>0.43</v>
      </c>
      <c r="S164" s="429" t="s">
        <v>53</v>
      </c>
      <c r="T164" s="430">
        <v>1.03</v>
      </c>
      <c r="U164" s="429" t="s">
        <v>53</v>
      </c>
      <c r="V164" s="430">
        <v>1.1299999999999999</v>
      </c>
      <c r="W164" s="429" t="s">
        <v>53</v>
      </c>
      <c r="X164" s="430">
        <v>0.48</v>
      </c>
      <c r="Y164" s="429" t="s">
        <v>53</v>
      </c>
      <c r="Z164" s="430">
        <v>0.23</v>
      </c>
      <c r="AA164" s="429" t="s">
        <v>53</v>
      </c>
      <c r="AB164" s="430">
        <v>8.61</v>
      </c>
    </row>
    <row r="165" spans="1:28">
      <c r="A165" s="429" t="s">
        <v>339</v>
      </c>
      <c r="B165" s="429" t="s">
        <v>276</v>
      </c>
      <c r="C165" s="430">
        <v>2000</v>
      </c>
      <c r="D165" s="430">
        <v>0.31</v>
      </c>
      <c r="E165" s="429" t="s">
        <v>53</v>
      </c>
      <c r="F165" s="430">
        <v>0.27</v>
      </c>
      <c r="G165" s="429" t="s">
        <v>53</v>
      </c>
      <c r="H165" s="430">
        <v>0.57999999999999996</v>
      </c>
      <c r="I165" s="429" t="s">
        <v>53</v>
      </c>
      <c r="J165" s="430">
        <v>1.54</v>
      </c>
      <c r="K165" s="429" t="s">
        <v>53</v>
      </c>
      <c r="L165" s="430">
        <v>2.81</v>
      </c>
      <c r="M165" s="429" t="s">
        <v>53</v>
      </c>
      <c r="N165" s="430">
        <v>0.81</v>
      </c>
      <c r="O165" s="429" t="s">
        <v>53</v>
      </c>
      <c r="P165" s="430">
        <v>0.75</v>
      </c>
      <c r="Q165" s="429" t="s">
        <v>53</v>
      </c>
      <c r="R165" s="430">
        <v>1.01</v>
      </c>
      <c r="S165" s="429" t="s">
        <v>53</v>
      </c>
      <c r="T165" s="430">
        <v>1.82</v>
      </c>
      <c r="U165" s="429" t="s">
        <v>27</v>
      </c>
      <c r="V165" s="430">
        <v>1.19</v>
      </c>
      <c r="W165" s="429" t="s">
        <v>53</v>
      </c>
      <c r="X165" s="430">
        <v>0.32</v>
      </c>
      <c r="Y165" s="429" t="s">
        <v>27</v>
      </c>
      <c r="Z165" s="430">
        <v>0.33</v>
      </c>
      <c r="AA165" s="429" t="s">
        <v>53</v>
      </c>
      <c r="AB165" s="430">
        <v>11.74</v>
      </c>
    </row>
    <row r="166" spans="1:28">
      <c r="A166" s="429" t="s">
        <v>340</v>
      </c>
      <c r="B166" s="429" t="s">
        <v>276</v>
      </c>
      <c r="C166" s="430">
        <v>2000</v>
      </c>
      <c r="D166" s="430">
        <v>0.18</v>
      </c>
      <c r="E166" s="429" t="s">
        <v>53</v>
      </c>
      <c r="F166" s="430">
        <v>0.21</v>
      </c>
      <c r="G166" s="429" t="s">
        <v>53</v>
      </c>
      <c r="H166" s="430">
        <v>0.35</v>
      </c>
      <c r="I166" s="429" t="s">
        <v>53</v>
      </c>
      <c r="J166" s="430">
        <v>1.38</v>
      </c>
      <c r="K166" s="429" t="s">
        <v>53</v>
      </c>
      <c r="L166" s="430">
        <v>3.85</v>
      </c>
      <c r="M166" s="429" t="s">
        <v>53</v>
      </c>
      <c r="N166" s="430">
        <v>0.76</v>
      </c>
      <c r="O166" s="429" t="s">
        <v>53</v>
      </c>
      <c r="P166" s="430">
        <v>1</v>
      </c>
      <c r="Q166" s="429" t="s">
        <v>53</v>
      </c>
      <c r="R166" s="430">
        <v>1.08</v>
      </c>
      <c r="S166" s="429" t="s">
        <v>53</v>
      </c>
      <c r="T166" s="430">
        <v>1.82</v>
      </c>
      <c r="U166" s="429" t="s">
        <v>53</v>
      </c>
      <c r="V166" s="430">
        <v>1.24</v>
      </c>
      <c r="W166" s="429" t="s">
        <v>53</v>
      </c>
      <c r="X166" s="430">
        <v>7.0000000000000007E-2</v>
      </c>
      <c r="Y166" s="429" t="s">
        <v>53</v>
      </c>
      <c r="Z166" s="430">
        <v>0.15</v>
      </c>
      <c r="AA166" s="429" t="s">
        <v>53</v>
      </c>
      <c r="AB166" s="430">
        <v>12.09</v>
      </c>
    </row>
    <row r="167" spans="1:28">
      <c r="A167" s="429" t="s">
        <v>341</v>
      </c>
      <c r="B167" s="429" t="s">
        <v>276</v>
      </c>
      <c r="C167" s="430">
        <v>2000</v>
      </c>
      <c r="D167" s="430">
        <v>0.66</v>
      </c>
      <c r="E167" s="429" t="s">
        <v>53</v>
      </c>
      <c r="F167" s="430">
        <v>0.35</v>
      </c>
      <c r="G167" s="429" t="s">
        <v>53</v>
      </c>
      <c r="H167" s="430">
        <v>0.88</v>
      </c>
      <c r="I167" s="429" t="s">
        <v>53</v>
      </c>
      <c r="J167" s="430">
        <v>1.62</v>
      </c>
      <c r="K167" s="429" t="s">
        <v>53</v>
      </c>
      <c r="L167" s="430">
        <v>1.67</v>
      </c>
      <c r="M167" s="429" t="s">
        <v>53</v>
      </c>
      <c r="N167" s="430">
        <v>1.85</v>
      </c>
      <c r="O167" s="429" t="s">
        <v>53</v>
      </c>
      <c r="P167" s="430">
        <v>0.44</v>
      </c>
      <c r="Q167" s="429" t="s">
        <v>53</v>
      </c>
      <c r="R167" s="430">
        <v>0.16</v>
      </c>
      <c r="S167" s="429" t="s">
        <v>53</v>
      </c>
      <c r="T167" s="430">
        <v>1.0900000000000001</v>
      </c>
      <c r="U167" s="429" t="s">
        <v>53</v>
      </c>
      <c r="V167" s="430">
        <v>1.02</v>
      </c>
      <c r="W167" s="429" t="s">
        <v>53</v>
      </c>
      <c r="X167" s="430">
        <v>0.44</v>
      </c>
      <c r="Y167" s="429" t="s">
        <v>53</v>
      </c>
      <c r="Z167" s="430">
        <v>0.52</v>
      </c>
      <c r="AA167" s="429" t="s">
        <v>53</v>
      </c>
      <c r="AB167" s="430">
        <v>10.7</v>
      </c>
    </row>
    <row r="168" spans="1:28">
      <c r="A168" s="429" t="s">
        <v>342</v>
      </c>
      <c r="B168" s="429" t="s">
        <v>276</v>
      </c>
      <c r="C168" s="430">
        <v>2000</v>
      </c>
      <c r="D168" s="430">
        <v>0.37</v>
      </c>
      <c r="E168" s="429" t="s">
        <v>53</v>
      </c>
      <c r="F168" s="430">
        <v>1.44</v>
      </c>
      <c r="G168" s="429" t="s">
        <v>53</v>
      </c>
      <c r="H168" s="430">
        <v>0.74</v>
      </c>
      <c r="I168" s="429" t="s">
        <v>53</v>
      </c>
      <c r="J168" s="430">
        <v>1.5</v>
      </c>
      <c r="K168" s="429" t="s">
        <v>53</v>
      </c>
      <c r="L168" s="430">
        <v>1.64</v>
      </c>
      <c r="M168" s="429" t="s">
        <v>53</v>
      </c>
      <c r="N168" s="430">
        <v>0.9</v>
      </c>
      <c r="O168" s="429" t="s">
        <v>53</v>
      </c>
      <c r="P168" s="430">
        <v>0.1</v>
      </c>
      <c r="Q168" s="429" t="s">
        <v>53</v>
      </c>
      <c r="R168" s="430">
        <v>0.24</v>
      </c>
      <c r="S168" s="429" t="s">
        <v>53</v>
      </c>
      <c r="T168" s="430">
        <v>2.1800000000000002</v>
      </c>
      <c r="U168" s="429" t="s">
        <v>53</v>
      </c>
      <c r="V168" s="430">
        <v>0.48</v>
      </c>
      <c r="W168" s="429" t="s">
        <v>53</v>
      </c>
      <c r="X168" s="430">
        <v>1.22</v>
      </c>
      <c r="Y168" s="429" t="s">
        <v>53</v>
      </c>
      <c r="Z168" s="430">
        <v>0.7</v>
      </c>
      <c r="AA168" s="429" t="s">
        <v>53</v>
      </c>
      <c r="AB168" s="430">
        <v>11.51</v>
      </c>
    </row>
    <row r="169" spans="1:28">
      <c r="A169" s="429" t="s">
        <v>343</v>
      </c>
      <c r="B169" s="429" t="s">
        <v>276</v>
      </c>
      <c r="C169" s="430">
        <v>2000</v>
      </c>
      <c r="D169" s="430">
        <v>0.56999999999999995</v>
      </c>
      <c r="E169" s="429" t="s">
        <v>53</v>
      </c>
      <c r="F169" s="430">
        <v>0.5</v>
      </c>
      <c r="G169" s="429" t="s">
        <v>27</v>
      </c>
      <c r="H169" s="430">
        <v>0.86</v>
      </c>
      <c r="I169" s="429" t="s">
        <v>53</v>
      </c>
      <c r="J169" s="430">
        <v>0.56000000000000005</v>
      </c>
      <c r="K169" s="429" t="s">
        <v>53</v>
      </c>
      <c r="L169" s="430">
        <v>0.67</v>
      </c>
      <c r="M169" s="429" t="s">
        <v>53</v>
      </c>
      <c r="N169" s="430">
        <v>0.35</v>
      </c>
      <c r="O169" s="429" t="s">
        <v>53</v>
      </c>
      <c r="P169" s="430">
        <v>1.17</v>
      </c>
      <c r="Q169" s="429" t="s">
        <v>53</v>
      </c>
      <c r="R169" s="430">
        <v>1.28</v>
      </c>
      <c r="S169" s="429" t="s">
        <v>53</v>
      </c>
      <c r="T169" s="430">
        <v>1.63</v>
      </c>
      <c r="U169" s="429" t="s">
        <v>53</v>
      </c>
      <c r="V169" s="430">
        <v>0.97</v>
      </c>
      <c r="W169" s="429" t="s">
        <v>53</v>
      </c>
      <c r="X169" s="430">
        <v>0.62</v>
      </c>
      <c r="Y169" s="429" t="s">
        <v>27</v>
      </c>
      <c r="Z169" s="430">
        <v>0.96</v>
      </c>
      <c r="AA169" s="429" t="s">
        <v>53</v>
      </c>
      <c r="AB169" s="430">
        <v>10.14</v>
      </c>
    </row>
    <row r="170" spans="1:28">
      <c r="A170" s="429" t="s">
        <v>344</v>
      </c>
      <c r="B170" s="429" t="s">
        <v>276</v>
      </c>
      <c r="C170" s="430">
        <v>2000</v>
      </c>
      <c r="D170" s="430">
        <v>0.33</v>
      </c>
      <c r="E170" s="429" t="s">
        <v>53</v>
      </c>
      <c r="F170" s="430">
        <v>0.25</v>
      </c>
      <c r="G170" s="429" t="s">
        <v>53</v>
      </c>
      <c r="H170" s="430">
        <v>0.24</v>
      </c>
      <c r="I170" s="429" t="s">
        <v>53</v>
      </c>
      <c r="J170" s="430">
        <v>0.6</v>
      </c>
      <c r="K170" s="429" t="s">
        <v>53</v>
      </c>
      <c r="L170" s="430">
        <v>1.29</v>
      </c>
      <c r="M170" s="429" t="s">
        <v>53</v>
      </c>
      <c r="N170" s="430">
        <v>0.33</v>
      </c>
      <c r="O170" s="429" t="s">
        <v>53</v>
      </c>
      <c r="P170" s="430">
        <v>0.41</v>
      </c>
      <c r="Q170" s="429" t="s">
        <v>53</v>
      </c>
      <c r="R170" s="430">
        <v>0.08</v>
      </c>
      <c r="S170" s="429" t="s">
        <v>53</v>
      </c>
      <c r="T170" s="430">
        <v>0.32</v>
      </c>
      <c r="U170" s="429" t="s">
        <v>53</v>
      </c>
      <c r="V170" s="430">
        <v>0.56999999999999995</v>
      </c>
      <c r="W170" s="429" t="s">
        <v>53</v>
      </c>
      <c r="X170" s="430">
        <v>0.11</v>
      </c>
      <c r="Y170" s="429" t="s">
        <v>53</v>
      </c>
      <c r="Z170" s="430">
        <v>0.41</v>
      </c>
      <c r="AA170" s="429" t="s">
        <v>53</v>
      </c>
      <c r="AB170" s="430">
        <v>4.9400000000000004</v>
      </c>
    </row>
    <row r="171" spans="1:28">
      <c r="A171" s="429" t="s">
        <v>345</v>
      </c>
      <c r="B171" s="429" t="s">
        <v>276</v>
      </c>
      <c r="C171" s="430">
        <v>2000</v>
      </c>
      <c r="D171" s="430">
        <v>0.25</v>
      </c>
      <c r="E171" s="429" t="s">
        <v>25</v>
      </c>
      <c r="F171" s="430">
        <v>0.9</v>
      </c>
      <c r="G171" s="429" t="s">
        <v>27</v>
      </c>
      <c r="H171" s="430">
        <v>0.66</v>
      </c>
      <c r="I171" s="429" t="s">
        <v>53</v>
      </c>
      <c r="J171" s="430">
        <v>0.86</v>
      </c>
      <c r="K171" s="429" t="s">
        <v>25</v>
      </c>
      <c r="L171" s="430">
        <v>2.61</v>
      </c>
      <c r="M171" s="429" t="s">
        <v>53</v>
      </c>
      <c r="N171" s="430">
        <v>1.48</v>
      </c>
      <c r="O171" s="429" t="s">
        <v>53</v>
      </c>
      <c r="P171" s="430">
        <v>0.51</v>
      </c>
      <c r="Q171" s="429" t="s">
        <v>53</v>
      </c>
      <c r="R171" s="430">
        <v>0.7</v>
      </c>
      <c r="S171" s="429" t="s">
        <v>53</v>
      </c>
      <c r="T171" s="430">
        <v>2.13</v>
      </c>
      <c r="U171" s="429" t="s">
        <v>53</v>
      </c>
      <c r="V171" s="430">
        <v>0.23</v>
      </c>
      <c r="W171" s="429" t="s">
        <v>27</v>
      </c>
      <c r="X171" s="430">
        <v>0.35</v>
      </c>
      <c r="Y171" s="429" t="s">
        <v>53</v>
      </c>
      <c r="Z171" s="430">
        <v>0.38</v>
      </c>
      <c r="AA171" s="429" t="s">
        <v>27</v>
      </c>
      <c r="AB171" s="430">
        <v>11.06</v>
      </c>
    </row>
    <row r="172" spans="1:28">
      <c r="A172" s="429" t="s">
        <v>346</v>
      </c>
      <c r="B172" s="429" t="s">
        <v>276</v>
      </c>
      <c r="C172" s="430">
        <v>2000</v>
      </c>
      <c r="D172" s="430">
        <v>0.02</v>
      </c>
      <c r="E172" s="429" t="s">
        <v>28</v>
      </c>
      <c r="F172" s="430">
        <v>1.07</v>
      </c>
      <c r="G172" s="429" t="s">
        <v>33</v>
      </c>
      <c r="H172" s="430">
        <v>0.44</v>
      </c>
      <c r="I172" s="429" t="s">
        <v>28</v>
      </c>
      <c r="J172" s="430">
        <v>1.47</v>
      </c>
      <c r="K172" s="429" t="s">
        <v>31</v>
      </c>
      <c r="L172" s="430">
        <v>3.66</v>
      </c>
      <c r="M172" s="429" t="s">
        <v>28</v>
      </c>
      <c r="N172" s="430">
        <v>1.68</v>
      </c>
      <c r="O172" s="429" t="s">
        <v>38</v>
      </c>
      <c r="P172" s="430">
        <v>0.74</v>
      </c>
      <c r="Q172" s="429" t="s">
        <v>38</v>
      </c>
      <c r="R172" s="430">
        <v>0</v>
      </c>
      <c r="S172" s="429" t="s">
        <v>26</v>
      </c>
      <c r="T172" s="430">
        <v>0</v>
      </c>
      <c r="U172" s="429" t="s">
        <v>26</v>
      </c>
      <c r="V172" s="430">
        <v>0</v>
      </c>
      <c r="W172" s="429" t="s">
        <v>53</v>
      </c>
      <c r="X172" s="430">
        <v>0.75</v>
      </c>
      <c r="Y172" s="429" t="s">
        <v>33</v>
      </c>
      <c r="Z172" s="430">
        <v>1.07</v>
      </c>
      <c r="AA172" s="429" t="s">
        <v>28</v>
      </c>
      <c r="AB172" s="430">
        <v>9.08</v>
      </c>
    </row>
    <row r="173" spans="1:28">
      <c r="A173" s="429" t="s">
        <v>347</v>
      </c>
      <c r="B173" s="429" t="s">
        <v>276</v>
      </c>
      <c r="C173" s="430">
        <v>2000</v>
      </c>
      <c r="D173" s="430">
        <v>2.27</v>
      </c>
      <c r="E173" s="429" t="s">
        <v>29</v>
      </c>
      <c r="F173" s="430">
        <v>5.04</v>
      </c>
      <c r="G173" s="429" t="s">
        <v>31</v>
      </c>
      <c r="H173" s="430">
        <v>1.03</v>
      </c>
      <c r="I173" s="429" t="s">
        <v>25</v>
      </c>
      <c r="J173" s="430">
        <v>0.4</v>
      </c>
      <c r="K173" s="429" t="s">
        <v>53</v>
      </c>
      <c r="L173" s="430">
        <v>1.38</v>
      </c>
      <c r="M173" s="429" t="s">
        <v>25</v>
      </c>
      <c r="N173" s="430">
        <v>0.59</v>
      </c>
      <c r="O173" s="429" t="s">
        <v>27</v>
      </c>
      <c r="P173" s="430">
        <v>0.36</v>
      </c>
      <c r="Q173" s="429" t="s">
        <v>31</v>
      </c>
      <c r="R173" s="430">
        <v>0.53</v>
      </c>
      <c r="S173" s="429" t="s">
        <v>36</v>
      </c>
      <c r="T173" s="430">
        <v>1.35</v>
      </c>
      <c r="U173" s="429" t="s">
        <v>27</v>
      </c>
      <c r="V173" s="430">
        <v>0</v>
      </c>
      <c r="W173" s="429" t="s">
        <v>26</v>
      </c>
      <c r="X173" s="430">
        <v>1.88</v>
      </c>
      <c r="Y173" s="429" t="s">
        <v>25</v>
      </c>
      <c r="Z173" s="430">
        <v>0</v>
      </c>
      <c r="AA173" s="429" t="s">
        <v>26</v>
      </c>
      <c r="AB173" s="430">
        <v>12.03</v>
      </c>
    </row>
    <row r="174" spans="1:28">
      <c r="A174" s="429" t="s">
        <v>348</v>
      </c>
      <c r="B174" s="429" t="s">
        <v>276</v>
      </c>
      <c r="C174" s="430">
        <v>2000</v>
      </c>
      <c r="D174" s="430">
        <v>3.48</v>
      </c>
      <c r="E174" s="429" t="s">
        <v>53</v>
      </c>
      <c r="F174" s="430">
        <v>2.52</v>
      </c>
      <c r="G174" s="429" t="s">
        <v>27</v>
      </c>
      <c r="H174" s="430">
        <v>2.17</v>
      </c>
      <c r="I174" s="429" t="s">
        <v>53</v>
      </c>
      <c r="J174" s="430">
        <v>1.29</v>
      </c>
      <c r="K174" s="429" t="s">
        <v>53</v>
      </c>
      <c r="L174" s="430">
        <v>2.74</v>
      </c>
      <c r="M174" s="429" t="s">
        <v>53</v>
      </c>
      <c r="N174" s="430">
        <v>1.25</v>
      </c>
      <c r="O174" s="429" t="s">
        <v>53</v>
      </c>
      <c r="P174" s="430">
        <v>0.42</v>
      </c>
      <c r="Q174" s="429" t="s">
        <v>53</v>
      </c>
      <c r="R174" s="430">
        <v>0.75</v>
      </c>
      <c r="S174" s="429" t="s">
        <v>53</v>
      </c>
      <c r="T174" s="430">
        <v>1</v>
      </c>
      <c r="U174" s="429" t="s">
        <v>53</v>
      </c>
      <c r="V174" s="430">
        <v>1.8</v>
      </c>
      <c r="W174" s="429" t="s">
        <v>53</v>
      </c>
      <c r="X174" s="430">
        <v>1.3</v>
      </c>
      <c r="Y174" s="429" t="s">
        <v>53</v>
      </c>
      <c r="Z174" s="430">
        <v>2.5299999999999998</v>
      </c>
      <c r="AA174" s="429" t="s">
        <v>53</v>
      </c>
      <c r="AB174" s="430">
        <v>21.25</v>
      </c>
    </row>
    <row r="175" spans="1:28">
      <c r="A175" s="429" t="s">
        <v>349</v>
      </c>
      <c r="B175" s="429" t="s">
        <v>276</v>
      </c>
      <c r="C175" s="430">
        <v>2000</v>
      </c>
      <c r="D175" s="430">
        <v>1.08</v>
      </c>
      <c r="E175" s="429" t="s">
        <v>53</v>
      </c>
      <c r="F175" s="430">
        <v>0.41</v>
      </c>
      <c r="G175" s="429" t="s">
        <v>27</v>
      </c>
      <c r="H175" s="430">
        <v>0.67</v>
      </c>
      <c r="I175" s="429" t="s">
        <v>53</v>
      </c>
      <c r="J175" s="430">
        <v>0.93</v>
      </c>
      <c r="K175" s="429" t="s">
        <v>53</v>
      </c>
      <c r="L175" s="430">
        <v>1.27</v>
      </c>
      <c r="M175" s="429" t="s">
        <v>53</v>
      </c>
      <c r="N175" s="430">
        <v>0.15</v>
      </c>
      <c r="O175" s="429" t="s">
        <v>53</v>
      </c>
      <c r="P175" s="430">
        <v>0.06</v>
      </c>
      <c r="Q175" s="429" t="s">
        <v>53</v>
      </c>
      <c r="R175" s="430">
        <v>0.9</v>
      </c>
      <c r="S175" s="429" t="s">
        <v>53</v>
      </c>
      <c r="T175" s="430">
        <v>2.69</v>
      </c>
      <c r="U175" s="429" t="s">
        <v>53</v>
      </c>
      <c r="V175" s="430">
        <v>0.7</v>
      </c>
      <c r="W175" s="429" t="s">
        <v>53</v>
      </c>
      <c r="X175" s="430">
        <v>0.56999999999999995</v>
      </c>
      <c r="Y175" s="429" t="s">
        <v>27</v>
      </c>
      <c r="Z175" s="430">
        <v>0.38</v>
      </c>
      <c r="AA175" s="429" t="s">
        <v>53</v>
      </c>
      <c r="AB175" s="430">
        <v>9.81</v>
      </c>
    </row>
    <row r="176" spans="1:28">
      <c r="A176" s="429" t="s">
        <v>351</v>
      </c>
      <c r="B176" s="429" t="s">
        <v>276</v>
      </c>
      <c r="C176" s="430">
        <v>2000</v>
      </c>
      <c r="D176" s="430">
        <v>0.53</v>
      </c>
      <c r="E176" s="429" t="s">
        <v>53</v>
      </c>
      <c r="F176" s="430">
        <v>0.84</v>
      </c>
      <c r="G176" s="429" t="s">
        <v>53</v>
      </c>
      <c r="H176" s="430">
        <v>0.44</v>
      </c>
      <c r="I176" s="429" t="s">
        <v>53</v>
      </c>
      <c r="J176" s="430">
        <v>2.7</v>
      </c>
      <c r="K176" s="429" t="s">
        <v>53</v>
      </c>
      <c r="L176" s="430">
        <v>2.34</v>
      </c>
      <c r="M176" s="429" t="s">
        <v>53</v>
      </c>
      <c r="N176" s="430">
        <v>1.73</v>
      </c>
      <c r="O176" s="429" t="s">
        <v>53</v>
      </c>
      <c r="P176" s="430">
        <v>2.2000000000000002</v>
      </c>
      <c r="Q176" s="429" t="s">
        <v>53</v>
      </c>
      <c r="R176" s="430">
        <v>1.38</v>
      </c>
      <c r="S176" s="429" t="s">
        <v>53</v>
      </c>
      <c r="T176" s="430">
        <v>0.95</v>
      </c>
      <c r="U176" s="429" t="s">
        <v>53</v>
      </c>
      <c r="V176" s="430">
        <v>0.19</v>
      </c>
      <c r="W176" s="429" t="s">
        <v>53</v>
      </c>
      <c r="X176" s="430">
        <v>1.48</v>
      </c>
      <c r="Y176" s="429" t="s">
        <v>53</v>
      </c>
      <c r="Z176" s="430">
        <v>0.37</v>
      </c>
      <c r="AA176" s="429" t="s">
        <v>53</v>
      </c>
      <c r="AB176" s="430">
        <v>15.15</v>
      </c>
    </row>
    <row r="177" spans="1:28">
      <c r="A177" s="429" t="s">
        <v>352</v>
      </c>
      <c r="B177" s="429" t="s">
        <v>276</v>
      </c>
      <c r="C177" s="430">
        <v>2000</v>
      </c>
      <c r="D177" s="430">
        <v>2.5</v>
      </c>
      <c r="E177" s="429" t="s">
        <v>53</v>
      </c>
      <c r="F177" s="430">
        <v>2.04</v>
      </c>
      <c r="G177" s="429" t="s">
        <v>53</v>
      </c>
      <c r="H177" s="430">
        <v>1.17</v>
      </c>
      <c r="I177" s="429" t="s">
        <v>53</v>
      </c>
      <c r="J177" s="430">
        <v>1.53</v>
      </c>
      <c r="K177" s="429" t="s">
        <v>53</v>
      </c>
      <c r="L177" s="430">
        <v>4.46</v>
      </c>
      <c r="M177" s="429" t="s">
        <v>53</v>
      </c>
      <c r="N177" s="430">
        <v>1.67</v>
      </c>
      <c r="O177" s="429" t="s">
        <v>53</v>
      </c>
      <c r="P177" s="430">
        <v>0.4</v>
      </c>
      <c r="Q177" s="429" t="s">
        <v>53</v>
      </c>
      <c r="R177" s="430">
        <v>1.52</v>
      </c>
      <c r="S177" s="429" t="s">
        <v>53</v>
      </c>
      <c r="T177" s="430">
        <v>1.91</v>
      </c>
      <c r="U177" s="429" t="s">
        <v>27</v>
      </c>
      <c r="V177" s="430">
        <v>1.62</v>
      </c>
      <c r="W177" s="429" t="s">
        <v>53</v>
      </c>
      <c r="X177" s="430">
        <v>0.81</v>
      </c>
      <c r="Y177" s="429" t="s">
        <v>27</v>
      </c>
      <c r="Z177" s="430">
        <v>1.6</v>
      </c>
      <c r="AA177" s="429" t="s">
        <v>28</v>
      </c>
      <c r="AB177" s="430">
        <v>21.23</v>
      </c>
    </row>
    <row r="178" spans="1:28">
      <c r="A178" s="429" t="s">
        <v>353</v>
      </c>
      <c r="B178" s="429" t="s">
        <v>276</v>
      </c>
      <c r="C178" s="430">
        <v>2000</v>
      </c>
      <c r="D178" s="430">
        <v>0.43</v>
      </c>
      <c r="E178" s="429" t="s">
        <v>53</v>
      </c>
      <c r="F178" s="430">
        <v>1.05</v>
      </c>
      <c r="G178" s="429" t="s">
        <v>53</v>
      </c>
      <c r="H178" s="430">
        <v>1.07</v>
      </c>
      <c r="I178" s="429" t="s">
        <v>53</v>
      </c>
      <c r="J178" s="430">
        <v>3.18</v>
      </c>
      <c r="K178" s="429" t="s">
        <v>53</v>
      </c>
      <c r="L178" s="430">
        <v>1.65</v>
      </c>
      <c r="M178" s="429" t="s">
        <v>53</v>
      </c>
      <c r="N178" s="430">
        <v>0.55000000000000004</v>
      </c>
      <c r="O178" s="429" t="s">
        <v>53</v>
      </c>
      <c r="P178" s="430">
        <v>1.57</v>
      </c>
      <c r="Q178" s="429" t="s">
        <v>53</v>
      </c>
      <c r="R178" s="430">
        <v>0.96</v>
      </c>
      <c r="S178" s="429" t="s">
        <v>53</v>
      </c>
      <c r="T178" s="430">
        <v>3.19</v>
      </c>
      <c r="U178" s="429" t="s">
        <v>53</v>
      </c>
      <c r="V178" s="430">
        <v>0.55000000000000004</v>
      </c>
      <c r="W178" s="429" t="s">
        <v>53</v>
      </c>
      <c r="X178" s="430">
        <v>1.25</v>
      </c>
      <c r="Y178" s="429" t="s">
        <v>53</v>
      </c>
      <c r="Z178" s="430">
        <v>0.36</v>
      </c>
      <c r="AA178" s="429" t="s">
        <v>53</v>
      </c>
      <c r="AB178" s="430">
        <v>15.81</v>
      </c>
    </row>
    <row r="179" spans="1:28">
      <c r="A179" s="429" t="s">
        <v>354</v>
      </c>
      <c r="B179" s="429" t="s">
        <v>276</v>
      </c>
      <c r="C179" s="430">
        <v>2000</v>
      </c>
      <c r="D179" s="430">
        <v>0</v>
      </c>
      <c r="E179" s="429" t="s">
        <v>26</v>
      </c>
      <c r="F179" s="430">
        <v>0.05</v>
      </c>
      <c r="G179" s="429" t="s">
        <v>37</v>
      </c>
      <c r="H179" s="430">
        <v>0.05</v>
      </c>
      <c r="I179" s="429" t="s">
        <v>27</v>
      </c>
      <c r="J179" s="430">
        <v>0</v>
      </c>
      <c r="K179" s="429" t="s">
        <v>27</v>
      </c>
      <c r="L179" s="430">
        <v>1</v>
      </c>
      <c r="M179" s="429" t="s">
        <v>53</v>
      </c>
      <c r="N179" s="430">
        <v>0.18</v>
      </c>
      <c r="O179" s="429" t="s">
        <v>53</v>
      </c>
      <c r="P179" s="430">
        <v>0</v>
      </c>
      <c r="Q179" s="429" t="s">
        <v>53</v>
      </c>
      <c r="R179" s="430">
        <v>0.2</v>
      </c>
      <c r="S179" s="429" t="s">
        <v>53</v>
      </c>
      <c r="T179" s="430">
        <v>0.1</v>
      </c>
      <c r="U179" s="429" t="s">
        <v>28</v>
      </c>
      <c r="V179" s="430">
        <v>0</v>
      </c>
      <c r="W179" s="429" t="s">
        <v>53</v>
      </c>
      <c r="X179" s="430">
        <v>0.15</v>
      </c>
      <c r="Y179" s="429" t="s">
        <v>53</v>
      </c>
      <c r="Z179" s="430">
        <v>0.04</v>
      </c>
      <c r="AA179" s="429" t="s">
        <v>31</v>
      </c>
      <c r="AB179" s="430">
        <v>1.72</v>
      </c>
    </row>
    <row r="180" spans="1:28">
      <c r="A180" s="429" t="s">
        <v>355</v>
      </c>
      <c r="B180" s="429" t="s">
        <v>276</v>
      </c>
      <c r="C180" s="430">
        <v>2000</v>
      </c>
      <c r="D180" s="430">
        <v>0.56000000000000005</v>
      </c>
      <c r="E180" s="429" t="s">
        <v>53</v>
      </c>
      <c r="F180" s="430">
        <v>0.76</v>
      </c>
      <c r="G180" s="429" t="s">
        <v>53</v>
      </c>
      <c r="H180" s="430">
        <v>0.79</v>
      </c>
      <c r="I180" s="429" t="s">
        <v>27</v>
      </c>
      <c r="J180" s="430">
        <v>1.28</v>
      </c>
      <c r="K180" s="429" t="s">
        <v>53</v>
      </c>
      <c r="L180" s="430">
        <v>2.57</v>
      </c>
      <c r="M180" s="429" t="s">
        <v>53</v>
      </c>
      <c r="N180" s="430">
        <v>1</v>
      </c>
      <c r="O180" s="429" t="s">
        <v>53</v>
      </c>
      <c r="P180" s="430">
        <v>0.56000000000000005</v>
      </c>
      <c r="Q180" s="429" t="s">
        <v>53</v>
      </c>
      <c r="R180" s="430">
        <v>0.52</v>
      </c>
      <c r="S180" s="429" t="s">
        <v>53</v>
      </c>
      <c r="T180" s="430">
        <v>2.11</v>
      </c>
      <c r="U180" s="429" t="s">
        <v>53</v>
      </c>
      <c r="V180" s="430">
        <v>0.93</v>
      </c>
      <c r="W180" s="429" t="s">
        <v>53</v>
      </c>
      <c r="X180" s="430">
        <v>1.79</v>
      </c>
      <c r="Y180" s="429" t="s">
        <v>53</v>
      </c>
      <c r="Z180" s="430">
        <v>0.36</v>
      </c>
      <c r="AA180" s="429" t="s">
        <v>53</v>
      </c>
      <c r="AB180" s="430">
        <v>13.23</v>
      </c>
    </row>
    <row r="181" spans="1:28">
      <c r="A181" s="429" t="s">
        <v>356</v>
      </c>
      <c r="B181" s="429" t="s">
        <v>276</v>
      </c>
      <c r="C181" s="430">
        <v>2000</v>
      </c>
      <c r="D181" s="430">
        <v>0.17</v>
      </c>
      <c r="E181" s="429" t="s">
        <v>53</v>
      </c>
      <c r="F181" s="430">
        <v>0.28000000000000003</v>
      </c>
      <c r="G181" s="429" t="s">
        <v>53</v>
      </c>
      <c r="H181" s="430">
        <v>0.56000000000000005</v>
      </c>
      <c r="I181" s="429" t="s">
        <v>53</v>
      </c>
      <c r="J181" s="430">
        <v>0.44</v>
      </c>
      <c r="K181" s="429" t="s">
        <v>53</v>
      </c>
      <c r="L181" s="430">
        <v>0.91</v>
      </c>
      <c r="M181" s="429" t="s">
        <v>53</v>
      </c>
      <c r="N181" s="430">
        <v>0.34</v>
      </c>
      <c r="O181" s="429" t="s">
        <v>53</v>
      </c>
      <c r="P181" s="430">
        <v>2.7</v>
      </c>
      <c r="Q181" s="429" t="s">
        <v>53</v>
      </c>
      <c r="R181" s="430">
        <v>1.24</v>
      </c>
      <c r="S181" s="429" t="s">
        <v>53</v>
      </c>
      <c r="T181" s="430">
        <v>1.58</v>
      </c>
      <c r="U181" s="429" t="s">
        <v>53</v>
      </c>
      <c r="V181" s="430">
        <v>0.25</v>
      </c>
      <c r="W181" s="429" t="s">
        <v>53</v>
      </c>
      <c r="X181" s="430">
        <v>0.44</v>
      </c>
      <c r="Y181" s="429" t="s">
        <v>53</v>
      </c>
      <c r="Z181" s="430">
        <v>0.49</v>
      </c>
      <c r="AA181" s="429" t="s">
        <v>53</v>
      </c>
      <c r="AB181" s="430">
        <v>9.4</v>
      </c>
    </row>
    <row r="182" spans="1:28">
      <c r="A182" s="429" t="s">
        <v>357</v>
      </c>
      <c r="B182" s="429" t="s">
        <v>276</v>
      </c>
      <c r="C182" s="430">
        <v>2000</v>
      </c>
      <c r="D182" s="430">
        <v>0</v>
      </c>
      <c r="E182" s="429" t="s">
        <v>26</v>
      </c>
      <c r="F182" s="430">
        <v>0</v>
      </c>
      <c r="G182" s="429" t="s">
        <v>26</v>
      </c>
      <c r="H182" s="430">
        <v>0</v>
      </c>
      <c r="I182" s="429" t="s">
        <v>26</v>
      </c>
      <c r="J182" s="430">
        <v>0</v>
      </c>
      <c r="K182" s="429" t="s">
        <v>26</v>
      </c>
      <c r="L182" s="430">
        <v>0.48</v>
      </c>
      <c r="M182" s="429" t="s">
        <v>45</v>
      </c>
      <c r="N182" s="430">
        <v>1.06</v>
      </c>
      <c r="O182" s="429" t="s">
        <v>53</v>
      </c>
      <c r="P182" s="430">
        <v>0.28000000000000003</v>
      </c>
      <c r="Q182" s="429" t="s">
        <v>53</v>
      </c>
      <c r="R182" s="430">
        <v>0</v>
      </c>
      <c r="S182" s="429" t="s">
        <v>26</v>
      </c>
      <c r="T182" s="430">
        <v>0.72</v>
      </c>
      <c r="U182" s="429" t="s">
        <v>28</v>
      </c>
      <c r="V182" s="430">
        <v>0.26</v>
      </c>
      <c r="W182" s="429" t="s">
        <v>53</v>
      </c>
      <c r="X182" s="430">
        <v>0.51</v>
      </c>
      <c r="Y182" s="429" t="s">
        <v>32</v>
      </c>
      <c r="Z182" s="430">
        <v>0.45</v>
      </c>
      <c r="AA182" s="429" t="s">
        <v>53</v>
      </c>
      <c r="AB182" s="430">
        <v>2.77</v>
      </c>
    </row>
    <row r="183" spans="1:28">
      <c r="A183" s="429" t="s">
        <v>358</v>
      </c>
      <c r="B183" s="429" t="s">
        <v>276</v>
      </c>
      <c r="C183" s="430">
        <v>2000</v>
      </c>
      <c r="D183" s="430">
        <v>0.75</v>
      </c>
      <c r="E183" s="429" t="s">
        <v>53</v>
      </c>
      <c r="F183" s="430">
        <v>0.02</v>
      </c>
      <c r="G183" s="429" t="s">
        <v>27</v>
      </c>
      <c r="H183" s="430">
        <v>0.47</v>
      </c>
      <c r="I183" s="429" t="s">
        <v>53</v>
      </c>
      <c r="J183" s="430">
        <v>1.65</v>
      </c>
      <c r="K183" s="429" t="s">
        <v>53</v>
      </c>
      <c r="L183" s="430">
        <v>2.1800000000000002</v>
      </c>
      <c r="M183" s="429" t="s">
        <v>53</v>
      </c>
      <c r="N183" s="430">
        <v>0</v>
      </c>
      <c r="O183" s="429" t="s">
        <v>28</v>
      </c>
      <c r="P183" s="430">
        <v>0</v>
      </c>
      <c r="Q183" s="429" t="s">
        <v>53</v>
      </c>
      <c r="R183" s="430">
        <v>0</v>
      </c>
      <c r="S183" s="429" t="s">
        <v>53</v>
      </c>
      <c r="T183" s="430">
        <v>1.1200000000000001</v>
      </c>
      <c r="U183" s="429" t="s">
        <v>53</v>
      </c>
      <c r="V183" s="430">
        <v>0.25</v>
      </c>
      <c r="W183" s="429" t="s">
        <v>53</v>
      </c>
      <c r="X183" s="430">
        <v>0.72</v>
      </c>
      <c r="Y183" s="429" t="s">
        <v>53</v>
      </c>
      <c r="Z183" s="430">
        <v>0</v>
      </c>
      <c r="AA183" s="429" t="s">
        <v>53</v>
      </c>
      <c r="AB183" s="430">
        <v>7.16</v>
      </c>
    </row>
    <row r="184" spans="1:28">
      <c r="A184" s="429" t="s">
        <v>359</v>
      </c>
      <c r="B184" s="429" t="s">
        <v>276</v>
      </c>
      <c r="C184" s="430">
        <v>2000</v>
      </c>
      <c r="D184" s="430">
        <v>0.63</v>
      </c>
      <c r="E184" s="429" t="s">
        <v>53</v>
      </c>
      <c r="F184" s="430">
        <v>0.16</v>
      </c>
      <c r="G184" s="429" t="s">
        <v>53</v>
      </c>
      <c r="H184" s="430">
        <v>0.38</v>
      </c>
      <c r="I184" s="429" t="s">
        <v>53</v>
      </c>
      <c r="J184" s="430">
        <v>0.31</v>
      </c>
      <c r="K184" s="429" t="s">
        <v>27</v>
      </c>
      <c r="L184" s="430">
        <v>1.46</v>
      </c>
      <c r="M184" s="429" t="s">
        <v>53</v>
      </c>
      <c r="N184" s="430">
        <v>1.32</v>
      </c>
      <c r="O184" s="429" t="s">
        <v>53</v>
      </c>
      <c r="P184" s="430">
        <v>1.07</v>
      </c>
      <c r="Q184" s="429" t="s">
        <v>53</v>
      </c>
      <c r="R184" s="430">
        <v>0.18</v>
      </c>
      <c r="S184" s="429" t="s">
        <v>53</v>
      </c>
      <c r="T184" s="430">
        <v>0.35</v>
      </c>
      <c r="U184" s="429" t="s">
        <v>44</v>
      </c>
      <c r="V184" s="430">
        <v>1.92</v>
      </c>
      <c r="W184" s="429" t="s">
        <v>53</v>
      </c>
      <c r="X184" s="430">
        <v>0.17</v>
      </c>
      <c r="Y184" s="429" t="s">
        <v>26</v>
      </c>
      <c r="Z184" s="430">
        <v>0.18</v>
      </c>
      <c r="AA184" s="429" t="s">
        <v>26</v>
      </c>
      <c r="AB184" s="430">
        <v>7.43</v>
      </c>
    </row>
    <row r="185" spans="1:28">
      <c r="A185" s="429" t="s">
        <v>360</v>
      </c>
      <c r="B185" s="429" t="s">
        <v>276</v>
      </c>
      <c r="C185" s="430">
        <v>2000</v>
      </c>
      <c r="D185" s="430">
        <v>0</v>
      </c>
      <c r="E185" s="429" t="s">
        <v>53</v>
      </c>
      <c r="F185" s="430">
        <v>0.01</v>
      </c>
      <c r="G185" s="429" t="s">
        <v>53</v>
      </c>
      <c r="H185" s="430">
        <v>0.01</v>
      </c>
      <c r="I185" s="429" t="s">
        <v>53</v>
      </c>
      <c r="J185" s="430">
        <v>0.88</v>
      </c>
      <c r="K185" s="429" t="s">
        <v>53</v>
      </c>
      <c r="L185" s="430">
        <v>1.1499999999999999</v>
      </c>
      <c r="M185" s="429" t="s">
        <v>53</v>
      </c>
      <c r="N185" s="430">
        <v>0.4</v>
      </c>
      <c r="O185" s="429" t="s">
        <v>53</v>
      </c>
      <c r="P185" s="430">
        <v>0.24</v>
      </c>
      <c r="Q185" s="429" t="s">
        <v>53</v>
      </c>
      <c r="R185" s="430">
        <v>0.13</v>
      </c>
      <c r="S185" s="429" t="s">
        <v>53</v>
      </c>
      <c r="T185" s="430">
        <v>0.92</v>
      </c>
      <c r="U185" s="429" t="s">
        <v>53</v>
      </c>
      <c r="V185" s="430">
        <v>0.67</v>
      </c>
      <c r="W185" s="429" t="s">
        <v>53</v>
      </c>
      <c r="X185" s="430">
        <v>0.09</v>
      </c>
      <c r="Y185" s="429" t="s">
        <v>53</v>
      </c>
      <c r="Z185" s="430">
        <v>7.0000000000000007E-2</v>
      </c>
      <c r="AA185" s="429" t="s">
        <v>53</v>
      </c>
      <c r="AB185" s="430">
        <v>4.57</v>
      </c>
    </row>
    <row r="186" spans="1:28">
      <c r="A186" s="429" t="s">
        <v>361</v>
      </c>
      <c r="B186" s="429" t="s">
        <v>276</v>
      </c>
      <c r="C186" s="430">
        <v>2000</v>
      </c>
      <c r="D186" s="430">
        <v>0.25</v>
      </c>
      <c r="E186" s="429" t="s">
        <v>53</v>
      </c>
      <c r="F186" s="430">
        <v>1.61</v>
      </c>
      <c r="G186" s="429" t="s">
        <v>53</v>
      </c>
      <c r="H186" s="430">
        <v>0.59</v>
      </c>
      <c r="I186" s="429" t="s">
        <v>53</v>
      </c>
      <c r="J186" s="430">
        <v>1.82</v>
      </c>
      <c r="K186" s="429" t="s">
        <v>53</v>
      </c>
      <c r="L186" s="430">
        <v>2.04</v>
      </c>
      <c r="M186" s="429" t="s">
        <v>53</v>
      </c>
      <c r="N186" s="430">
        <v>0.28999999999999998</v>
      </c>
      <c r="O186" s="429" t="s">
        <v>53</v>
      </c>
      <c r="P186" s="430">
        <v>0.17</v>
      </c>
      <c r="Q186" s="429" t="s">
        <v>53</v>
      </c>
      <c r="R186" s="430">
        <v>0.16</v>
      </c>
      <c r="S186" s="429" t="s">
        <v>53</v>
      </c>
      <c r="T186" s="430">
        <v>1.03</v>
      </c>
      <c r="U186" s="429" t="s">
        <v>53</v>
      </c>
      <c r="V186" s="430">
        <v>0.63</v>
      </c>
      <c r="W186" s="429" t="s">
        <v>53</v>
      </c>
      <c r="X186" s="430">
        <v>0.16</v>
      </c>
      <c r="Y186" s="429" t="s">
        <v>53</v>
      </c>
      <c r="Z186" s="430">
        <v>0.18</v>
      </c>
      <c r="AA186" s="429" t="s">
        <v>53</v>
      </c>
      <c r="AB186" s="430">
        <v>8.93</v>
      </c>
    </row>
    <row r="187" spans="1:28">
      <c r="A187" s="429" t="s">
        <v>362</v>
      </c>
      <c r="B187" s="429" t="s">
        <v>276</v>
      </c>
      <c r="C187" s="430">
        <v>2000</v>
      </c>
      <c r="D187" s="430">
        <v>0.77</v>
      </c>
      <c r="E187" s="429" t="s">
        <v>53</v>
      </c>
      <c r="F187" s="430">
        <v>0.56000000000000005</v>
      </c>
      <c r="G187" s="429" t="s">
        <v>53</v>
      </c>
      <c r="H187" s="430">
        <v>0.92</v>
      </c>
      <c r="I187" s="429" t="s">
        <v>53</v>
      </c>
      <c r="J187" s="430">
        <v>3.96</v>
      </c>
      <c r="K187" s="429" t="s">
        <v>53</v>
      </c>
      <c r="L187" s="430">
        <v>2.17</v>
      </c>
      <c r="M187" s="429" t="s">
        <v>53</v>
      </c>
      <c r="N187" s="430">
        <v>0.83</v>
      </c>
      <c r="O187" s="429" t="s">
        <v>53</v>
      </c>
      <c r="P187" s="430">
        <v>1.1000000000000001</v>
      </c>
      <c r="Q187" s="429" t="s">
        <v>53</v>
      </c>
      <c r="R187" s="430">
        <v>0.27</v>
      </c>
      <c r="S187" s="429" t="s">
        <v>53</v>
      </c>
      <c r="T187" s="430">
        <v>1.33</v>
      </c>
      <c r="U187" s="429" t="s">
        <v>53</v>
      </c>
      <c r="V187" s="430">
        <v>0.47</v>
      </c>
      <c r="W187" s="429" t="s">
        <v>53</v>
      </c>
      <c r="X187" s="430">
        <v>1.29</v>
      </c>
      <c r="Y187" s="429" t="s">
        <v>53</v>
      </c>
      <c r="Z187" s="430">
        <v>0.27</v>
      </c>
      <c r="AA187" s="429" t="s">
        <v>53</v>
      </c>
      <c r="AB187" s="430">
        <v>13.94</v>
      </c>
    </row>
    <row r="188" spans="1:28">
      <c r="A188" s="429" t="s">
        <v>363</v>
      </c>
      <c r="B188" s="429" t="s">
        <v>276</v>
      </c>
      <c r="C188" s="430">
        <v>2000</v>
      </c>
      <c r="D188" s="430">
        <v>0.15</v>
      </c>
      <c r="E188" s="429" t="s">
        <v>53</v>
      </c>
      <c r="F188" s="430">
        <v>0.52</v>
      </c>
      <c r="G188" s="429" t="s">
        <v>53</v>
      </c>
      <c r="H188" s="430">
        <v>0.34</v>
      </c>
      <c r="I188" s="429" t="s">
        <v>53</v>
      </c>
      <c r="J188" s="430">
        <v>0.99</v>
      </c>
      <c r="K188" s="429" t="s">
        <v>53</v>
      </c>
      <c r="L188" s="430">
        <v>1.76</v>
      </c>
      <c r="M188" s="429" t="s">
        <v>53</v>
      </c>
      <c r="N188" s="430">
        <v>0.47</v>
      </c>
      <c r="O188" s="429" t="s">
        <v>53</v>
      </c>
      <c r="P188" s="430">
        <v>0.28999999999999998</v>
      </c>
      <c r="Q188" s="429" t="s">
        <v>53</v>
      </c>
      <c r="R188" s="430">
        <v>0.18</v>
      </c>
      <c r="S188" s="429" t="s">
        <v>53</v>
      </c>
      <c r="T188" s="430">
        <v>0.56000000000000005</v>
      </c>
      <c r="U188" s="429" t="s">
        <v>53</v>
      </c>
      <c r="V188" s="430">
        <v>0.36</v>
      </c>
      <c r="W188" s="429" t="s">
        <v>53</v>
      </c>
      <c r="X188" s="430">
        <v>0.75</v>
      </c>
      <c r="Y188" s="429" t="s">
        <v>53</v>
      </c>
      <c r="Z188" s="430">
        <v>0.14000000000000001</v>
      </c>
      <c r="AA188" s="429" t="s">
        <v>53</v>
      </c>
      <c r="AB188" s="430">
        <v>6.51</v>
      </c>
    </row>
    <row r="189" spans="1:28">
      <c r="A189" s="429" t="s">
        <v>364</v>
      </c>
      <c r="B189" s="429" t="s">
        <v>276</v>
      </c>
      <c r="C189" s="430">
        <v>2000</v>
      </c>
      <c r="D189" s="430">
        <v>0.24</v>
      </c>
      <c r="E189" s="429" t="s">
        <v>53</v>
      </c>
      <c r="F189" s="430">
        <v>0.91</v>
      </c>
      <c r="G189" s="429" t="s">
        <v>53</v>
      </c>
      <c r="H189" s="430">
        <v>0.71</v>
      </c>
      <c r="I189" s="429" t="s">
        <v>53</v>
      </c>
      <c r="J189" s="430">
        <v>0.42</v>
      </c>
      <c r="K189" s="429" t="s">
        <v>53</v>
      </c>
      <c r="L189" s="430">
        <v>0.76</v>
      </c>
      <c r="M189" s="429" t="s">
        <v>53</v>
      </c>
      <c r="N189" s="430">
        <v>0.59</v>
      </c>
      <c r="O189" s="429" t="s">
        <v>53</v>
      </c>
      <c r="P189" s="430">
        <v>0.04</v>
      </c>
      <c r="Q189" s="429" t="s">
        <v>53</v>
      </c>
      <c r="R189" s="430">
        <v>0.61</v>
      </c>
      <c r="S189" s="429" t="s">
        <v>53</v>
      </c>
      <c r="T189" s="430">
        <v>1.91</v>
      </c>
      <c r="U189" s="429" t="s">
        <v>53</v>
      </c>
      <c r="V189" s="430">
        <v>0.79</v>
      </c>
      <c r="W189" s="429" t="s">
        <v>53</v>
      </c>
      <c r="X189" s="430">
        <v>0.18</v>
      </c>
      <c r="Y189" s="429" t="s">
        <v>53</v>
      </c>
      <c r="Z189" s="430">
        <v>0.31</v>
      </c>
      <c r="AA189" s="429" t="s">
        <v>53</v>
      </c>
      <c r="AB189" s="430">
        <v>7.47</v>
      </c>
    </row>
    <row r="190" spans="1:28">
      <c r="A190" s="429" t="s">
        <v>365</v>
      </c>
      <c r="B190" s="429" t="s">
        <v>276</v>
      </c>
      <c r="C190" s="430">
        <v>2000</v>
      </c>
      <c r="D190" s="430">
        <v>0.21</v>
      </c>
      <c r="E190" s="429" t="s">
        <v>25</v>
      </c>
      <c r="F190" s="430">
        <v>0.3</v>
      </c>
      <c r="G190" s="429" t="s">
        <v>53</v>
      </c>
      <c r="H190" s="430">
        <v>0.61</v>
      </c>
      <c r="I190" s="429" t="s">
        <v>53</v>
      </c>
      <c r="J190" s="430">
        <v>0.81</v>
      </c>
      <c r="K190" s="429" t="s">
        <v>53</v>
      </c>
      <c r="L190" s="430">
        <v>1.93</v>
      </c>
      <c r="M190" s="429" t="s">
        <v>53</v>
      </c>
      <c r="N190" s="430">
        <v>0.24</v>
      </c>
      <c r="O190" s="429" t="s">
        <v>53</v>
      </c>
      <c r="P190" s="430">
        <v>0.55000000000000004</v>
      </c>
      <c r="Q190" s="429" t="s">
        <v>27</v>
      </c>
      <c r="R190" s="430">
        <v>0</v>
      </c>
      <c r="S190" s="429" t="s">
        <v>26</v>
      </c>
      <c r="T190" s="430">
        <v>2.3199999999999998</v>
      </c>
      <c r="U190" s="429" t="s">
        <v>53</v>
      </c>
      <c r="V190" s="430">
        <v>0.33</v>
      </c>
      <c r="W190" s="429" t="s">
        <v>53</v>
      </c>
      <c r="X190" s="430">
        <v>0.55000000000000004</v>
      </c>
      <c r="Y190" s="429" t="s">
        <v>25</v>
      </c>
      <c r="Z190" s="430">
        <v>0.14000000000000001</v>
      </c>
      <c r="AA190" s="429" t="s">
        <v>27</v>
      </c>
      <c r="AB190" s="430">
        <v>7.99</v>
      </c>
    </row>
    <row r="191" spans="1:28">
      <c r="A191" s="429" t="s">
        <v>366</v>
      </c>
      <c r="B191" s="429" t="s">
        <v>276</v>
      </c>
      <c r="C191" s="430">
        <v>2000</v>
      </c>
      <c r="D191" s="430">
        <v>1</v>
      </c>
      <c r="E191" s="429" t="s">
        <v>53</v>
      </c>
      <c r="F191" s="430">
        <v>0.23</v>
      </c>
      <c r="G191" s="429" t="s">
        <v>53</v>
      </c>
      <c r="H191" s="430">
        <v>0.47</v>
      </c>
      <c r="I191" s="429" t="s">
        <v>53</v>
      </c>
      <c r="J191" s="430">
        <v>1.23</v>
      </c>
      <c r="K191" s="429" t="s">
        <v>53</v>
      </c>
      <c r="L191" s="430">
        <v>3.53</v>
      </c>
      <c r="M191" s="429" t="s">
        <v>53</v>
      </c>
      <c r="N191" s="430">
        <v>2.2000000000000002</v>
      </c>
      <c r="O191" s="429" t="s">
        <v>53</v>
      </c>
      <c r="P191" s="430">
        <v>0.53</v>
      </c>
      <c r="Q191" s="429" t="s">
        <v>53</v>
      </c>
      <c r="R191" s="430">
        <v>0</v>
      </c>
      <c r="S191" s="429" t="s">
        <v>26</v>
      </c>
      <c r="T191" s="430">
        <v>1.35</v>
      </c>
      <c r="U191" s="429" t="s">
        <v>27</v>
      </c>
      <c r="V191" s="430">
        <v>0.82</v>
      </c>
      <c r="W191" s="429" t="s">
        <v>53</v>
      </c>
      <c r="X191" s="430">
        <v>0.2</v>
      </c>
      <c r="Y191" s="429" t="s">
        <v>53</v>
      </c>
      <c r="Z191" s="430">
        <v>0.25</v>
      </c>
      <c r="AA191" s="429" t="s">
        <v>53</v>
      </c>
      <c r="AB191" s="430">
        <v>11.81</v>
      </c>
    </row>
    <row r="192" spans="1:28">
      <c r="A192" s="429" t="s">
        <v>367</v>
      </c>
      <c r="B192" s="429" t="s">
        <v>276</v>
      </c>
      <c r="C192" s="430">
        <v>2000</v>
      </c>
      <c r="D192" s="430">
        <v>2.34</v>
      </c>
      <c r="E192" s="429" t="s">
        <v>53</v>
      </c>
      <c r="F192" s="430">
        <v>0.89</v>
      </c>
      <c r="G192" s="429" t="s">
        <v>53</v>
      </c>
      <c r="H192" s="430">
        <v>0.79</v>
      </c>
      <c r="I192" s="429" t="s">
        <v>53</v>
      </c>
      <c r="J192" s="430">
        <v>1.59</v>
      </c>
      <c r="K192" s="429" t="s">
        <v>53</v>
      </c>
      <c r="L192" s="430">
        <v>3.52</v>
      </c>
      <c r="M192" s="429" t="s">
        <v>53</v>
      </c>
      <c r="N192" s="430">
        <v>1.9</v>
      </c>
      <c r="O192" s="429" t="s">
        <v>53</v>
      </c>
      <c r="P192" s="430">
        <v>0.72</v>
      </c>
      <c r="Q192" s="429" t="s">
        <v>53</v>
      </c>
      <c r="R192" s="430">
        <v>0.43</v>
      </c>
      <c r="S192" s="429" t="s">
        <v>53</v>
      </c>
      <c r="T192" s="430">
        <v>1.59</v>
      </c>
      <c r="U192" s="429" t="s">
        <v>53</v>
      </c>
      <c r="V192" s="430">
        <v>1.07</v>
      </c>
      <c r="W192" s="429" t="s">
        <v>53</v>
      </c>
      <c r="X192" s="430">
        <v>0.23</v>
      </c>
      <c r="Y192" s="429" t="s">
        <v>53</v>
      </c>
      <c r="Z192" s="430">
        <v>1.1599999999999999</v>
      </c>
      <c r="AA192" s="429" t="s">
        <v>53</v>
      </c>
      <c r="AB192" s="430">
        <v>16.23</v>
      </c>
    </row>
    <row r="193" spans="1:28">
      <c r="A193" s="429" t="s">
        <v>368</v>
      </c>
      <c r="B193" s="429" t="s">
        <v>276</v>
      </c>
      <c r="C193" s="430">
        <v>2000</v>
      </c>
      <c r="D193" s="430">
        <v>0.48</v>
      </c>
      <c r="E193" s="429" t="s">
        <v>53</v>
      </c>
      <c r="F193" s="430">
        <v>1.1200000000000001</v>
      </c>
      <c r="G193" s="429" t="s">
        <v>53</v>
      </c>
      <c r="H193" s="430">
        <v>0.69</v>
      </c>
      <c r="I193" s="429" t="s">
        <v>53</v>
      </c>
      <c r="J193" s="430">
        <v>2.2799999999999998</v>
      </c>
      <c r="K193" s="429" t="s">
        <v>53</v>
      </c>
      <c r="L193" s="430">
        <v>1.92</v>
      </c>
      <c r="M193" s="429" t="s">
        <v>28</v>
      </c>
      <c r="N193" s="430">
        <v>0.84</v>
      </c>
      <c r="O193" s="429" t="s">
        <v>25</v>
      </c>
      <c r="P193" s="430">
        <v>0.05</v>
      </c>
      <c r="Q193" s="429" t="s">
        <v>53</v>
      </c>
      <c r="R193" s="430">
        <v>0.88</v>
      </c>
      <c r="S193" s="429" t="s">
        <v>53</v>
      </c>
      <c r="T193" s="430">
        <v>1.59</v>
      </c>
      <c r="U193" s="429" t="s">
        <v>40</v>
      </c>
      <c r="V193" s="430">
        <v>0.44</v>
      </c>
      <c r="W193" s="429" t="s">
        <v>53</v>
      </c>
      <c r="X193" s="430">
        <v>0.57999999999999996</v>
      </c>
      <c r="Y193" s="429" t="s">
        <v>28</v>
      </c>
      <c r="Z193" s="430">
        <v>0.6</v>
      </c>
      <c r="AA193" s="429" t="s">
        <v>53</v>
      </c>
      <c r="AB193" s="430">
        <v>9.8800000000000008</v>
      </c>
    </row>
    <row r="194" spans="1:28">
      <c r="A194" s="429" t="s">
        <v>369</v>
      </c>
      <c r="B194" s="429" t="s">
        <v>276</v>
      </c>
      <c r="C194" s="430">
        <v>2000</v>
      </c>
      <c r="D194" s="430">
        <v>0</v>
      </c>
      <c r="E194" s="429" t="s">
        <v>25</v>
      </c>
      <c r="F194" s="430">
        <v>0</v>
      </c>
      <c r="G194" s="429" t="s">
        <v>25</v>
      </c>
      <c r="H194" s="430">
        <v>0.2</v>
      </c>
      <c r="I194" s="429" t="s">
        <v>27</v>
      </c>
      <c r="J194" s="430">
        <v>1.01</v>
      </c>
      <c r="K194" s="429" t="s">
        <v>53</v>
      </c>
      <c r="L194" s="430">
        <v>0.98</v>
      </c>
      <c r="M194" s="429" t="s">
        <v>53</v>
      </c>
      <c r="N194" s="430">
        <v>0.54</v>
      </c>
      <c r="O194" s="429" t="s">
        <v>53</v>
      </c>
      <c r="P194" s="430">
        <v>0.8</v>
      </c>
      <c r="Q194" s="429" t="s">
        <v>53</v>
      </c>
      <c r="R194" s="430">
        <v>0.45</v>
      </c>
      <c r="S194" s="429" t="s">
        <v>53</v>
      </c>
      <c r="T194" s="430">
        <v>0.11</v>
      </c>
      <c r="U194" s="429" t="s">
        <v>25</v>
      </c>
      <c r="V194" s="430">
        <v>0.13</v>
      </c>
      <c r="W194" s="429" t="s">
        <v>53</v>
      </c>
      <c r="X194" s="430">
        <v>0</v>
      </c>
      <c r="Y194" s="429" t="s">
        <v>27</v>
      </c>
      <c r="Z194" s="430">
        <v>0</v>
      </c>
      <c r="AA194" s="429" t="s">
        <v>26</v>
      </c>
      <c r="AB194" s="430">
        <v>4.22</v>
      </c>
    </row>
    <row r="195" spans="1:28">
      <c r="A195" s="429" t="s">
        <v>370</v>
      </c>
      <c r="B195" s="429" t="s">
        <v>276</v>
      </c>
      <c r="C195" s="430">
        <v>2000</v>
      </c>
      <c r="D195" s="430">
        <v>4.6500000000000004</v>
      </c>
      <c r="E195" s="429" t="s">
        <v>53</v>
      </c>
      <c r="F195" s="430">
        <v>4.1100000000000003</v>
      </c>
      <c r="G195" s="429" t="s">
        <v>53</v>
      </c>
      <c r="H195" s="430">
        <v>2.37</v>
      </c>
      <c r="I195" s="429" t="s">
        <v>27</v>
      </c>
      <c r="J195" s="430">
        <v>1.48</v>
      </c>
      <c r="K195" s="429" t="s">
        <v>53</v>
      </c>
      <c r="L195" s="430">
        <v>4.21</v>
      </c>
      <c r="M195" s="429" t="s">
        <v>53</v>
      </c>
      <c r="N195" s="430">
        <v>2.4300000000000002</v>
      </c>
      <c r="O195" s="429" t="s">
        <v>53</v>
      </c>
      <c r="P195" s="430">
        <v>0.67</v>
      </c>
      <c r="Q195" s="429" t="s">
        <v>53</v>
      </c>
      <c r="R195" s="430">
        <v>1.26</v>
      </c>
      <c r="S195" s="429" t="s">
        <v>53</v>
      </c>
      <c r="T195" s="430">
        <v>0.96</v>
      </c>
      <c r="U195" s="429" t="s">
        <v>27</v>
      </c>
      <c r="V195" s="430">
        <v>2.35</v>
      </c>
      <c r="W195" s="429" t="s">
        <v>53</v>
      </c>
      <c r="X195" s="430">
        <v>1.59</v>
      </c>
      <c r="Y195" s="429" t="s">
        <v>31</v>
      </c>
      <c r="Z195" s="430">
        <v>3.09</v>
      </c>
      <c r="AA195" s="429" t="s">
        <v>28</v>
      </c>
      <c r="AB195" s="430">
        <v>29.17</v>
      </c>
    </row>
    <row r="196" spans="1:28">
      <c r="A196" s="429" t="s">
        <v>371</v>
      </c>
      <c r="B196" s="429" t="s">
        <v>276</v>
      </c>
      <c r="C196" s="430">
        <v>2000</v>
      </c>
      <c r="D196" s="430">
        <v>1.22</v>
      </c>
      <c r="E196" s="429" t="s">
        <v>28</v>
      </c>
      <c r="F196" s="430">
        <v>1.56</v>
      </c>
      <c r="G196" s="429" t="s">
        <v>25</v>
      </c>
      <c r="H196" s="430">
        <v>1.52</v>
      </c>
      <c r="I196" s="429" t="s">
        <v>38</v>
      </c>
      <c r="J196" s="430">
        <v>1.17</v>
      </c>
      <c r="K196" s="429" t="s">
        <v>25</v>
      </c>
      <c r="L196" s="430">
        <v>2.4</v>
      </c>
      <c r="M196" s="429" t="s">
        <v>27</v>
      </c>
      <c r="N196" s="430">
        <v>0.89</v>
      </c>
      <c r="O196" s="429" t="s">
        <v>53</v>
      </c>
      <c r="P196" s="430">
        <v>0.56999999999999995</v>
      </c>
      <c r="Q196" s="429" t="s">
        <v>28</v>
      </c>
      <c r="R196" s="430">
        <v>0.76</v>
      </c>
      <c r="S196" s="429" t="s">
        <v>53</v>
      </c>
      <c r="T196" s="430">
        <v>1.55</v>
      </c>
      <c r="U196" s="429" t="s">
        <v>27</v>
      </c>
      <c r="V196" s="430">
        <v>0.76</v>
      </c>
      <c r="W196" s="429" t="s">
        <v>53</v>
      </c>
      <c r="X196" s="430">
        <v>0.65</v>
      </c>
      <c r="Y196" s="429" t="s">
        <v>25</v>
      </c>
      <c r="Z196" s="430">
        <v>0.91</v>
      </c>
      <c r="AA196" s="429" t="s">
        <v>38</v>
      </c>
      <c r="AB196" s="430">
        <v>13.96</v>
      </c>
    </row>
    <row r="197" spans="1:28">
      <c r="A197" s="429" t="s">
        <v>372</v>
      </c>
      <c r="B197" s="429" t="s">
        <v>276</v>
      </c>
      <c r="C197" s="430">
        <v>2000</v>
      </c>
      <c r="D197" s="430">
        <v>2.61</v>
      </c>
      <c r="E197" s="429" t="s">
        <v>53</v>
      </c>
      <c r="F197" s="430">
        <v>2.36</v>
      </c>
      <c r="G197" s="429" t="s">
        <v>53</v>
      </c>
      <c r="H197" s="430">
        <v>1.8</v>
      </c>
      <c r="I197" s="429" t="s">
        <v>27</v>
      </c>
      <c r="J197" s="430">
        <v>4.3099999999999996</v>
      </c>
      <c r="K197" s="429" t="s">
        <v>53</v>
      </c>
      <c r="L197" s="430">
        <v>4.54</v>
      </c>
      <c r="M197" s="429" t="s">
        <v>27</v>
      </c>
      <c r="N197" s="430">
        <v>2.62</v>
      </c>
      <c r="O197" s="429" t="s">
        <v>53</v>
      </c>
      <c r="P197" s="430">
        <v>1.0900000000000001</v>
      </c>
      <c r="Q197" s="429" t="s">
        <v>53</v>
      </c>
      <c r="R197" s="430">
        <v>0.44</v>
      </c>
      <c r="S197" s="429" t="s">
        <v>53</v>
      </c>
      <c r="T197" s="430">
        <v>4.29</v>
      </c>
      <c r="U197" s="429" t="s">
        <v>53</v>
      </c>
      <c r="V197" s="430">
        <v>1.83</v>
      </c>
      <c r="W197" s="429" t="s">
        <v>53</v>
      </c>
      <c r="X197" s="430">
        <v>0.65</v>
      </c>
      <c r="Y197" s="429" t="s">
        <v>53</v>
      </c>
      <c r="Z197" s="430">
        <v>2.1</v>
      </c>
      <c r="AA197" s="429" t="s">
        <v>53</v>
      </c>
      <c r="AB197" s="430">
        <v>28.64</v>
      </c>
    </row>
    <row r="198" spans="1:28">
      <c r="A198" s="429" t="s">
        <v>373</v>
      </c>
      <c r="B198" s="429" t="s">
        <v>276</v>
      </c>
      <c r="C198" s="430">
        <v>2000</v>
      </c>
      <c r="D198" s="430">
        <v>0.56000000000000005</v>
      </c>
      <c r="E198" s="429" t="s">
        <v>28</v>
      </c>
      <c r="F198" s="430">
        <v>0.6</v>
      </c>
      <c r="G198" s="429" t="s">
        <v>53</v>
      </c>
      <c r="H198" s="430">
        <v>0.82</v>
      </c>
      <c r="I198" s="429" t="s">
        <v>53</v>
      </c>
      <c r="J198" s="430">
        <v>2.61</v>
      </c>
      <c r="K198" s="429" t="s">
        <v>53</v>
      </c>
      <c r="L198" s="430">
        <v>2.86</v>
      </c>
      <c r="M198" s="429" t="s">
        <v>53</v>
      </c>
      <c r="N198" s="430">
        <v>3.32</v>
      </c>
      <c r="O198" s="429" t="s">
        <v>53</v>
      </c>
      <c r="P198" s="430">
        <v>1.78</v>
      </c>
      <c r="Q198" s="429" t="s">
        <v>53</v>
      </c>
      <c r="R198" s="430">
        <v>0.5</v>
      </c>
      <c r="S198" s="429" t="s">
        <v>53</v>
      </c>
      <c r="T198" s="430">
        <v>1.1200000000000001</v>
      </c>
      <c r="U198" s="429" t="s">
        <v>53</v>
      </c>
      <c r="V198" s="430">
        <v>0.86</v>
      </c>
      <c r="W198" s="429" t="s">
        <v>53</v>
      </c>
      <c r="X198" s="430">
        <v>4.3499999999999996</v>
      </c>
      <c r="Y198" s="429" t="s">
        <v>27</v>
      </c>
      <c r="Z198" s="430">
        <v>0</v>
      </c>
      <c r="AA198" s="429" t="s">
        <v>26</v>
      </c>
      <c r="AB198" s="430">
        <v>19.38</v>
      </c>
    </row>
    <row r="199" spans="1:28">
      <c r="A199" s="429" t="s">
        <v>374</v>
      </c>
      <c r="B199" s="429" t="s">
        <v>276</v>
      </c>
      <c r="C199" s="430">
        <v>2000</v>
      </c>
      <c r="D199" s="430">
        <v>0.04</v>
      </c>
      <c r="E199" s="429" t="s">
        <v>53</v>
      </c>
      <c r="F199" s="430">
        <v>0.22</v>
      </c>
      <c r="G199" s="429" t="s">
        <v>53</v>
      </c>
      <c r="H199" s="430">
        <v>0.31</v>
      </c>
      <c r="I199" s="429" t="s">
        <v>53</v>
      </c>
      <c r="J199" s="430">
        <v>1.66</v>
      </c>
      <c r="K199" s="429" t="s">
        <v>53</v>
      </c>
      <c r="L199" s="430">
        <v>1.7</v>
      </c>
      <c r="M199" s="429" t="s">
        <v>27</v>
      </c>
      <c r="N199" s="430">
        <v>1.48</v>
      </c>
      <c r="O199" s="429" t="s">
        <v>27</v>
      </c>
      <c r="P199" s="430">
        <v>0.26</v>
      </c>
      <c r="Q199" s="429" t="s">
        <v>53</v>
      </c>
      <c r="R199" s="430">
        <v>0.24</v>
      </c>
      <c r="S199" s="429" t="s">
        <v>53</v>
      </c>
      <c r="T199" s="430">
        <v>1.01</v>
      </c>
      <c r="U199" s="429" t="s">
        <v>53</v>
      </c>
      <c r="V199" s="430">
        <v>0.63</v>
      </c>
      <c r="W199" s="429" t="s">
        <v>53</v>
      </c>
      <c r="X199" s="430">
        <v>0.3</v>
      </c>
      <c r="Y199" s="429" t="s">
        <v>53</v>
      </c>
      <c r="Z199" s="430">
        <v>0.33</v>
      </c>
      <c r="AA199" s="429" t="s">
        <v>53</v>
      </c>
      <c r="AB199" s="430">
        <v>8.18</v>
      </c>
    </row>
    <row r="200" spans="1:28">
      <c r="A200" s="429" t="s">
        <v>375</v>
      </c>
      <c r="B200" s="429" t="s">
        <v>276</v>
      </c>
      <c r="C200" s="430">
        <v>2000</v>
      </c>
      <c r="D200" s="430">
        <v>0.14000000000000001</v>
      </c>
      <c r="E200" s="429" t="s">
        <v>25</v>
      </c>
      <c r="F200" s="430">
        <v>1.38</v>
      </c>
      <c r="G200" s="429" t="s">
        <v>53</v>
      </c>
      <c r="H200" s="430">
        <v>0.72</v>
      </c>
      <c r="I200" s="429" t="s">
        <v>27</v>
      </c>
      <c r="J200" s="430">
        <v>2.08</v>
      </c>
      <c r="K200" s="429" t="s">
        <v>53</v>
      </c>
      <c r="L200" s="430">
        <v>3.76</v>
      </c>
      <c r="M200" s="429" t="s">
        <v>25</v>
      </c>
      <c r="N200" s="430">
        <v>2.2200000000000002</v>
      </c>
      <c r="O200" s="429" t="s">
        <v>53</v>
      </c>
      <c r="P200" s="430">
        <v>0.15</v>
      </c>
      <c r="Q200" s="429" t="s">
        <v>25</v>
      </c>
      <c r="R200" s="430">
        <v>0.54</v>
      </c>
      <c r="S200" s="429" t="s">
        <v>53</v>
      </c>
      <c r="T200" s="430">
        <v>2.48</v>
      </c>
      <c r="U200" s="429" t="s">
        <v>27</v>
      </c>
      <c r="V200" s="430">
        <v>0.53</v>
      </c>
      <c r="W200" s="429" t="s">
        <v>53</v>
      </c>
      <c r="X200" s="430">
        <v>1.67</v>
      </c>
      <c r="Y200" s="429" t="s">
        <v>27</v>
      </c>
      <c r="Z200" s="430">
        <v>0.86</v>
      </c>
      <c r="AA200" s="429" t="s">
        <v>53</v>
      </c>
      <c r="AB200" s="430">
        <v>16.53</v>
      </c>
    </row>
    <row r="201" spans="1:28">
      <c r="A201" s="429" t="s">
        <v>376</v>
      </c>
      <c r="B201" s="429" t="s">
        <v>276</v>
      </c>
      <c r="C201" s="430">
        <v>2000</v>
      </c>
      <c r="D201" s="430">
        <v>0.86</v>
      </c>
      <c r="E201" s="429" t="s">
        <v>27</v>
      </c>
      <c r="F201" s="430">
        <v>0.34</v>
      </c>
      <c r="G201" s="429" t="s">
        <v>28</v>
      </c>
      <c r="H201" s="430">
        <v>0.81</v>
      </c>
      <c r="I201" s="429" t="s">
        <v>53</v>
      </c>
      <c r="J201" s="430">
        <v>1.84</v>
      </c>
      <c r="K201" s="429" t="s">
        <v>53</v>
      </c>
      <c r="L201" s="430">
        <v>2.79</v>
      </c>
      <c r="M201" s="429" t="s">
        <v>53</v>
      </c>
      <c r="N201" s="430">
        <v>1.19</v>
      </c>
      <c r="O201" s="429" t="s">
        <v>53</v>
      </c>
      <c r="P201" s="430">
        <v>0.13</v>
      </c>
      <c r="Q201" s="429" t="s">
        <v>53</v>
      </c>
      <c r="R201" s="430">
        <v>0.11</v>
      </c>
      <c r="S201" s="429" t="s">
        <v>53</v>
      </c>
      <c r="T201" s="430">
        <v>1.0900000000000001</v>
      </c>
      <c r="U201" s="429" t="s">
        <v>53</v>
      </c>
      <c r="V201" s="430">
        <v>1.03</v>
      </c>
      <c r="W201" s="429" t="s">
        <v>53</v>
      </c>
      <c r="X201" s="430">
        <v>0.81</v>
      </c>
      <c r="Y201" s="429" t="s">
        <v>53</v>
      </c>
      <c r="Z201" s="430">
        <v>0.28999999999999998</v>
      </c>
      <c r="AA201" s="429" t="s">
        <v>28</v>
      </c>
      <c r="AB201" s="430">
        <v>11.29</v>
      </c>
    </row>
    <row r="202" spans="1:28">
      <c r="A202" s="429" t="s">
        <v>377</v>
      </c>
      <c r="B202" s="429" t="s">
        <v>276</v>
      </c>
      <c r="C202" s="430">
        <v>2000</v>
      </c>
      <c r="D202" s="430">
        <v>0.37</v>
      </c>
      <c r="E202" s="429" t="s">
        <v>28</v>
      </c>
      <c r="F202" s="430">
        <v>0.42</v>
      </c>
      <c r="G202" s="429" t="s">
        <v>27</v>
      </c>
      <c r="H202" s="430">
        <v>0.39</v>
      </c>
      <c r="I202" s="429" t="s">
        <v>27</v>
      </c>
      <c r="J202" s="430">
        <v>1.64</v>
      </c>
      <c r="K202" s="429" t="s">
        <v>53</v>
      </c>
      <c r="L202" s="430">
        <v>1.92</v>
      </c>
      <c r="M202" s="429" t="s">
        <v>53</v>
      </c>
      <c r="N202" s="430">
        <v>1.19</v>
      </c>
      <c r="O202" s="429" t="s">
        <v>53</v>
      </c>
      <c r="P202" s="430">
        <v>0.15</v>
      </c>
      <c r="Q202" s="429" t="s">
        <v>53</v>
      </c>
      <c r="R202" s="430">
        <v>0.17</v>
      </c>
      <c r="S202" s="429" t="s">
        <v>53</v>
      </c>
      <c r="T202" s="430">
        <v>0.7</v>
      </c>
      <c r="U202" s="429" t="s">
        <v>53</v>
      </c>
      <c r="V202" s="430">
        <v>0.66</v>
      </c>
      <c r="W202" s="429" t="s">
        <v>53</v>
      </c>
      <c r="X202" s="430">
        <v>0.44</v>
      </c>
      <c r="Y202" s="429" t="s">
        <v>27</v>
      </c>
      <c r="Z202" s="430">
        <v>0.19</v>
      </c>
      <c r="AA202" s="429" t="s">
        <v>25</v>
      </c>
      <c r="AB202" s="430">
        <v>8.24</v>
      </c>
    </row>
    <row r="203" spans="1:28">
      <c r="A203" s="429" t="s">
        <v>378</v>
      </c>
      <c r="B203" s="429" t="s">
        <v>276</v>
      </c>
      <c r="C203" s="430">
        <v>2000</v>
      </c>
      <c r="D203" s="430">
        <v>0.37</v>
      </c>
      <c r="E203" s="429" t="s">
        <v>53</v>
      </c>
      <c r="F203" s="430">
        <v>0.26</v>
      </c>
      <c r="G203" s="429" t="s">
        <v>27</v>
      </c>
      <c r="H203" s="430">
        <v>0.38</v>
      </c>
      <c r="I203" s="429" t="s">
        <v>53</v>
      </c>
      <c r="J203" s="430">
        <v>2.09</v>
      </c>
      <c r="K203" s="429" t="s">
        <v>53</v>
      </c>
      <c r="L203" s="430">
        <v>1.5</v>
      </c>
      <c r="M203" s="429" t="s">
        <v>53</v>
      </c>
      <c r="N203" s="430">
        <v>1.44</v>
      </c>
      <c r="O203" s="429" t="s">
        <v>53</v>
      </c>
      <c r="P203" s="430">
        <v>0.44</v>
      </c>
      <c r="Q203" s="429" t="s">
        <v>53</v>
      </c>
      <c r="R203" s="430">
        <v>0.24</v>
      </c>
      <c r="S203" s="429" t="s">
        <v>53</v>
      </c>
      <c r="T203" s="430">
        <v>1.45</v>
      </c>
      <c r="U203" s="429" t="s">
        <v>53</v>
      </c>
      <c r="V203" s="430">
        <v>0.89</v>
      </c>
      <c r="W203" s="429" t="s">
        <v>53</v>
      </c>
      <c r="X203" s="430">
        <v>0.45</v>
      </c>
      <c r="Y203" s="429" t="s">
        <v>28</v>
      </c>
      <c r="Z203" s="430">
        <v>0.3</v>
      </c>
      <c r="AA203" s="429" t="s">
        <v>53</v>
      </c>
      <c r="AB203" s="430">
        <v>9.81</v>
      </c>
    </row>
    <row r="204" spans="1:28">
      <c r="A204" s="429" t="s">
        <v>379</v>
      </c>
      <c r="B204" s="429" t="s">
        <v>276</v>
      </c>
      <c r="C204" s="430">
        <v>2000</v>
      </c>
      <c r="D204" s="430">
        <v>0.01</v>
      </c>
      <c r="E204" s="429" t="s">
        <v>27</v>
      </c>
      <c r="F204" s="430">
        <v>0.12</v>
      </c>
      <c r="G204" s="429" t="s">
        <v>27</v>
      </c>
      <c r="H204" s="430">
        <v>0.57999999999999996</v>
      </c>
      <c r="I204" s="429" t="s">
        <v>53</v>
      </c>
      <c r="J204" s="430">
        <v>0.87</v>
      </c>
      <c r="K204" s="429" t="s">
        <v>27</v>
      </c>
      <c r="L204" s="430">
        <v>1.64</v>
      </c>
      <c r="M204" s="429" t="s">
        <v>53</v>
      </c>
      <c r="N204" s="430">
        <v>1.39</v>
      </c>
      <c r="O204" s="429" t="s">
        <v>25</v>
      </c>
      <c r="P204" s="430">
        <v>1.23</v>
      </c>
      <c r="Q204" s="429" t="s">
        <v>53</v>
      </c>
      <c r="R204" s="430">
        <v>0.16</v>
      </c>
      <c r="S204" s="429" t="s">
        <v>53</v>
      </c>
      <c r="T204" s="430">
        <v>1.18</v>
      </c>
      <c r="U204" s="429" t="s">
        <v>53</v>
      </c>
      <c r="V204" s="430">
        <v>0.74</v>
      </c>
      <c r="W204" s="429" t="s">
        <v>28</v>
      </c>
      <c r="X204" s="430">
        <v>0.33</v>
      </c>
      <c r="Y204" s="429" t="s">
        <v>25</v>
      </c>
      <c r="Z204" s="430">
        <v>0.21</v>
      </c>
      <c r="AA204" s="429" t="s">
        <v>27</v>
      </c>
      <c r="AB204" s="430">
        <v>8.4600000000000009</v>
      </c>
    </row>
    <row r="205" spans="1:28">
      <c r="A205" s="429" t="s">
        <v>380</v>
      </c>
      <c r="B205" s="429" t="s">
        <v>276</v>
      </c>
      <c r="C205" s="430">
        <v>2000</v>
      </c>
      <c r="D205" s="430">
        <v>0.08</v>
      </c>
      <c r="E205" s="429" t="s">
        <v>53</v>
      </c>
      <c r="F205" s="430">
        <v>0.33</v>
      </c>
      <c r="G205" s="429" t="s">
        <v>53</v>
      </c>
      <c r="H205" s="430">
        <v>0.26</v>
      </c>
      <c r="I205" s="429" t="s">
        <v>53</v>
      </c>
      <c r="J205" s="430">
        <v>2.2000000000000002</v>
      </c>
      <c r="K205" s="429" t="s">
        <v>53</v>
      </c>
      <c r="L205" s="430">
        <v>1.48</v>
      </c>
      <c r="M205" s="429" t="s">
        <v>53</v>
      </c>
      <c r="N205" s="430">
        <v>1.23</v>
      </c>
      <c r="O205" s="429" t="s">
        <v>53</v>
      </c>
      <c r="P205" s="430">
        <v>0.21</v>
      </c>
      <c r="Q205" s="429" t="s">
        <v>53</v>
      </c>
      <c r="R205" s="430">
        <v>0.36</v>
      </c>
      <c r="S205" s="429" t="s">
        <v>53</v>
      </c>
      <c r="T205" s="430">
        <v>2.74</v>
      </c>
      <c r="U205" s="429" t="s">
        <v>27</v>
      </c>
      <c r="V205" s="430">
        <v>0.97</v>
      </c>
      <c r="W205" s="429" t="s">
        <v>53</v>
      </c>
      <c r="X205" s="430">
        <v>0.39</v>
      </c>
      <c r="Y205" s="429" t="s">
        <v>53</v>
      </c>
      <c r="Z205" s="430">
        <v>0.42</v>
      </c>
      <c r="AA205" s="429" t="s">
        <v>53</v>
      </c>
      <c r="AB205" s="430">
        <v>10.67</v>
      </c>
    </row>
    <row r="206" spans="1:28">
      <c r="A206" s="429" t="s">
        <v>381</v>
      </c>
      <c r="B206" s="429" t="s">
        <v>276</v>
      </c>
      <c r="C206" s="430">
        <v>2000</v>
      </c>
      <c r="D206" s="430">
        <v>0.56000000000000005</v>
      </c>
      <c r="E206" s="429" t="s">
        <v>53</v>
      </c>
      <c r="F206" s="430">
        <v>0.55000000000000004</v>
      </c>
      <c r="G206" s="429" t="s">
        <v>53</v>
      </c>
      <c r="H206" s="430">
        <v>0.93</v>
      </c>
      <c r="I206" s="429" t="s">
        <v>53</v>
      </c>
      <c r="J206" s="430">
        <v>4.1399999999999997</v>
      </c>
      <c r="K206" s="429" t="s">
        <v>53</v>
      </c>
      <c r="L206" s="430">
        <v>3.92</v>
      </c>
      <c r="M206" s="429" t="s">
        <v>53</v>
      </c>
      <c r="N206" s="430">
        <v>1.32</v>
      </c>
      <c r="O206" s="429" t="s">
        <v>53</v>
      </c>
      <c r="P206" s="430">
        <v>0.86</v>
      </c>
      <c r="Q206" s="429" t="s">
        <v>53</v>
      </c>
      <c r="R206" s="430">
        <v>0.77</v>
      </c>
      <c r="S206" s="429" t="s">
        <v>53</v>
      </c>
      <c r="T206" s="430">
        <v>1.42</v>
      </c>
      <c r="U206" s="429" t="s">
        <v>53</v>
      </c>
      <c r="V206" s="430">
        <v>0.67</v>
      </c>
      <c r="W206" s="429" t="s">
        <v>53</v>
      </c>
      <c r="X206" s="430">
        <v>0.73</v>
      </c>
      <c r="Y206" s="429" t="s">
        <v>53</v>
      </c>
      <c r="Z206" s="430">
        <v>0.16</v>
      </c>
      <c r="AA206" s="429" t="s">
        <v>53</v>
      </c>
      <c r="AB206" s="430">
        <v>16.03</v>
      </c>
    </row>
    <row r="207" spans="1:28">
      <c r="A207" s="429" t="s">
        <v>382</v>
      </c>
      <c r="B207" s="429" t="s">
        <v>276</v>
      </c>
      <c r="C207" s="430">
        <v>2000</v>
      </c>
      <c r="D207" s="430">
        <v>0.85</v>
      </c>
      <c r="E207" s="429" t="s">
        <v>53</v>
      </c>
      <c r="F207" s="430">
        <v>0.7</v>
      </c>
      <c r="G207" s="429" t="s">
        <v>53</v>
      </c>
      <c r="H207" s="430">
        <v>1.1200000000000001</v>
      </c>
      <c r="I207" s="429" t="s">
        <v>53</v>
      </c>
      <c r="J207" s="430">
        <v>2.2999999999999998</v>
      </c>
      <c r="K207" s="429" t="s">
        <v>53</v>
      </c>
      <c r="L207" s="430">
        <v>1.56</v>
      </c>
      <c r="M207" s="429" t="s">
        <v>53</v>
      </c>
      <c r="N207" s="430">
        <v>0.25</v>
      </c>
      <c r="O207" s="429" t="s">
        <v>53</v>
      </c>
      <c r="P207" s="430">
        <v>1.48</v>
      </c>
      <c r="Q207" s="429" t="s">
        <v>53</v>
      </c>
      <c r="R207" s="430">
        <v>0.73</v>
      </c>
      <c r="S207" s="429" t="s">
        <v>53</v>
      </c>
      <c r="T207" s="430">
        <v>2.6</v>
      </c>
      <c r="U207" s="429" t="s">
        <v>53</v>
      </c>
      <c r="V207" s="430">
        <v>0.69</v>
      </c>
      <c r="W207" s="429" t="s">
        <v>53</v>
      </c>
      <c r="X207" s="430">
        <v>1.33</v>
      </c>
      <c r="Y207" s="429" t="s">
        <v>53</v>
      </c>
      <c r="Z207" s="430">
        <v>0.25</v>
      </c>
      <c r="AA207" s="429" t="s">
        <v>53</v>
      </c>
      <c r="AB207" s="430">
        <v>13.86</v>
      </c>
    </row>
    <row r="208" spans="1:28">
      <c r="A208" s="429" t="s">
        <v>383</v>
      </c>
      <c r="B208" s="429" t="s">
        <v>276</v>
      </c>
      <c r="C208" s="430">
        <v>2000</v>
      </c>
      <c r="D208" s="430">
        <v>1.1299999999999999</v>
      </c>
      <c r="E208" s="429" t="s">
        <v>25</v>
      </c>
      <c r="F208" s="430">
        <v>0.87</v>
      </c>
      <c r="G208" s="429" t="s">
        <v>27</v>
      </c>
      <c r="H208" s="430">
        <v>1.2</v>
      </c>
      <c r="I208" s="429" t="s">
        <v>53</v>
      </c>
      <c r="J208" s="430">
        <v>0.78</v>
      </c>
      <c r="K208" s="429" t="s">
        <v>25</v>
      </c>
      <c r="L208" s="430">
        <v>2.8</v>
      </c>
      <c r="M208" s="429" t="s">
        <v>27</v>
      </c>
      <c r="N208" s="430">
        <v>1.76</v>
      </c>
      <c r="O208" s="429" t="s">
        <v>53</v>
      </c>
      <c r="P208" s="430">
        <v>0.2</v>
      </c>
      <c r="Q208" s="429" t="s">
        <v>53</v>
      </c>
      <c r="R208" s="430">
        <v>1.66</v>
      </c>
      <c r="S208" s="429" t="s">
        <v>53</v>
      </c>
      <c r="T208" s="430">
        <v>2.21</v>
      </c>
      <c r="U208" s="429" t="s">
        <v>53</v>
      </c>
      <c r="V208" s="430">
        <v>1.01</v>
      </c>
      <c r="W208" s="429" t="s">
        <v>25</v>
      </c>
      <c r="X208" s="430">
        <v>0.22</v>
      </c>
      <c r="Y208" s="429" t="s">
        <v>38</v>
      </c>
      <c r="Z208" s="430">
        <v>0.84</v>
      </c>
      <c r="AA208" s="429" t="s">
        <v>27</v>
      </c>
      <c r="AB208" s="430">
        <v>14.68</v>
      </c>
    </row>
    <row r="209" spans="1:28">
      <c r="A209" s="429" t="s">
        <v>384</v>
      </c>
      <c r="B209" s="429" t="s">
        <v>276</v>
      </c>
      <c r="C209" s="430">
        <v>2000</v>
      </c>
      <c r="D209" s="430">
        <v>0.36</v>
      </c>
      <c r="E209" s="429" t="s">
        <v>53</v>
      </c>
      <c r="F209" s="430">
        <v>0.85</v>
      </c>
      <c r="G209" s="429" t="s">
        <v>27</v>
      </c>
      <c r="H209" s="430">
        <v>0.1</v>
      </c>
      <c r="I209" s="429" t="s">
        <v>53</v>
      </c>
      <c r="J209" s="430">
        <v>1.94</v>
      </c>
      <c r="K209" s="429" t="s">
        <v>53</v>
      </c>
      <c r="L209" s="430">
        <v>2.44</v>
      </c>
      <c r="M209" s="429" t="s">
        <v>53</v>
      </c>
      <c r="N209" s="430">
        <v>1.3</v>
      </c>
      <c r="O209" s="429" t="s">
        <v>53</v>
      </c>
      <c r="P209" s="430">
        <v>1.46</v>
      </c>
      <c r="Q209" s="429" t="s">
        <v>53</v>
      </c>
      <c r="R209" s="430">
        <v>1.32</v>
      </c>
      <c r="S209" s="429" t="s">
        <v>53</v>
      </c>
      <c r="T209" s="430">
        <v>0.2</v>
      </c>
      <c r="U209" s="429" t="s">
        <v>28</v>
      </c>
      <c r="V209" s="430">
        <v>0.88</v>
      </c>
      <c r="W209" s="429" t="s">
        <v>36</v>
      </c>
      <c r="X209" s="430">
        <v>1.66</v>
      </c>
      <c r="Y209" s="429" t="s">
        <v>25</v>
      </c>
      <c r="Z209" s="430">
        <v>0.6</v>
      </c>
      <c r="AA209" s="429" t="s">
        <v>27</v>
      </c>
      <c r="AB209" s="430">
        <v>12.23</v>
      </c>
    </row>
    <row r="210" spans="1:28">
      <c r="A210" s="429" t="s">
        <v>385</v>
      </c>
      <c r="B210" s="429" t="s">
        <v>276</v>
      </c>
      <c r="C210" s="430">
        <v>2000</v>
      </c>
      <c r="D210" s="430">
        <v>1.27</v>
      </c>
      <c r="E210" s="429" t="s">
        <v>53</v>
      </c>
      <c r="F210" s="430">
        <v>0.53</v>
      </c>
      <c r="G210" s="429" t="s">
        <v>53</v>
      </c>
      <c r="H210" s="430">
        <v>0.27</v>
      </c>
      <c r="I210" s="429" t="s">
        <v>53</v>
      </c>
      <c r="J210" s="430">
        <v>0.97</v>
      </c>
      <c r="K210" s="429" t="s">
        <v>53</v>
      </c>
      <c r="L210" s="430">
        <v>2.4700000000000002</v>
      </c>
      <c r="M210" s="429" t="s">
        <v>53</v>
      </c>
      <c r="N210" s="430">
        <v>0.73</v>
      </c>
      <c r="O210" s="429" t="s">
        <v>53</v>
      </c>
      <c r="P210" s="430">
        <v>1.06</v>
      </c>
      <c r="Q210" s="429" t="s">
        <v>53</v>
      </c>
      <c r="R210" s="430">
        <v>0.49</v>
      </c>
      <c r="S210" s="429" t="s">
        <v>53</v>
      </c>
      <c r="T210" s="430">
        <v>0.54</v>
      </c>
      <c r="U210" s="429" t="s">
        <v>53</v>
      </c>
      <c r="V210" s="430">
        <v>0.94</v>
      </c>
      <c r="W210" s="429" t="s">
        <v>53</v>
      </c>
      <c r="X210" s="430">
        <v>0.09</v>
      </c>
      <c r="Y210" s="429" t="s">
        <v>53</v>
      </c>
      <c r="Z210" s="430">
        <v>0.4</v>
      </c>
      <c r="AA210" s="429" t="s">
        <v>53</v>
      </c>
      <c r="AB210" s="430">
        <v>9.76</v>
      </c>
    </row>
    <row r="211" spans="1:28">
      <c r="A211" s="429" t="s">
        <v>387</v>
      </c>
      <c r="B211" s="429" t="s">
        <v>276</v>
      </c>
      <c r="C211" s="430">
        <v>2000</v>
      </c>
      <c r="D211" s="430">
        <v>0.1</v>
      </c>
      <c r="E211" s="429" t="s">
        <v>53</v>
      </c>
      <c r="F211" s="430">
        <v>1.21</v>
      </c>
      <c r="G211" s="429" t="s">
        <v>53</v>
      </c>
      <c r="H211" s="430">
        <v>0.28999999999999998</v>
      </c>
      <c r="I211" s="429" t="s">
        <v>53</v>
      </c>
      <c r="J211" s="430">
        <v>1.97</v>
      </c>
      <c r="K211" s="429" t="s">
        <v>53</v>
      </c>
      <c r="L211" s="430">
        <v>2.64</v>
      </c>
      <c r="M211" s="429" t="s">
        <v>53</v>
      </c>
      <c r="N211" s="430">
        <v>0.6</v>
      </c>
      <c r="O211" s="429" t="s">
        <v>53</v>
      </c>
      <c r="P211" s="430">
        <v>0.69</v>
      </c>
      <c r="Q211" s="429" t="s">
        <v>53</v>
      </c>
      <c r="R211" s="430">
        <v>1.34</v>
      </c>
      <c r="S211" s="429" t="s">
        <v>53</v>
      </c>
      <c r="T211" s="430">
        <v>1.62</v>
      </c>
      <c r="U211" s="429" t="s">
        <v>53</v>
      </c>
      <c r="V211" s="430">
        <v>0.19</v>
      </c>
      <c r="W211" s="429" t="s">
        <v>53</v>
      </c>
      <c r="X211" s="430">
        <v>0.93</v>
      </c>
      <c r="Y211" s="429" t="s">
        <v>53</v>
      </c>
      <c r="Z211" s="430">
        <v>0.53</v>
      </c>
      <c r="AA211" s="429" t="s">
        <v>53</v>
      </c>
      <c r="AB211" s="430">
        <v>12.11</v>
      </c>
    </row>
    <row r="212" spans="1:28">
      <c r="A212" s="429" t="s">
        <v>388</v>
      </c>
      <c r="B212" s="429" t="s">
        <v>276</v>
      </c>
      <c r="C212" s="430">
        <v>2000</v>
      </c>
      <c r="D212" s="430">
        <v>0.02</v>
      </c>
      <c r="E212" s="429" t="s">
        <v>53</v>
      </c>
      <c r="F212" s="430">
        <v>0.01</v>
      </c>
      <c r="G212" s="429" t="s">
        <v>53</v>
      </c>
      <c r="H212" s="430">
        <v>0.14000000000000001</v>
      </c>
      <c r="I212" s="429" t="s">
        <v>53</v>
      </c>
      <c r="J212" s="430">
        <v>1.44</v>
      </c>
      <c r="K212" s="429" t="s">
        <v>53</v>
      </c>
      <c r="L212" s="430">
        <v>1.08</v>
      </c>
      <c r="M212" s="429" t="s">
        <v>53</v>
      </c>
      <c r="N212" s="430">
        <v>0</v>
      </c>
      <c r="O212" s="429" t="s">
        <v>26</v>
      </c>
      <c r="P212" s="430">
        <v>0.2</v>
      </c>
      <c r="Q212" s="429" t="s">
        <v>53</v>
      </c>
      <c r="R212" s="430">
        <v>0.39</v>
      </c>
      <c r="S212" s="429" t="s">
        <v>53</v>
      </c>
      <c r="T212" s="430">
        <v>0.94</v>
      </c>
      <c r="U212" s="429" t="s">
        <v>53</v>
      </c>
      <c r="V212" s="430">
        <v>0.55000000000000004</v>
      </c>
      <c r="W212" s="429" t="s">
        <v>53</v>
      </c>
      <c r="X212" s="430">
        <v>0.16</v>
      </c>
      <c r="Y212" s="429" t="s">
        <v>53</v>
      </c>
      <c r="Z212" s="430">
        <v>0.2</v>
      </c>
      <c r="AA212" s="429" t="s">
        <v>53</v>
      </c>
      <c r="AB212" s="430">
        <v>5.13</v>
      </c>
    </row>
    <row r="213" spans="1:28">
      <c r="A213" s="429" t="s">
        <v>389</v>
      </c>
      <c r="B213" s="429" t="s">
        <v>276</v>
      </c>
      <c r="C213" s="430">
        <v>2000</v>
      </c>
      <c r="D213" s="430">
        <v>0.05</v>
      </c>
      <c r="E213" s="429" t="s">
        <v>53</v>
      </c>
      <c r="F213" s="430">
        <v>0.09</v>
      </c>
      <c r="G213" s="429" t="s">
        <v>53</v>
      </c>
      <c r="H213" s="430">
        <v>0.23</v>
      </c>
      <c r="I213" s="429" t="s">
        <v>27</v>
      </c>
      <c r="J213" s="430">
        <v>1.22</v>
      </c>
      <c r="K213" s="429" t="s">
        <v>53</v>
      </c>
      <c r="L213" s="430">
        <v>1.43</v>
      </c>
      <c r="M213" s="429" t="s">
        <v>53</v>
      </c>
      <c r="N213" s="430">
        <v>0.72</v>
      </c>
      <c r="O213" s="429" t="s">
        <v>53</v>
      </c>
      <c r="P213" s="430">
        <v>0.08</v>
      </c>
      <c r="Q213" s="429" t="s">
        <v>53</v>
      </c>
      <c r="R213" s="430">
        <v>0.26</v>
      </c>
      <c r="S213" s="429" t="s">
        <v>53</v>
      </c>
      <c r="T213" s="430">
        <v>1.06</v>
      </c>
      <c r="U213" s="429" t="s">
        <v>53</v>
      </c>
      <c r="V213" s="430">
        <v>0.62</v>
      </c>
      <c r="W213" s="429" t="s">
        <v>53</v>
      </c>
      <c r="X213" s="430">
        <v>0.25</v>
      </c>
      <c r="Y213" s="429" t="s">
        <v>27</v>
      </c>
      <c r="Z213" s="430">
        <v>0.09</v>
      </c>
      <c r="AA213" s="429" t="s">
        <v>53</v>
      </c>
      <c r="AB213" s="430">
        <v>6.1</v>
      </c>
    </row>
    <row r="214" spans="1:28">
      <c r="A214" s="429" t="s">
        <v>390</v>
      </c>
      <c r="B214" s="429" t="s">
        <v>276</v>
      </c>
      <c r="C214" s="430">
        <v>2000</v>
      </c>
      <c r="D214" s="430">
        <v>0.82</v>
      </c>
      <c r="E214" s="429" t="s">
        <v>53</v>
      </c>
      <c r="F214" s="430">
        <v>0.46</v>
      </c>
      <c r="G214" s="429" t="s">
        <v>53</v>
      </c>
      <c r="H214" s="430">
        <v>0.89</v>
      </c>
      <c r="I214" s="429" t="s">
        <v>53</v>
      </c>
      <c r="J214" s="430">
        <v>1.73</v>
      </c>
      <c r="K214" s="429" t="s">
        <v>53</v>
      </c>
      <c r="L214" s="430">
        <v>2.2400000000000002</v>
      </c>
      <c r="M214" s="429" t="s">
        <v>53</v>
      </c>
      <c r="N214" s="430">
        <v>1.1299999999999999</v>
      </c>
      <c r="O214" s="429" t="s">
        <v>53</v>
      </c>
      <c r="P214" s="430">
        <v>0.8</v>
      </c>
      <c r="Q214" s="429" t="s">
        <v>53</v>
      </c>
      <c r="R214" s="430">
        <v>0.69</v>
      </c>
      <c r="S214" s="429" t="s">
        <v>53</v>
      </c>
      <c r="T214" s="430">
        <v>1.52</v>
      </c>
      <c r="U214" s="429" t="s">
        <v>53</v>
      </c>
      <c r="V214" s="430">
        <v>0.28999999999999998</v>
      </c>
      <c r="W214" s="429" t="s">
        <v>53</v>
      </c>
      <c r="X214" s="430">
        <v>0.81</v>
      </c>
      <c r="Y214" s="429" t="s">
        <v>53</v>
      </c>
      <c r="Z214" s="430">
        <v>0.37</v>
      </c>
      <c r="AA214" s="429" t="s">
        <v>53</v>
      </c>
      <c r="AB214" s="430">
        <v>11.75</v>
      </c>
    </row>
    <row r="215" spans="1:28">
      <c r="A215" s="429" t="s">
        <v>391</v>
      </c>
      <c r="B215" s="429" t="s">
        <v>276</v>
      </c>
      <c r="C215" s="430">
        <v>2000</v>
      </c>
      <c r="D215" s="430">
        <v>0.95</v>
      </c>
      <c r="E215" s="429" t="s">
        <v>53</v>
      </c>
      <c r="F215" s="430">
        <v>0.62</v>
      </c>
      <c r="G215" s="429" t="s">
        <v>53</v>
      </c>
      <c r="H215" s="430">
        <v>1.26</v>
      </c>
      <c r="I215" s="429" t="s">
        <v>53</v>
      </c>
      <c r="J215" s="430">
        <v>0.74</v>
      </c>
      <c r="K215" s="429" t="s">
        <v>53</v>
      </c>
      <c r="L215" s="430">
        <v>2.2400000000000002</v>
      </c>
      <c r="M215" s="429" t="s">
        <v>53</v>
      </c>
      <c r="N215" s="430">
        <v>2.0699999999999998</v>
      </c>
      <c r="O215" s="429" t="s">
        <v>53</v>
      </c>
      <c r="P215" s="430">
        <v>0.41</v>
      </c>
      <c r="Q215" s="429" t="s">
        <v>53</v>
      </c>
      <c r="R215" s="430">
        <v>1.0900000000000001</v>
      </c>
      <c r="S215" s="429" t="s">
        <v>53</v>
      </c>
      <c r="T215" s="430">
        <v>1.25</v>
      </c>
      <c r="U215" s="429" t="s">
        <v>53</v>
      </c>
      <c r="V215" s="430">
        <v>1.46</v>
      </c>
      <c r="W215" s="429" t="s">
        <v>53</v>
      </c>
      <c r="X215" s="430">
        <v>0.35</v>
      </c>
      <c r="Y215" s="429" t="s">
        <v>53</v>
      </c>
      <c r="Z215" s="430">
        <v>0.7</v>
      </c>
      <c r="AA215" s="429" t="s">
        <v>27</v>
      </c>
      <c r="AB215" s="430">
        <v>13.14</v>
      </c>
    </row>
    <row r="216" spans="1:28">
      <c r="A216" s="429" t="s">
        <v>392</v>
      </c>
      <c r="B216" s="429" t="s">
        <v>276</v>
      </c>
      <c r="C216" s="430">
        <v>2000</v>
      </c>
      <c r="D216" s="430">
        <v>0.68</v>
      </c>
      <c r="E216" s="429" t="s">
        <v>53</v>
      </c>
      <c r="F216" s="430">
        <v>0.65</v>
      </c>
      <c r="G216" s="429" t="s">
        <v>53</v>
      </c>
      <c r="H216" s="430">
        <v>1.02</v>
      </c>
      <c r="I216" s="429" t="s">
        <v>27</v>
      </c>
      <c r="J216" s="430">
        <v>1.95</v>
      </c>
      <c r="K216" s="429" t="s">
        <v>27</v>
      </c>
      <c r="L216" s="430">
        <v>1.65</v>
      </c>
      <c r="M216" s="429" t="s">
        <v>53</v>
      </c>
      <c r="N216" s="430">
        <v>2.04</v>
      </c>
      <c r="O216" s="429" t="s">
        <v>53</v>
      </c>
      <c r="P216" s="430">
        <v>0.63</v>
      </c>
      <c r="Q216" s="429" t="s">
        <v>53</v>
      </c>
      <c r="R216" s="430">
        <v>1.23</v>
      </c>
      <c r="S216" s="429" t="s">
        <v>53</v>
      </c>
      <c r="T216" s="430">
        <v>2</v>
      </c>
      <c r="U216" s="429" t="s">
        <v>53</v>
      </c>
      <c r="V216" s="430">
        <v>0.7</v>
      </c>
      <c r="W216" s="429" t="s">
        <v>53</v>
      </c>
      <c r="X216" s="430">
        <v>1.25</v>
      </c>
      <c r="Y216" s="429" t="s">
        <v>53</v>
      </c>
      <c r="Z216" s="430">
        <v>0.28000000000000003</v>
      </c>
      <c r="AA216" s="429" t="s">
        <v>27</v>
      </c>
      <c r="AB216" s="430">
        <v>14.08</v>
      </c>
    </row>
    <row r="217" spans="1:28">
      <c r="D217" t="s">
        <v>11</v>
      </c>
      <c r="F217" t="s">
        <v>12</v>
      </c>
      <c r="H217" t="s">
        <v>13</v>
      </c>
      <c r="J217" t="s">
        <v>14</v>
      </c>
      <c r="L217" t="s">
        <v>15</v>
      </c>
      <c r="N217" t="s">
        <v>16</v>
      </c>
      <c r="P217" t="s">
        <v>17</v>
      </c>
      <c r="R217" t="s">
        <v>18</v>
      </c>
      <c r="T217" t="s">
        <v>19</v>
      </c>
      <c r="V217" t="s">
        <v>20</v>
      </c>
      <c r="X217" t="s">
        <v>21</v>
      </c>
      <c r="Z217" t="s">
        <v>22</v>
      </c>
      <c r="AB217" t="s">
        <v>23</v>
      </c>
    </row>
    <row r="218" spans="1:28">
      <c r="A218" s="429" t="s">
        <v>275</v>
      </c>
      <c r="B218" s="429" t="s">
        <v>276</v>
      </c>
      <c r="C218" s="430">
        <v>2001</v>
      </c>
      <c r="D218" s="430">
        <v>0.35</v>
      </c>
      <c r="E218" s="429" t="s">
        <v>27</v>
      </c>
      <c r="F218" s="430">
        <v>0.63</v>
      </c>
      <c r="G218" s="429" t="s">
        <v>31</v>
      </c>
      <c r="H218" s="430">
        <v>0.73</v>
      </c>
      <c r="I218" s="429" t="s">
        <v>28</v>
      </c>
      <c r="J218" s="430">
        <v>0.85</v>
      </c>
      <c r="K218" s="429" t="s">
        <v>28</v>
      </c>
      <c r="L218" s="430">
        <v>0.72</v>
      </c>
      <c r="M218" s="429" t="s">
        <v>53</v>
      </c>
      <c r="N218" s="430">
        <v>1.1499999999999999</v>
      </c>
      <c r="O218" s="429" t="s">
        <v>25</v>
      </c>
      <c r="P218" s="430">
        <v>1.61</v>
      </c>
      <c r="Q218" s="429" t="s">
        <v>31</v>
      </c>
      <c r="R218" s="430">
        <v>0.48</v>
      </c>
      <c r="S218" s="429" t="s">
        <v>53</v>
      </c>
      <c r="T218" s="430">
        <v>0.51</v>
      </c>
      <c r="U218" s="429" t="s">
        <v>53</v>
      </c>
      <c r="V218" s="430">
        <v>1.01</v>
      </c>
      <c r="W218" s="429" t="s">
        <v>27</v>
      </c>
      <c r="X218" s="430">
        <v>1.75</v>
      </c>
      <c r="Y218" s="429" t="s">
        <v>28</v>
      </c>
      <c r="Z218" s="430">
        <v>1.3</v>
      </c>
      <c r="AA218" s="429" t="s">
        <v>43</v>
      </c>
      <c r="AB218" s="430">
        <v>9.7899999999999991</v>
      </c>
    </row>
    <row r="219" spans="1:28">
      <c r="A219" s="429" t="s">
        <v>277</v>
      </c>
      <c r="B219" s="429" t="s">
        <v>276</v>
      </c>
      <c r="C219" s="430">
        <v>2001</v>
      </c>
      <c r="D219" s="430">
        <v>0.64</v>
      </c>
      <c r="E219" s="429" t="s">
        <v>53</v>
      </c>
      <c r="F219" s="430">
        <v>0.54</v>
      </c>
      <c r="G219" s="429" t="s">
        <v>53</v>
      </c>
      <c r="H219" s="430">
        <v>0.62</v>
      </c>
      <c r="I219" s="429" t="s">
        <v>53</v>
      </c>
      <c r="J219" s="430">
        <v>3.9</v>
      </c>
      <c r="K219" s="429" t="s">
        <v>27</v>
      </c>
      <c r="L219" s="430">
        <v>3.44</v>
      </c>
      <c r="M219" s="429" t="s">
        <v>53</v>
      </c>
      <c r="N219" s="430">
        <v>0.77</v>
      </c>
      <c r="O219" s="429" t="s">
        <v>53</v>
      </c>
      <c r="P219" s="430">
        <v>2.58</v>
      </c>
      <c r="Q219" s="429" t="s">
        <v>53</v>
      </c>
      <c r="R219" s="430">
        <v>0.19</v>
      </c>
      <c r="S219" s="429" t="s">
        <v>53</v>
      </c>
      <c r="T219" s="430">
        <v>1.45</v>
      </c>
      <c r="U219" s="429" t="s">
        <v>27</v>
      </c>
      <c r="V219" s="430">
        <v>1.1499999999999999</v>
      </c>
      <c r="W219" s="429" t="s">
        <v>53</v>
      </c>
      <c r="X219" s="430">
        <v>0.84</v>
      </c>
      <c r="Y219" s="429" t="s">
        <v>53</v>
      </c>
      <c r="Z219" s="430">
        <v>0.14000000000000001</v>
      </c>
      <c r="AA219" s="429" t="s">
        <v>53</v>
      </c>
      <c r="AB219" s="430">
        <v>16.260000000000002</v>
      </c>
    </row>
    <row r="220" spans="1:28">
      <c r="A220" s="429" t="s">
        <v>278</v>
      </c>
      <c r="B220" s="429" t="s">
        <v>276</v>
      </c>
      <c r="C220" s="430">
        <v>2001</v>
      </c>
      <c r="D220" s="430">
        <v>0.65</v>
      </c>
      <c r="E220" s="429" t="s">
        <v>27</v>
      </c>
      <c r="F220" s="430">
        <v>1.73</v>
      </c>
      <c r="G220" s="429" t="s">
        <v>27</v>
      </c>
      <c r="H220" s="430">
        <v>0.86</v>
      </c>
      <c r="I220" s="429" t="s">
        <v>27</v>
      </c>
      <c r="J220" s="430">
        <v>1.64</v>
      </c>
      <c r="K220" s="429" t="s">
        <v>53</v>
      </c>
      <c r="L220" s="430">
        <v>0.67</v>
      </c>
      <c r="M220" s="429" t="s">
        <v>53</v>
      </c>
      <c r="N220" s="430">
        <v>1.69</v>
      </c>
      <c r="O220" s="429" t="s">
        <v>53</v>
      </c>
      <c r="P220" s="430">
        <v>1.42</v>
      </c>
      <c r="Q220" s="429" t="s">
        <v>53</v>
      </c>
      <c r="R220" s="430">
        <v>0.64</v>
      </c>
      <c r="S220" s="429" t="s">
        <v>53</v>
      </c>
      <c r="T220" s="430">
        <v>1.04</v>
      </c>
      <c r="U220" s="429" t="s">
        <v>53</v>
      </c>
      <c r="V220" s="430">
        <v>1.43</v>
      </c>
      <c r="W220" s="429" t="s">
        <v>53</v>
      </c>
      <c r="X220" s="430">
        <v>1.91</v>
      </c>
      <c r="Y220" s="429" t="s">
        <v>53</v>
      </c>
      <c r="Z220" s="430">
        <v>2.06</v>
      </c>
      <c r="AA220" s="429" t="s">
        <v>53</v>
      </c>
      <c r="AB220" s="430">
        <v>15.74</v>
      </c>
    </row>
    <row r="221" spans="1:28">
      <c r="A221" s="429" t="s">
        <v>279</v>
      </c>
      <c r="B221" s="429" t="s">
        <v>276</v>
      </c>
      <c r="C221" s="430">
        <v>2001</v>
      </c>
      <c r="D221" s="430">
        <v>0</v>
      </c>
      <c r="E221" s="429" t="s">
        <v>33</v>
      </c>
      <c r="F221" s="430">
        <v>0</v>
      </c>
      <c r="G221" s="429" t="s">
        <v>32</v>
      </c>
      <c r="H221" s="430">
        <v>0</v>
      </c>
      <c r="I221" s="429" t="s">
        <v>26</v>
      </c>
      <c r="J221" s="430">
        <v>0</v>
      </c>
      <c r="K221" s="429" t="s">
        <v>53</v>
      </c>
      <c r="L221" s="430">
        <v>0.42</v>
      </c>
      <c r="M221" s="429" t="s">
        <v>25</v>
      </c>
      <c r="N221" s="430">
        <v>0.5</v>
      </c>
      <c r="O221" s="429" t="s">
        <v>27</v>
      </c>
      <c r="P221" s="430">
        <v>0.18</v>
      </c>
      <c r="Q221" s="429" t="s">
        <v>53</v>
      </c>
      <c r="R221" s="430">
        <v>2.36</v>
      </c>
      <c r="S221" s="429" t="s">
        <v>27</v>
      </c>
      <c r="T221" s="430">
        <v>0</v>
      </c>
      <c r="U221" s="429" t="s">
        <v>53</v>
      </c>
      <c r="V221" s="430">
        <v>0.72</v>
      </c>
      <c r="W221" s="429" t="s">
        <v>53</v>
      </c>
      <c r="X221" s="430">
        <v>0</v>
      </c>
      <c r="Y221" s="429" t="s">
        <v>28</v>
      </c>
      <c r="Z221" s="430">
        <v>0.25</v>
      </c>
      <c r="AA221" s="429" t="s">
        <v>53</v>
      </c>
      <c r="AB221" s="430">
        <v>4.43</v>
      </c>
    </row>
    <row r="222" spans="1:28">
      <c r="A222" s="429" t="s">
        <v>280</v>
      </c>
      <c r="B222" s="429" t="s">
        <v>276</v>
      </c>
      <c r="C222" s="430">
        <v>2001</v>
      </c>
      <c r="D222" s="430">
        <v>7.0000000000000007E-2</v>
      </c>
      <c r="E222" s="429" t="s">
        <v>53</v>
      </c>
      <c r="F222" s="430">
        <v>0.44</v>
      </c>
      <c r="G222" s="429" t="s">
        <v>53</v>
      </c>
      <c r="H222" s="430">
        <v>0.28000000000000003</v>
      </c>
      <c r="I222" s="429" t="s">
        <v>53</v>
      </c>
      <c r="J222" s="430">
        <v>0.86</v>
      </c>
      <c r="K222" s="429" t="s">
        <v>53</v>
      </c>
      <c r="L222" s="430">
        <v>0.22</v>
      </c>
      <c r="M222" s="429" t="s">
        <v>53</v>
      </c>
      <c r="N222" s="430">
        <v>1.28</v>
      </c>
      <c r="O222" s="429" t="s">
        <v>53</v>
      </c>
      <c r="P222" s="430">
        <v>7.0000000000000007E-2</v>
      </c>
      <c r="Q222" s="429" t="s">
        <v>53</v>
      </c>
      <c r="R222" s="430">
        <v>0.15</v>
      </c>
      <c r="S222" s="429" t="s">
        <v>53</v>
      </c>
      <c r="T222" s="430">
        <v>0.87</v>
      </c>
      <c r="U222" s="429" t="s">
        <v>53</v>
      </c>
      <c r="V222" s="430">
        <v>0.51</v>
      </c>
      <c r="W222" s="429" t="s">
        <v>53</v>
      </c>
      <c r="X222" s="430">
        <v>0.33</v>
      </c>
      <c r="Y222" s="429" t="s">
        <v>53</v>
      </c>
      <c r="Z222" s="430">
        <v>0.22</v>
      </c>
      <c r="AA222" s="429" t="s">
        <v>53</v>
      </c>
      <c r="AB222" s="430">
        <v>5.3</v>
      </c>
    </row>
    <row r="223" spans="1:28">
      <c r="A223" s="429" t="s">
        <v>281</v>
      </c>
      <c r="B223" s="429" t="s">
        <v>276</v>
      </c>
      <c r="C223" s="430">
        <v>2001</v>
      </c>
      <c r="D223" s="430">
        <v>0.76</v>
      </c>
      <c r="E223" s="429" t="s">
        <v>53</v>
      </c>
      <c r="F223" s="430">
        <v>0.75</v>
      </c>
      <c r="G223" s="429" t="s">
        <v>53</v>
      </c>
      <c r="H223" s="430">
        <v>0.19</v>
      </c>
      <c r="I223" s="429" t="s">
        <v>53</v>
      </c>
      <c r="J223" s="430">
        <v>1.47</v>
      </c>
      <c r="K223" s="429" t="s">
        <v>53</v>
      </c>
      <c r="L223" s="430">
        <v>0.78</v>
      </c>
      <c r="M223" s="429" t="s">
        <v>53</v>
      </c>
      <c r="N223" s="430">
        <v>0.16</v>
      </c>
      <c r="O223" s="429" t="s">
        <v>53</v>
      </c>
      <c r="P223" s="430">
        <v>1.97</v>
      </c>
      <c r="Q223" s="429" t="s">
        <v>53</v>
      </c>
      <c r="R223" s="430">
        <v>1.49</v>
      </c>
      <c r="S223" s="429" t="s">
        <v>53</v>
      </c>
      <c r="T223" s="430">
        <v>1.1100000000000001</v>
      </c>
      <c r="U223" s="429" t="s">
        <v>53</v>
      </c>
      <c r="V223" s="430">
        <v>1.1000000000000001</v>
      </c>
      <c r="W223" s="429" t="s">
        <v>53</v>
      </c>
      <c r="X223" s="430">
        <v>0.88</v>
      </c>
      <c r="Y223" s="429" t="s">
        <v>53</v>
      </c>
      <c r="Z223" s="430">
        <v>0.2</v>
      </c>
      <c r="AA223" s="429" t="s">
        <v>53</v>
      </c>
      <c r="AB223" s="430">
        <v>10.86</v>
      </c>
    </row>
    <row r="224" spans="1:28">
      <c r="A224" s="429" t="s">
        <v>282</v>
      </c>
      <c r="B224" s="429" t="s">
        <v>276</v>
      </c>
      <c r="C224" s="430">
        <v>2001</v>
      </c>
      <c r="D224" s="430">
        <v>0.82</v>
      </c>
      <c r="E224" s="429" t="s">
        <v>31</v>
      </c>
      <c r="F224" s="430">
        <v>1.07</v>
      </c>
      <c r="G224" s="429" t="s">
        <v>27</v>
      </c>
      <c r="H224" s="430">
        <v>1.36</v>
      </c>
      <c r="I224" s="429" t="s">
        <v>53</v>
      </c>
      <c r="J224" s="430">
        <v>1.56</v>
      </c>
      <c r="K224" s="429" t="s">
        <v>53</v>
      </c>
      <c r="L224" s="430">
        <v>1.45</v>
      </c>
      <c r="M224" s="429" t="s">
        <v>27</v>
      </c>
      <c r="N224" s="430">
        <v>1.57</v>
      </c>
      <c r="O224" s="429" t="s">
        <v>27</v>
      </c>
      <c r="P224" s="430">
        <v>0.98</v>
      </c>
      <c r="Q224" s="429" t="s">
        <v>53</v>
      </c>
      <c r="R224" s="430">
        <v>0.52</v>
      </c>
      <c r="S224" s="429" t="s">
        <v>53</v>
      </c>
      <c r="T224" s="430">
        <v>0.9</v>
      </c>
      <c r="U224" s="429" t="s">
        <v>53</v>
      </c>
      <c r="V224" s="430">
        <v>1.94</v>
      </c>
      <c r="W224" s="429" t="s">
        <v>27</v>
      </c>
      <c r="X224" s="430">
        <v>2.23</v>
      </c>
      <c r="Y224" s="429" t="s">
        <v>27</v>
      </c>
      <c r="Z224" s="430">
        <v>2.82</v>
      </c>
      <c r="AA224" s="429" t="s">
        <v>27</v>
      </c>
      <c r="AB224" s="430">
        <v>17.22</v>
      </c>
    </row>
    <row r="225" spans="1:28">
      <c r="A225" s="429" t="s">
        <v>283</v>
      </c>
      <c r="B225" s="429" t="s">
        <v>276</v>
      </c>
      <c r="C225" s="430">
        <v>2001</v>
      </c>
      <c r="D225" s="430">
        <v>0.11</v>
      </c>
      <c r="E225" s="429" t="s">
        <v>27</v>
      </c>
      <c r="F225" s="430">
        <v>0.23</v>
      </c>
      <c r="G225" s="429" t="s">
        <v>25</v>
      </c>
      <c r="H225" s="430">
        <v>0.23</v>
      </c>
      <c r="I225" s="429" t="s">
        <v>27</v>
      </c>
      <c r="J225" s="430">
        <v>1.21</v>
      </c>
      <c r="K225" s="429" t="s">
        <v>53</v>
      </c>
      <c r="L225" s="430">
        <v>1.7</v>
      </c>
      <c r="M225" s="429" t="s">
        <v>53</v>
      </c>
      <c r="N225" s="430">
        <v>1.24</v>
      </c>
      <c r="O225" s="429" t="s">
        <v>53</v>
      </c>
      <c r="P225" s="430">
        <v>1.78</v>
      </c>
      <c r="Q225" s="429" t="s">
        <v>53</v>
      </c>
      <c r="R225" s="430">
        <v>0.14000000000000001</v>
      </c>
      <c r="S225" s="429" t="s">
        <v>53</v>
      </c>
      <c r="T225" s="430">
        <v>1.02</v>
      </c>
      <c r="U225" s="429" t="s">
        <v>53</v>
      </c>
      <c r="V225" s="430">
        <v>0.71</v>
      </c>
      <c r="W225" s="429" t="s">
        <v>53</v>
      </c>
      <c r="X225" s="430">
        <v>0.63</v>
      </c>
      <c r="Y225" s="429" t="s">
        <v>53</v>
      </c>
      <c r="Z225" s="430">
        <v>0.09</v>
      </c>
      <c r="AA225" s="429" t="s">
        <v>27</v>
      </c>
      <c r="AB225" s="430">
        <v>9.09</v>
      </c>
    </row>
    <row r="226" spans="1:28">
      <c r="A226" s="429" t="s">
        <v>284</v>
      </c>
      <c r="B226" s="429" t="s">
        <v>276</v>
      </c>
      <c r="C226" s="430">
        <v>2001</v>
      </c>
      <c r="D226" s="430">
        <v>0.56000000000000005</v>
      </c>
      <c r="E226" s="429" t="s">
        <v>27</v>
      </c>
      <c r="F226" s="430">
        <v>0</v>
      </c>
      <c r="G226" s="429" t="s">
        <v>26</v>
      </c>
      <c r="H226" s="430">
        <v>0.13</v>
      </c>
      <c r="I226" s="429" t="s">
        <v>53</v>
      </c>
      <c r="J226" s="430">
        <v>1.1200000000000001</v>
      </c>
      <c r="K226" s="429" t="s">
        <v>27</v>
      </c>
      <c r="L226" s="430">
        <v>0.66</v>
      </c>
      <c r="M226" s="429" t="s">
        <v>53</v>
      </c>
      <c r="N226" s="430">
        <v>1.67</v>
      </c>
      <c r="O226" s="429" t="s">
        <v>53</v>
      </c>
      <c r="P226" s="430">
        <v>0.42</v>
      </c>
      <c r="Q226" s="429" t="s">
        <v>53</v>
      </c>
      <c r="R226" s="430">
        <v>7.0000000000000007E-2</v>
      </c>
      <c r="S226" s="429" t="s">
        <v>53</v>
      </c>
      <c r="T226" s="430">
        <v>0</v>
      </c>
      <c r="U226" s="429" t="s">
        <v>26</v>
      </c>
      <c r="V226" s="430">
        <v>0.2</v>
      </c>
      <c r="W226" s="429" t="s">
        <v>27</v>
      </c>
      <c r="X226" s="430">
        <v>1.43</v>
      </c>
      <c r="Y226" s="429" t="s">
        <v>53</v>
      </c>
      <c r="Z226" s="430">
        <v>0.59</v>
      </c>
      <c r="AA226" s="429" t="s">
        <v>53</v>
      </c>
      <c r="AB226" s="430">
        <v>6.85</v>
      </c>
    </row>
    <row r="227" spans="1:28">
      <c r="A227" s="429" t="s">
        <v>285</v>
      </c>
      <c r="B227" s="429" t="s">
        <v>276</v>
      </c>
      <c r="C227" s="430">
        <v>2001</v>
      </c>
      <c r="D227" s="430">
        <v>0.4</v>
      </c>
      <c r="E227" s="429" t="s">
        <v>53</v>
      </c>
      <c r="F227" s="430">
        <v>1.84</v>
      </c>
      <c r="G227" s="429" t="s">
        <v>53</v>
      </c>
      <c r="H227" s="430">
        <v>0.8</v>
      </c>
      <c r="I227" s="429" t="s">
        <v>53</v>
      </c>
      <c r="J227" s="430">
        <v>0.98</v>
      </c>
      <c r="K227" s="429" t="s">
        <v>53</v>
      </c>
      <c r="L227" s="430">
        <v>1.34</v>
      </c>
      <c r="M227" s="429" t="s">
        <v>53</v>
      </c>
      <c r="N227" s="430">
        <v>0.34</v>
      </c>
      <c r="O227" s="429" t="s">
        <v>28</v>
      </c>
      <c r="P227" s="430">
        <v>0.94</v>
      </c>
      <c r="Q227" s="429" t="s">
        <v>53</v>
      </c>
      <c r="R227" s="430">
        <v>0.43</v>
      </c>
      <c r="S227" s="429" t="s">
        <v>28</v>
      </c>
      <c r="T227" s="430">
        <v>0.71</v>
      </c>
      <c r="U227" s="429" t="s">
        <v>25</v>
      </c>
      <c r="V227" s="430">
        <v>1.8</v>
      </c>
      <c r="W227" s="429" t="s">
        <v>53</v>
      </c>
      <c r="X227" s="430">
        <v>2.06</v>
      </c>
      <c r="Y227" s="429" t="s">
        <v>38</v>
      </c>
      <c r="Z227" s="430">
        <v>3.73</v>
      </c>
      <c r="AA227" s="429" t="s">
        <v>53</v>
      </c>
      <c r="AB227" s="430">
        <v>15.37</v>
      </c>
    </row>
    <row r="228" spans="1:28">
      <c r="A228" s="429" t="s">
        <v>286</v>
      </c>
      <c r="B228" s="429" t="s">
        <v>276</v>
      </c>
      <c r="C228" s="430">
        <v>2001</v>
      </c>
      <c r="D228" s="430">
        <v>0.38</v>
      </c>
      <c r="E228" s="429" t="s">
        <v>53</v>
      </c>
      <c r="F228" s="430">
        <v>0.54</v>
      </c>
      <c r="G228" s="429" t="s">
        <v>27</v>
      </c>
      <c r="H228" s="430">
        <v>0.25</v>
      </c>
      <c r="I228" s="429" t="s">
        <v>27</v>
      </c>
      <c r="J228" s="430">
        <v>0.74</v>
      </c>
      <c r="K228" s="429" t="s">
        <v>53</v>
      </c>
      <c r="L228" s="430">
        <v>0.09</v>
      </c>
      <c r="M228" s="429" t="s">
        <v>53</v>
      </c>
      <c r="N228" s="430">
        <v>0.51</v>
      </c>
      <c r="O228" s="429" t="s">
        <v>53</v>
      </c>
      <c r="P228" s="430">
        <v>0.68</v>
      </c>
      <c r="Q228" s="429" t="s">
        <v>53</v>
      </c>
      <c r="R228" s="430">
        <v>0.5</v>
      </c>
      <c r="S228" s="429" t="s">
        <v>53</v>
      </c>
      <c r="T228" s="430">
        <v>0.28000000000000003</v>
      </c>
      <c r="U228" s="429" t="s">
        <v>53</v>
      </c>
      <c r="V228" s="430">
        <v>0.48</v>
      </c>
      <c r="W228" s="429" t="s">
        <v>53</v>
      </c>
      <c r="X228" s="430">
        <v>0.48</v>
      </c>
      <c r="Y228" s="429" t="s">
        <v>53</v>
      </c>
      <c r="Z228" s="430">
        <v>0.32</v>
      </c>
      <c r="AA228" s="429" t="s">
        <v>27</v>
      </c>
      <c r="AB228" s="430">
        <v>5.25</v>
      </c>
    </row>
    <row r="229" spans="1:28">
      <c r="A229" s="429" t="s">
        <v>287</v>
      </c>
      <c r="B229" s="429" t="s">
        <v>276</v>
      </c>
      <c r="C229" s="430">
        <v>2001</v>
      </c>
      <c r="D229" s="430">
        <v>0.19</v>
      </c>
      <c r="E229" s="429" t="s">
        <v>27</v>
      </c>
      <c r="F229" s="430">
        <v>0.15</v>
      </c>
      <c r="G229" s="429" t="s">
        <v>27</v>
      </c>
      <c r="H229" s="430">
        <v>0.21</v>
      </c>
      <c r="I229" s="429" t="s">
        <v>27</v>
      </c>
      <c r="J229" s="430">
        <v>0.91</v>
      </c>
      <c r="K229" s="429" t="s">
        <v>53</v>
      </c>
      <c r="L229" s="430">
        <v>0.64</v>
      </c>
      <c r="M229" s="429" t="s">
        <v>27</v>
      </c>
      <c r="N229" s="430">
        <v>1.29</v>
      </c>
      <c r="O229" s="429" t="s">
        <v>53</v>
      </c>
      <c r="P229" s="430">
        <v>1.01</v>
      </c>
      <c r="Q229" s="429" t="s">
        <v>53</v>
      </c>
      <c r="R229" s="430">
        <v>0.62</v>
      </c>
      <c r="S229" s="429" t="s">
        <v>53</v>
      </c>
      <c r="T229" s="430">
        <v>1.41</v>
      </c>
      <c r="U229" s="429" t="s">
        <v>53</v>
      </c>
      <c r="V229" s="430">
        <v>0.27</v>
      </c>
      <c r="W229" s="429" t="s">
        <v>53</v>
      </c>
      <c r="X229" s="430">
        <v>0.52</v>
      </c>
      <c r="Y229" s="429" t="s">
        <v>53</v>
      </c>
      <c r="Z229" s="430">
        <v>0.08</v>
      </c>
      <c r="AA229" s="429" t="s">
        <v>53</v>
      </c>
      <c r="AB229" s="430">
        <v>7.3</v>
      </c>
    </row>
    <row r="230" spans="1:28">
      <c r="A230" s="429" t="s">
        <v>288</v>
      </c>
      <c r="B230" s="429" t="s">
        <v>276</v>
      </c>
      <c r="C230" s="430">
        <v>2001</v>
      </c>
      <c r="D230" s="430">
        <v>0.49</v>
      </c>
      <c r="E230" s="429" t="s">
        <v>53</v>
      </c>
      <c r="F230" s="430">
        <v>0.71</v>
      </c>
      <c r="G230" s="429" t="s">
        <v>53</v>
      </c>
      <c r="H230" s="430">
        <v>0.11</v>
      </c>
      <c r="I230" s="429" t="s">
        <v>53</v>
      </c>
      <c r="J230" s="430">
        <v>1.1299999999999999</v>
      </c>
      <c r="K230" s="429" t="s">
        <v>27</v>
      </c>
      <c r="L230" s="430">
        <v>0.2</v>
      </c>
      <c r="M230" s="429" t="s">
        <v>53</v>
      </c>
      <c r="N230" s="430">
        <v>0</v>
      </c>
      <c r="O230" s="429" t="s">
        <v>26</v>
      </c>
      <c r="P230" s="430">
        <v>1.79</v>
      </c>
      <c r="Q230" s="429" t="s">
        <v>53</v>
      </c>
      <c r="R230" s="430">
        <v>0.09</v>
      </c>
      <c r="S230" s="429" t="s">
        <v>53</v>
      </c>
      <c r="T230" s="430">
        <v>0.69</v>
      </c>
      <c r="U230" s="429" t="s">
        <v>53</v>
      </c>
      <c r="V230" s="430">
        <v>1.1000000000000001</v>
      </c>
      <c r="W230" s="429" t="s">
        <v>53</v>
      </c>
      <c r="X230" s="430">
        <v>0.89</v>
      </c>
      <c r="Y230" s="429" t="s">
        <v>53</v>
      </c>
      <c r="Z230" s="430">
        <v>0.03</v>
      </c>
      <c r="AA230" s="429" t="s">
        <v>27</v>
      </c>
      <c r="AB230" s="430">
        <v>7.23</v>
      </c>
    </row>
    <row r="231" spans="1:28">
      <c r="A231" s="429" t="s">
        <v>289</v>
      </c>
      <c r="B231" s="429" t="s">
        <v>276</v>
      </c>
      <c r="C231" s="430">
        <v>2001</v>
      </c>
      <c r="D231" s="430">
        <v>0</v>
      </c>
      <c r="E231" s="429" t="s">
        <v>27</v>
      </c>
      <c r="F231" s="430">
        <v>0.06</v>
      </c>
      <c r="G231" s="429" t="s">
        <v>31</v>
      </c>
      <c r="H231" s="430">
        <v>0.52</v>
      </c>
      <c r="I231" s="429" t="s">
        <v>33</v>
      </c>
      <c r="J231" s="430">
        <v>0.26</v>
      </c>
      <c r="K231" s="429" t="s">
        <v>32</v>
      </c>
      <c r="L231" s="430">
        <v>0.88</v>
      </c>
      <c r="M231" s="429" t="s">
        <v>37</v>
      </c>
      <c r="N231" s="430">
        <v>3.79</v>
      </c>
      <c r="O231" s="429" t="s">
        <v>33</v>
      </c>
      <c r="P231" s="430">
        <v>0.32</v>
      </c>
      <c r="Q231" s="429" t="s">
        <v>33</v>
      </c>
      <c r="R231" s="430">
        <v>0.14000000000000001</v>
      </c>
      <c r="S231" s="429" t="s">
        <v>28</v>
      </c>
      <c r="T231" s="430">
        <v>0.77</v>
      </c>
      <c r="U231" s="429" t="s">
        <v>33</v>
      </c>
      <c r="V231" s="430">
        <v>0.42</v>
      </c>
      <c r="W231" s="429" t="s">
        <v>28</v>
      </c>
      <c r="X231" s="430">
        <v>0.01</v>
      </c>
      <c r="Y231" s="429" t="s">
        <v>43</v>
      </c>
      <c r="Z231" s="430">
        <v>0</v>
      </c>
      <c r="AA231" s="429" t="s">
        <v>47</v>
      </c>
      <c r="AB231" s="430">
        <v>0.62</v>
      </c>
    </row>
    <row r="232" spans="1:28">
      <c r="A232" s="429" t="s">
        <v>290</v>
      </c>
      <c r="B232" s="429" t="s">
        <v>276</v>
      </c>
      <c r="C232" s="430">
        <v>2001</v>
      </c>
      <c r="D232" s="430">
        <v>0.91</v>
      </c>
      <c r="E232" s="429" t="s">
        <v>53</v>
      </c>
      <c r="F232" s="430">
        <v>1.29</v>
      </c>
      <c r="G232" s="429" t="s">
        <v>53</v>
      </c>
      <c r="H232" s="430">
        <v>1.62</v>
      </c>
      <c r="I232" s="429" t="s">
        <v>53</v>
      </c>
      <c r="J232" s="430">
        <v>1.31</v>
      </c>
      <c r="K232" s="429" t="s">
        <v>53</v>
      </c>
      <c r="L232" s="430">
        <v>1.69</v>
      </c>
      <c r="M232" s="429" t="s">
        <v>38</v>
      </c>
      <c r="N232" s="430">
        <v>1.36</v>
      </c>
      <c r="O232" s="429" t="s">
        <v>31</v>
      </c>
      <c r="P232" s="430">
        <v>0.35</v>
      </c>
      <c r="Q232" s="429" t="s">
        <v>53</v>
      </c>
      <c r="R232" s="430">
        <v>0.35</v>
      </c>
      <c r="S232" s="429" t="s">
        <v>53</v>
      </c>
      <c r="T232" s="430">
        <v>2.48</v>
      </c>
      <c r="U232" s="429" t="s">
        <v>53</v>
      </c>
      <c r="V232" s="430">
        <v>2.96</v>
      </c>
      <c r="W232" s="429" t="s">
        <v>53</v>
      </c>
      <c r="X232" s="430">
        <v>1.41</v>
      </c>
      <c r="Y232" s="429" t="s">
        <v>53</v>
      </c>
      <c r="Z232" s="430">
        <v>0.76</v>
      </c>
      <c r="AA232" s="429" t="s">
        <v>53</v>
      </c>
      <c r="AB232" s="430">
        <v>16.489999999999998</v>
      </c>
    </row>
    <row r="233" spans="1:28">
      <c r="A233" s="429" t="s">
        <v>291</v>
      </c>
      <c r="B233" s="429" t="s">
        <v>276</v>
      </c>
      <c r="C233" s="430">
        <v>2001</v>
      </c>
      <c r="D233" s="430">
        <v>0.05</v>
      </c>
      <c r="E233" s="429" t="s">
        <v>53</v>
      </c>
      <c r="F233" s="430">
        <v>0.55000000000000004</v>
      </c>
      <c r="G233" s="429" t="s">
        <v>53</v>
      </c>
      <c r="H233" s="430">
        <v>0.14000000000000001</v>
      </c>
      <c r="I233" s="429" t="s">
        <v>53</v>
      </c>
      <c r="J233" s="430">
        <v>0.61</v>
      </c>
      <c r="K233" s="429" t="s">
        <v>53</v>
      </c>
      <c r="L233" s="430">
        <v>0.46</v>
      </c>
      <c r="M233" s="429" t="s">
        <v>53</v>
      </c>
      <c r="N233" s="430">
        <v>0.24</v>
      </c>
      <c r="O233" s="429" t="s">
        <v>53</v>
      </c>
      <c r="P233" s="430">
        <v>1.65</v>
      </c>
      <c r="Q233" s="429" t="s">
        <v>53</v>
      </c>
      <c r="R233" s="430">
        <v>0.48</v>
      </c>
      <c r="S233" s="429" t="s">
        <v>53</v>
      </c>
      <c r="T233" s="430">
        <v>0.36</v>
      </c>
      <c r="U233" s="429" t="s">
        <v>53</v>
      </c>
      <c r="V233" s="430">
        <v>0.03</v>
      </c>
      <c r="W233" s="429" t="s">
        <v>53</v>
      </c>
      <c r="X233" s="430">
        <v>0.23</v>
      </c>
      <c r="Y233" s="429" t="s">
        <v>53</v>
      </c>
      <c r="Z233" s="430">
        <v>0</v>
      </c>
      <c r="AA233" s="429" t="s">
        <v>53</v>
      </c>
      <c r="AB233" s="430">
        <v>4.8</v>
      </c>
    </row>
    <row r="234" spans="1:28">
      <c r="A234" s="429" t="s">
        <v>293</v>
      </c>
      <c r="B234" s="429" t="s">
        <v>276</v>
      </c>
      <c r="C234" s="430">
        <v>2001</v>
      </c>
      <c r="D234" s="430">
        <v>0.31</v>
      </c>
      <c r="E234" s="429" t="s">
        <v>53</v>
      </c>
      <c r="F234" s="430">
        <v>0.38</v>
      </c>
      <c r="G234" s="429" t="s">
        <v>53</v>
      </c>
      <c r="H234" s="430">
        <v>0.18</v>
      </c>
      <c r="I234" s="429" t="s">
        <v>53</v>
      </c>
      <c r="J234" s="430">
        <v>1.07</v>
      </c>
      <c r="K234" s="429" t="s">
        <v>53</v>
      </c>
      <c r="L234" s="430">
        <v>0.63</v>
      </c>
      <c r="M234" s="429" t="s">
        <v>53</v>
      </c>
      <c r="N234" s="430">
        <v>0.28999999999999998</v>
      </c>
      <c r="O234" s="429" t="s">
        <v>53</v>
      </c>
      <c r="P234" s="430">
        <v>1.19</v>
      </c>
      <c r="Q234" s="429" t="s">
        <v>53</v>
      </c>
      <c r="R234" s="430">
        <v>0.31</v>
      </c>
      <c r="S234" s="429" t="s">
        <v>53</v>
      </c>
      <c r="T234" s="430">
        <v>1.0900000000000001</v>
      </c>
      <c r="U234" s="429" t="s">
        <v>53</v>
      </c>
      <c r="V234" s="430">
        <v>0.42</v>
      </c>
      <c r="W234" s="429" t="s">
        <v>53</v>
      </c>
      <c r="X234" s="430">
        <v>0.76</v>
      </c>
      <c r="Y234" s="429" t="s">
        <v>53</v>
      </c>
      <c r="Z234" s="430">
        <v>0.13</v>
      </c>
      <c r="AA234" s="429" t="s">
        <v>53</v>
      </c>
      <c r="AB234" s="430">
        <v>6.76</v>
      </c>
    </row>
    <row r="235" spans="1:28">
      <c r="A235" s="429" t="s">
        <v>294</v>
      </c>
      <c r="B235" s="429" t="s">
        <v>276</v>
      </c>
      <c r="C235" s="430">
        <v>2001</v>
      </c>
      <c r="D235" s="430">
        <v>0.06</v>
      </c>
      <c r="E235" s="429" t="s">
        <v>53</v>
      </c>
      <c r="F235" s="430">
        <v>0.66</v>
      </c>
      <c r="G235" s="429" t="s">
        <v>27</v>
      </c>
      <c r="H235" s="430">
        <v>0.47</v>
      </c>
      <c r="I235" s="429" t="s">
        <v>53</v>
      </c>
      <c r="J235" s="430">
        <v>1.78</v>
      </c>
      <c r="K235" s="429" t="s">
        <v>53</v>
      </c>
      <c r="L235" s="430">
        <v>1.47</v>
      </c>
      <c r="M235" s="429" t="s">
        <v>53</v>
      </c>
      <c r="N235" s="430">
        <v>0</v>
      </c>
      <c r="O235" s="429" t="s">
        <v>53</v>
      </c>
      <c r="P235" s="430">
        <v>1.45</v>
      </c>
      <c r="Q235" s="429" t="s">
        <v>25</v>
      </c>
      <c r="R235" s="430">
        <v>0.61</v>
      </c>
      <c r="S235" s="429" t="s">
        <v>53</v>
      </c>
      <c r="T235" s="430">
        <v>0.66</v>
      </c>
      <c r="U235" s="429" t="s">
        <v>53</v>
      </c>
      <c r="V235" s="430">
        <v>0.76</v>
      </c>
      <c r="W235" s="429" t="s">
        <v>53</v>
      </c>
      <c r="X235" s="430">
        <v>0.17</v>
      </c>
      <c r="Y235" s="429" t="s">
        <v>27</v>
      </c>
      <c r="Z235" s="430">
        <v>0.47</v>
      </c>
      <c r="AA235" s="429" t="s">
        <v>27</v>
      </c>
      <c r="AB235" s="430">
        <v>8.56</v>
      </c>
    </row>
    <row r="236" spans="1:28">
      <c r="A236" s="429" t="s">
        <v>295</v>
      </c>
      <c r="B236" s="429" t="s">
        <v>276</v>
      </c>
      <c r="C236" s="430">
        <v>2001</v>
      </c>
      <c r="D236" s="430">
        <v>0.41</v>
      </c>
      <c r="E236" s="429" t="s">
        <v>53</v>
      </c>
      <c r="F236" s="430">
        <v>0.33</v>
      </c>
      <c r="G236" s="429" t="s">
        <v>53</v>
      </c>
      <c r="H236" s="430">
        <v>0.56000000000000005</v>
      </c>
      <c r="I236" s="429" t="s">
        <v>53</v>
      </c>
      <c r="J236" s="430">
        <v>2.4900000000000002</v>
      </c>
      <c r="K236" s="429" t="s">
        <v>53</v>
      </c>
      <c r="L236" s="430">
        <v>2.2400000000000002</v>
      </c>
      <c r="M236" s="429" t="s">
        <v>53</v>
      </c>
      <c r="N236" s="430">
        <v>1.45</v>
      </c>
      <c r="O236" s="429" t="s">
        <v>53</v>
      </c>
      <c r="P236" s="430">
        <v>3.31</v>
      </c>
      <c r="Q236" s="429" t="s">
        <v>53</v>
      </c>
      <c r="R236" s="430">
        <v>0.74</v>
      </c>
      <c r="S236" s="429" t="s">
        <v>53</v>
      </c>
      <c r="T236" s="430">
        <v>1.18</v>
      </c>
      <c r="U236" s="429" t="s">
        <v>53</v>
      </c>
      <c r="V236" s="430">
        <v>0.4</v>
      </c>
      <c r="W236" s="429" t="s">
        <v>53</v>
      </c>
      <c r="X236" s="430">
        <v>0.23</v>
      </c>
      <c r="Y236" s="429" t="s">
        <v>53</v>
      </c>
      <c r="Z236" s="430">
        <v>0.13</v>
      </c>
      <c r="AA236" s="429" t="s">
        <v>53</v>
      </c>
      <c r="AB236" s="430">
        <v>13.47</v>
      </c>
    </row>
    <row r="237" spans="1:28">
      <c r="A237" s="429" t="s">
        <v>296</v>
      </c>
      <c r="B237" s="429" t="s">
        <v>276</v>
      </c>
      <c r="C237" s="430">
        <v>2001</v>
      </c>
      <c r="D237" s="430">
        <v>0.33</v>
      </c>
      <c r="E237" s="429" t="s">
        <v>53</v>
      </c>
      <c r="F237" s="430">
        <v>0.42</v>
      </c>
      <c r="G237" s="429" t="s">
        <v>53</v>
      </c>
      <c r="H237" s="430">
        <v>0.46</v>
      </c>
      <c r="I237" s="429" t="s">
        <v>53</v>
      </c>
      <c r="J237" s="430">
        <v>3.47</v>
      </c>
      <c r="K237" s="429" t="s">
        <v>53</v>
      </c>
      <c r="L237" s="430">
        <v>3.12</v>
      </c>
      <c r="M237" s="429" t="s">
        <v>53</v>
      </c>
      <c r="N237" s="430">
        <v>1.08</v>
      </c>
      <c r="O237" s="429" t="s">
        <v>53</v>
      </c>
      <c r="P237" s="430">
        <v>3.11</v>
      </c>
      <c r="Q237" s="429" t="s">
        <v>53</v>
      </c>
      <c r="R237" s="430">
        <v>1.82</v>
      </c>
      <c r="S237" s="429" t="s">
        <v>53</v>
      </c>
      <c r="T237" s="430">
        <v>1.61</v>
      </c>
      <c r="U237" s="429" t="s">
        <v>53</v>
      </c>
      <c r="V237" s="430">
        <v>1.61</v>
      </c>
      <c r="W237" s="429" t="s">
        <v>53</v>
      </c>
      <c r="X237" s="430">
        <v>0.88</v>
      </c>
      <c r="Y237" s="429" t="s">
        <v>53</v>
      </c>
      <c r="Z237" s="430">
        <v>0.21</v>
      </c>
      <c r="AA237" s="429" t="s">
        <v>53</v>
      </c>
      <c r="AB237" s="430">
        <v>18.12</v>
      </c>
    </row>
    <row r="238" spans="1:28">
      <c r="A238" s="429" t="s">
        <v>297</v>
      </c>
      <c r="B238" s="429" t="s">
        <v>276</v>
      </c>
      <c r="C238" s="430">
        <v>2001</v>
      </c>
      <c r="D238" s="430">
        <v>0.23</v>
      </c>
      <c r="E238" s="429" t="s">
        <v>53</v>
      </c>
      <c r="F238" s="430">
        <v>0.39</v>
      </c>
      <c r="G238" s="429" t="s">
        <v>53</v>
      </c>
      <c r="H238" s="430">
        <v>0.06</v>
      </c>
      <c r="I238" s="429" t="s">
        <v>53</v>
      </c>
      <c r="J238" s="430">
        <v>0.65</v>
      </c>
      <c r="K238" s="429" t="s">
        <v>53</v>
      </c>
      <c r="L238" s="430">
        <v>0.73</v>
      </c>
      <c r="M238" s="429" t="s">
        <v>53</v>
      </c>
      <c r="N238" s="430">
        <v>0.45</v>
      </c>
      <c r="O238" s="429" t="s">
        <v>53</v>
      </c>
      <c r="P238" s="430">
        <v>2.12</v>
      </c>
      <c r="Q238" s="429" t="s">
        <v>53</v>
      </c>
      <c r="R238" s="430">
        <v>0.54</v>
      </c>
      <c r="S238" s="429" t="s">
        <v>53</v>
      </c>
      <c r="T238" s="430">
        <v>0.65</v>
      </c>
      <c r="U238" s="429" t="s">
        <v>53</v>
      </c>
      <c r="V238" s="430">
        <v>0.11</v>
      </c>
      <c r="W238" s="429" t="s">
        <v>53</v>
      </c>
      <c r="X238" s="430">
        <v>0.57999999999999996</v>
      </c>
      <c r="Y238" s="429" t="s">
        <v>53</v>
      </c>
      <c r="Z238" s="430">
        <v>0.36</v>
      </c>
      <c r="AA238" s="429" t="s">
        <v>25</v>
      </c>
      <c r="AB238" s="430">
        <v>6.87</v>
      </c>
    </row>
    <row r="239" spans="1:28">
      <c r="A239" s="429" t="s">
        <v>298</v>
      </c>
      <c r="B239" s="429" t="s">
        <v>276</v>
      </c>
      <c r="C239" s="430">
        <v>2001</v>
      </c>
      <c r="D239" s="430">
        <v>0</v>
      </c>
      <c r="E239" s="429" t="s">
        <v>53</v>
      </c>
      <c r="F239" s="430">
        <v>0.01</v>
      </c>
      <c r="G239" s="429" t="s">
        <v>27</v>
      </c>
      <c r="H239" s="430">
        <v>0</v>
      </c>
      <c r="I239" s="429" t="s">
        <v>53</v>
      </c>
      <c r="J239" s="430">
        <v>0.21</v>
      </c>
      <c r="K239" s="429" t="s">
        <v>27</v>
      </c>
      <c r="L239" s="430">
        <v>0.09</v>
      </c>
      <c r="M239" s="429" t="s">
        <v>53</v>
      </c>
      <c r="N239" s="430">
        <v>2.76</v>
      </c>
      <c r="O239" s="429" t="s">
        <v>53</v>
      </c>
      <c r="P239" s="430">
        <v>0.79</v>
      </c>
      <c r="Q239" s="429" t="s">
        <v>27</v>
      </c>
      <c r="R239" s="430">
        <v>0.2</v>
      </c>
      <c r="S239" s="429" t="s">
        <v>53</v>
      </c>
      <c r="T239" s="430">
        <v>1.26</v>
      </c>
      <c r="U239" s="429" t="s">
        <v>53</v>
      </c>
      <c r="V239" s="430">
        <v>0.37</v>
      </c>
      <c r="W239" s="429" t="s">
        <v>53</v>
      </c>
      <c r="X239" s="430">
        <v>0.3</v>
      </c>
      <c r="Y239" s="429" t="s">
        <v>53</v>
      </c>
      <c r="Z239" s="430">
        <v>0</v>
      </c>
      <c r="AA239" s="429" t="s">
        <v>27</v>
      </c>
      <c r="AB239" s="430">
        <v>5.99</v>
      </c>
    </row>
    <row r="240" spans="1:28">
      <c r="A240" s="429" t="s">
        <v>299</v>
      </c>
      <c r="B240" s="429" t="s">
        <v>276</v>
      </c>
      <c r="C240" s="430">
        <v>2001</v>
      </c>
      <c r="D240" s="430">
        <v>0.3</v>
      </c>
      <c r="E240" s="429" t="s">
        <v>53</v>
      </c>
      <c r="F240" s="430">
        <v>0.4</v>
      </c>
      <c r="G240" s="429" t="s">
        <v>38</v>
      </c>
      <c r="H240" s="430">
        <v>0.49</v>
      </c>
      <c r="I240" s="429" t="s">
        <v>53</v>
      </c>
      <c r="J240" s="430">
        <v>1.68</v>
      </c>
      <c r="K240" s="429" t="s">
        <v>53</v>
      </c>
      <c r="L240" s="430">
        <v>0.65</v>
      </c>
      <c r="M240" s="429" t="s">
        <v>53</v>
      </c>
      <c r="N240" s="430">
        <v>2.14</v>
      </c>
      <c r="O240" s="429" t="s">
        <v>53</v>
      </c>
      <c r="P240" s="430">
        <v>1.92</v>
      </c>
      <c r="Q240" s="429" t="s">
        <v>53</v>
      </c>
      <c r="R240" s="430">
        <v>0</v>
      </c>
      <c r="S240" s="429" t="s">
        <v>53</v>
      </c>
      <c r="T240" s="430">
        <v>0.33</v>
      </c>
      <c r="U240" s="429" t="s">
        <v>53</v>
      </c>
      <c r="V240" s="430">
        <v>1.47</v>
      </c>
      <c r="W240" s="429" t="s">
        <v>53</v>
      </c>
      <c r="X240" s="430">
        <v>0.3</v>
      </c>
      <c r="Y240" s="429" t="s">
        <v>53</v>
      </c>
      <c r="Z240" s="430">
        <v>0</v>
      </c>
      <c r="AA240" s="429" t="s">
        <v>53</v>
      </c>
      <c r="AB240" s="430">
        <v>9.68</v>
      </c>
    </row>
    <row r="241" spans="1:28">
      <c r="A241" s="429" t="s">
        <v>300</v>
      </c>
      <c r="B241" s="429" t="s">
        <v>276</v>
      </c>
      <c r="C241" s="430">
        <v>2001</v>
      </c>
      <c r="D241" s="430">
        <v>0.1</v>
      </c>
      <c r="E241" s="429" t="s">
        <v>53</v>
      </c>
      <c r="F241" s="430">
        <v>0.67</v>
      </c>
      <c r="G241" s="429" t="s">
        <v>53</v>
      </c>
      <c r="H241" s="430">
        <v>0.97</v>
      </c>
      <c r="I241" s="429" t="s">
        <v>53</v>
      </c>
      <c r="J241" s="430">
        <v>0.15</v>
      </c>
      <c r="K241" s="429" t="s">
        <v>53</v>
      </c>
      <c r="L241" s="430">
        <v>1.28</v>
      </c>
      <c r="M241" s="429" t="s">
        <v>53</v>
      </c>
      <c r="N241" s="430">
        <v>3.09</v>
      </c>
      <c r="O241" s="429" t="s">
        <v>53</v>
      </c>
      <c r="P241" s="430">
        <v>0.16</v>
      </c>
      <c r="Q241" s="429" t="s">
        <v>53</v>
      </c>
      <c r="R241" s="430">
        <v>0.74</v>
      </c>
      <c r="S241" s="429" t="s">
        <v>53</v>
      </c>
      <c r="T241" s="430">
        <v>1.28</v>
      </c>
      <c r="U241" s="429" t="s">
        <v>53</v>
      </c>
      <c r="V241" s="430">
        <v>0.46</v>
      </c>
      <c r="W241" s="429" t="s">
        <v>53</v>
      </c>
      <c r="X241" s="430">
        <v>0.11</v>
      </c>
      <c r="Y241" s="429" t="s">
        <v>53</v>
      </c>
      <c r="Z241" s="430">
        <v>0.21</v>
      </c>
      <c r="AA241" s="429" t="s">
        <v>53</v>
      </c>
      <c r="AB241" s="430">
        <v>9.2200000000000006</v>
      </c>
    </row>
    <row r="242" spans="1:28">
      <c r="A242" s="429" t="s">
        <v>301</v>
      </c>
      <c r="B242" s="429" t="s">
        <v>276</v>
      </c>
      <c r="C242" s="430">
        <v>2001</v>
      </c>
      <c r="D242" s="430">
        <v>0</v>
      </c>
      <c r="E242" s="429" t="s">
        <v>53</v>
      </c>
      <c r="F242" s="430">
        <v>0.52</v>
      </c>
      <c r="G242" s="429" t="s">
        <v>53</v>
      </c>
      <c r="H242" s="430">
        <v>0.86</v>
      </c>
      <c r="I242" s="429" t="s">
        <v>53</v>
      </c>
      <c r="J242" s="430">
        <v>0.1</v>
      </c>
      <c r="K242" s="429" t="s">
        <v>53</v>
      </c>
      <c r="L242" s="430">
        <v>0.69</v>
      </c>
      <c r="M242" s="429" t="s">
        <v>53</v>
      </c>
      <c r="N242" s="430">
        <v>2.88</v>
      </c>
      <c r="O242" s="429" t="s">
        <v>53</v>
      </c>
      <c r="P242" s="430">
        <v>1.25</v>
      </c>
      <c r="Q242" s="429" t="s">
        <v>53</v>
      </c>
      <c r="R242" s="430">
        <v>0.4</v>
      </c>
      <c r="S242" s="429" t="s">
        <v>53</v>
      </c>
      <c r="T242" s="430">
        <v>1.25</v>
      </c>
      <c r="U242" s="429" t="s">
        <v>53</v>
      </c>
      <c r="V242" s="430">
        <v>0.5</v>
      </c>
      <c r="W242" s="429" t="s">
        <v>53</v>
      </c>
      <c r="X242" s="430">
        <v>0</v>
      </c>
      <c r="Y242" s="429" t="s">
        <v>31</v>
      </c>
      <c r="Z242" s="430">
        <v>0.1</v>
      </c>
      <c r="AA242" s="429" t="s">
        <v>53</v>
      </c>
      <c r="AB242" s="430">
        <v>8.5500000000000007</v>
      </c>
    </row>
    <row r="243" spans="1:28">
      <c r="A243" s="429" t="s">
        <v>302</v>
      </c>
      <c r="B243" s="429" t="s">
        <v>276</v>
      </c>
      <c r="C243" s="430">
        <v>2001</v>
      </c>
      <c r="D243" s="430">
        <v>0.12</v>
      </c>
      <c r="E243" s="429" t="s">
        <v>53</v>
      </c>
      <c r="F243" s="430">
        <v>0.42</v>
      </c>
      <c r="G243" s="429" t="s">
        <v>53</v>
      </c>
      <c r="H243" s="430">
        <v>0.63</v>
      </c>
      <c r="I243" s="429" t="s">
        <v>53</v>
      </c>
      <c r="J243" s="430">
        <v>0.39</v>
      </c>
      <c r="K243" s="429" t="s">
        <v>53</v>
      </c>
      <c r="L243" s="430">
        <v>0.6</v>
      </c>
      <c r="M243" s="429" t="s">
        <v>53</v>
      </c>
      <c r="N243" s="430">
        <v>1.57</v>
      </c>
      <c r="O243" s="429" t="s">
        <v>53</v>
      </c>
      <c r="P243" s="430">
        <v>0.82</v>
      </c>
      <c r="Q243" s="429" t="s">
        <v>53</v>
      </c>
      <c r="R243" s="430">
        <v>0.6</v>
      </c>
      <c r="S243" s="429" t="s">
        <v>53</v>
      </c>
      <c r="T243" s="430">
        <v>1.22</v>
      </c>
      <c r="U243" s="429" t="s">
        <v>53</v>
      </c>
      <c r="V243" s="430">
        <v>0.24</v>
      </c>
      <c r="W243" s="429" t="s">
        <v>53</v>
      </c>
      <c r="X243" s="430">
        <v>0.43</v>
      </c>
      <c r="Y243" s="429" t="s">
        <v>53</v>
      </c>
      <c r="Z243" s="430">
        <v>0.14000000000000001</v>
      </c>
      <c r="AA243" s="429" t="s">
        <v>53</v>
      </c>
      <c r="AB243" s="430">
        <v>7.18</v>
      </c>
    </row>
    <row r="244" spans="1:28">
      <c r="A244" s="429" t="s">
        <v>303</v>
      </c>
      <c r="B244" s="429" t="s">
        <v>276</v>
      </c>
      <c r="C244" s="430">
        <v>2001</v>
      </c>
      <c r="D244" s="430">
        <v>0</v>
      </c>
      <c r="E244" s="429" t="s">
        <v>53</v>
      </c>
      <c r="F244" s="430">
        <v>0.96</v>
      </c>
      <c r="G244" s="429" t="s">
        <v>53</v>
      </c>
      <c r="H244" s="430">
        <v>0.05</v>
      </c>
      <c r="I244" s="429" t="s">
        <v>27</v>
      </c>
      <c r="J244" s="430">
        <v>1.77</v>
      </c>
      <c r="K244" s="429" t="s">
        <v>53</v>
      </c>
      <c r="L244" s="430">
        <v>0.15</v>
      </c>
      <c r="M244" s="429" t="s">
        <v>53</v>
      </c>
      <c r="N244" s="430">
        <v>0</v>
      </c>
      <c r="O244" s="429" t="s">
        <v>26</v>
      </c>
      <c r="P244" s="430">
        <v>3.77</v>
      </c>
      <c r="Q244" s="429" t="s">
        <v>38</v>
      </c>
      <c r="R244" s="430">
        <v>0.05</v>
      </c>
      <c r="S244" s="429" t="s">
        <v>44</v>
      </c>
      <c r="T244" s="430">
        <v>0</v>
      </c>
      <c r="U244" s="429" t="s">
        <v>26</v>
      </c>
      <c r="V244" s="430">
        <v>0</v>
      </c>
      <c r="W244" s="429" t="s">
        <v>26</v>
      </c>
      <c r="X244" s="430">
        <v>7.0000000000000007E-2</v>
      </c>
      <c r="Y244" s="429" t="s">
        <v>53</v>
      </c>
      <c r="Z244" s="430">
        <v>0</v>
      </c>
      <c r="AA244" s="429" t="s">
        <v>26</v>
      </c>
      <c r="AB244" s="430">
        <v>6.77</v>
      </c>
    </row>
    <row r="245" spans="1:28">
      <c r="A245" s="429" t="s">
        <v>304</v>
      </c>
      <c r="B245" s="429" t="s">
        <v>276</v>
      </c>
      <c r="C245" s="430">
        <v>2001</v>
      </c>
      <c r="D245" s="430">
        <v>0.23</v>
      </c>
      <c r="E245" s="429" t="s">
        <v>53</v>
      </c>
      <c r="F245" s="430">
        <v>0.35</v>
      </c>
      <c r="G245" s="429" t="s">
        <v>33</v>
      </c>
      <c r="H245" s="430">
        <v>0.16</v>
      </c>
      <c r="I245" s="429" t="s">
        <v>53</v>
      </c>
      <c r="J245" s="430">
        <v>0.55000000000000004</v>
      </c>
      <c r="K245" s="429" t="s">
        <v>38</v>
      </c>
      <c r="L245" s="430">
        <v>0.1</v>
      </c>
      <c r="M245" s="429" t="s">
        <v>53</v>
      </c>
      <c r="N245" s="430">
        <v>0.36</v>
      </c>
      <c r="O245" s="429" t="s">
        <v>40</v>
      </c>
      <c r="P245" s="430">
        <v>0</v>
      </c>
      <c r="Q245" s="429" t="s">
        <v>53</v>
      </c>
      <c r="R245" s="430">
        <v>0.2</v>
      </c>
      <c r="S245" s="429" t="s">
        <v>53</v>
      </c>
      <c r="T245" s="430">
        <v>0.47</v>
      </c>
      <c r="U245" s="429" t="s">
        <v>28</v>
      </c>
      <c r="V245" s="430">
        <v>0.53</v>
      </c>
      <c r="W245" s="429" t="s">
        <v>33</v>
      </c>
      <c r="X245" s="430">
        <v>0.71</v>
      </c>
      <c r="Y245" s="429" t="s">
        <v>27</v>
      </c>
      <c r="Z245" s="430">
        <v>1.27</v>
      </c>
      <c r="AA245" s="429" t="s">
        <v>31</v>
      </c>
      <c r="AB245" s="430">
        <v>3.69</v>
      </c>
    </row>
    <row r="246" spans="1:28">
      <c r="A246" s="429" t="s">
        <v>306</v>
      </c>
      <c r="B246" s="429" t="s">
        <v>276</v>
      </c>
      <c r="C246" s="430">
        <v>2001</v>
      </c>
      <c r="D246" s="430">
        <v>0.18</v>
      </c>
      <c r="E246" s="429" t="s">
        <v>53</v>
      </c>
      <c r="F246" s="430">
        <v>0.62</v>
      </c>
      <c r="G246" s="429" t="s">
        <v>53</v>
      </c>
      <c r="H246" s="430">
        <v>0.57999999999999996</v>
      </c>
      <c r="I246" s="429" t="s">
        <v>53</v>
      </c>
      <c r="J246" s="430">
        <v>0.34</v>
      </c>
      <c r="K246" s="429" t="s">
        <v>53</v>
      </c>
      <c r="L246" s="430">
        <v>0.24</v>
      </c>
      <c r="M246" s="429" t="s">
        <v>53</v>
      </c>
      <c r="N246" s="430">
        <v>0.3</v>
      </c>
      <c r="O246" s="429" t="s">
        <v>53</v>
      </c>
      <c r="P246" s="430">
        <v>1.19</v>
      </c>
      <c r="Q246" s="429" t="s">
        <v>53</v>
      </c>
      <c r="R246" s="430">
        <v>0.65</v>
      </c>
      <c r="S246" s="429" t="s">
        <v>53</v>
      </c>
      <c r="T246" s="430">
        <v>1.03</v>
      </c>
      <c r="U246" s="429" t="s">
        <v>53</v>
      </c>
      <c r="V246" s="430">
        <v>0.56999999999999995</v>
      </c>
      <c r="W246" s="429" t="s">
        <v>53</v>
      </c>
      <c r="X246" s="430">
        <v>0.82</v>
      </c>
      <c r="Y246" s="429" t="s">
        <v>53</v>
      </c>
      <c r="Z246" s="430">
        <v>1.38</v>
      </c>
      <c r="AA246" s="429" t="s">
        <v>53</v>
      </c>
      <c r="AB246" s="430">
        <v>7.9</v>
      </c>
    </row>
    <row r="247" spans="1:28">
      <c r="A247" s="429" t="s">
        <v>307</v>
      </c>
      <c r="B247" s="429" t="s">
        <v>276</v>
      </c>
      <c r="C247" s="430">
        <v>2001</v>
      </c>
      <c r="D247" s="430">
        <v>0.26</v>
      </c>
      <c r="E247" s="429" t="s">
        <v>25</v>
      </c>
      <c r="F247" s="430">
        <v>1.1200000000000001</v>
      </c>
      <c r="G247" s="429" t="s">
        <v>37</v>
      </c>
      <c r="H247" s="430">
        <v>0.34</v>
      </c>
      <c r="I247" s="429" t="s">
        <v>40</v>
      </c>
      <c r="J247" s="430">
        <v>0.86</v>
      </c>
      <c r="K247" s="429" t="s">
        <v>25</v>
      </c>
      <c r="L247" s="430">
        <v>0.95</v>
      </c>
      <c r="M247" s="429" t="s">
        <v>53</v>
      </c>
      <c r="N247" s="430">
        <v>0.85</v>
      </c>
      <c r="O247" s="429" t="s">
        <v>53</v>
      </c>
      <c r="P247" s="430">
        <v>0.65</v>
      </c>
      <c r="Q247" s="429" t="s">
        <v>53</v>
      </c>
      <c r="R247" s="430">
        <v>0.84</v>
      </c>
      <c r="S247" s="429" t="s">
        <v>53</v>
      </c>
      <c r="T247" s="430">
        <v>1.01</v>
      </c>
      <c r="U247" s="429" t="s">
        <v>53</v>
      </c>
      <c r="V247" s="430">
        <v>1.43</v>
      </c>
      <c r="W247" s="429" t="s">
        <v>53</v>
      </c>
      <c r="X247" s="430">
        <v>1.1299999999999999</v>
      </c>
      <c r="Y247" s="429" t="s">
        <v>53</v>
      </c>
      <c r="Z247" s="430">
        <v>1.36</v>
      </c>
      <c r="AA247" s="429" t="s">
        <v>53</v>
      </c>
      <c r="AB247" s="430">
        <v>9.34</v>
      </c>
    </row>
    <row r="248" spans="1:28">
      <c r="A248" s="429" t="s">
        <v>308</v>
      </c>
      <c r="B248" s="429" t="s">
        <v>276</v>
      </c>
      <c r="C248" s="430">
        <v>2001</v>
      </c>
      <c r="D248" s="430">
        <v>0.26</v>
      </c>
      <c r="E248" s="429" t="s">
        <v>53</v>
      </c>
      <c r="F248" s="430">
        <v>1.37</v>
      </c>
      <c r="G248" s="429" t="s">
        <v>53</v>
      </c>
      <c r="H248" s="430">
        <v>0.83</v>
      </c>
      <c r="I248" s="429" t="s">
        <v>53</v>
      </c>
      <c r="J248" s="430">
        <v>1.48</v>
      </c>
      <c r="K248" s="429" t="s">
        <v>53</v>
      </c>
      <c r="L248" s="430">
        <v>0.78</v>
      </c>
      <c r="M248" s="429" t="s">
        <v>53</v>
      </c>
      <c r="N248" s="430">
        <v>1.08</v>
      </c>
      <c r="O248" s="429" t="s">
        <v>53</v>
      </c>
      <c r="P248" s="430">
        <v>0.78</v>
      </c>
      <c r="Q248" s="429" t="s">
        <v>53</v>
      </c>
      <c r="R248" s="430">
        <v>0</v>
      </c>
      <c r="S248" s="429" t="s">
        <v>53</v>
      </c>
      <c r="T248" s="430">
        <v>0.9</v>
      </c>
      <c r="U248" s="429" t="s">
        <v>53</v>
      </c>
      <c r="V248" s="430">
        <v>1.65</v>
      </c>
      <c r="W248" s="429" t="s">
        <v>53</v>
      </c>
      <c r="X248" s="430">
        <v>0.73</v>
      </c>
      <c r="Y248" s="429" t="s">
        <v>53</v>
      </c>
      <c r="Z248" s="430">
        <v>0.25</v>
      </c>
      <c r="AA248" s="429" t="s">
        <v>53</v>
      </c>
      <c r="AB248" s="430">
        <v>10.11</v>
      </c>
    </row>
    <row r="249" spans="1:28">
      <c r="A249" s="429" t="s">
        <v>310</v>
      </c>
      <c r="B249" s="429" t="s">
        <v>276</v>
      </c>
      <c r="C249" s="430">
        <v>2001</v>
      </c>
      <c r="D249" s="430">
        <v>0.36</v>
      </c>
      <c r="E249" s="429" t="s">
        <v>27</v>
      </c>
      <c r="F249" s="430">
        <v>0.67</v>
      </c>
      <c r="G249" s="429" t="s">
        <v>53</v>
      </c>
      <c r="H249" s="430">
        <v>0.82</v>
      </c>
      <c r="I249" s="429" t="s">
        <v>27</v>
      </c>
      <c r="J249" s="430">
        <v>1.93</v>
      </c>
      <c r="K249" s="429" t="s">
        <v>38</v>
      </c>
      <c r="L249" s="430">
        <v>0.74</v>
      </c>
      <c r="M249" s="429" t="s">
        <v>40</v>
      </c>
      <c r="N249" s="430">
        <v>0</v>
      </c>
      <c r="O249" s="429" t="s">
        <v>26</v>
      </c>
      <c r="P249" s="430">
        <v>3.85</v>
      </c>
      <c r="Q249" s="429" t="s">
        <v>33</v>
      </c>
      <c r="R249" s="430">
        <v>0</v>
      </c>
      <c r="S249" s="429" t="s">
        <v>53</v>
      </c>
      <c r="T249" s="430">
        <v>0</v>
      </c>
      <c r="U249" s="429" t="s">
        <v>26</v>
      </c>
      <c r="V249" s="430">
        <v>1.22</v>
      </c>
      <c r="W249" s="429" t="s">
        <v>31</v>
      </c>
      <c r="X249" s="430">
        <v>0.1</v>
      </c>
      <c r="Y249" s="429" t="s">
        <v>53</v>
      </c>
      <c r="Z249" s="430">
        <v>0.02</v>
      </c>
      <c r="AA249" s="429" t="s">
        <v>27</v>
      </c>
      <c r="AB249" s="430">
        <v>5.12</v>
      </c>
    </row>
    <row r="250" spans="1:28">
      <c r="A250" s="429" t="s">
        <v>311</v>
      </c>
      <c r="B250" s="429" t="s">
        <v>276</v>
      </c>
      <c r="C250" s="430">
        <v>2001</v>
      </c>
      <c r="D250" s="430">
        <v>0.08</v>
      </c>
      <c r="E250" s="429" t="s">
        <v>53</v>
      </c>
      <c r="F250" s="430">
        <v>0.3</v>
      </c>
      <c r="G250" s="429" t="s">
        <v>25</v>
      </c>
      <c r="H250" s="430">
        <v>0.53</v>
      </c>
      <c r="I250" s="429" t="s">
        <v>53</v>
      </c>
      <c r="J250" s="430">
        <v>2.15</v>
      </c>
      <c r="K250" s="429" t="s">
        <v>53</v>
      </c>
      <c r="L250" s="430">
        <v>0.45</v>
      </c>
      <c r="M250" s="429" t="s">
        <v>53</v>
      </c>
      <c r="N250" s="430">
        <v>2.99</v>
      </c>
      <c r="O250" s="429" t="s">
        <v>53</v>
      </c>
      <c r="P250" s="430">
        <v>1.79</v>
      </c>
      <c r="Q250" s="429" t="s">
        <v>53</v>
      </c>
      <c r="R250" s="430">
        <v>0.64</v>
      </c>
      <c r="S250" s="429" t="s">
        <v>53</v>
      </c>
      <c r="T250" s="430">
        <v>0.43</v>
      </c>
      <c r="U250" s="429" t="s">
        <v>53</v>
      </c>
      <c r="V250" s="430">
        <v>1.1599999999999999</v>
      </c>
      <c r="W250" s="429" t="s">
        <v>53</v>
      </c>
      <c r="X250" s="430">
        <v>0.59</v>
      </c>
      <c r="Y250" s="429" t="s">
        <v>53</v>
      </c>
      <c r="Z250" s="430">
        <v>0.1</v>
      </c>
      <c r="AA250" s="429" t="s">
        <v>53</v>
      </c>
      <c r="AB250" s="430">
        <v>11.21</v>
      </c>
    </row>
    <row r="251" spans="1:28">
      <c r="A251" s="429" t="s">
        <v>312</v>
      </c>
      <c r="B251" s="429" t="s">
        <v>276</v>
      </c>
      <c r="C251" s="430">
        <v>2001</v>
      </c>
      <c r="D251" s="430">
        <v>0.02</v>
      </c>
      <c r="E251" s="429" t="s">
        <v>53</v>
      </c>
      <c r="F251" s="430">
        <v>0.32</v>
      </c>
      <c r="G251" s="429" t="s">
        <v>53</v>
      </c>
      <c r="H251" s="430">
        <v>0.23</v>
      </c>
      <c r="I251" s="429" t="s">
        <v>53</v>
      </c>
      <c r="J251" s="430">
        <v>0</v>
      </c>
      <c r="K251" s="429" t="s">
        <v>26</v>
      </c>
      <c r="L251" s="430">
        <v>1.8</v>
      </c>
      <c r="M251" s="429" t="s">
        <v>53</v>
      </c>
      <c r="N251" s="430">
        <v>0.35</v>
      </c>
      <c r="O251" s="429" t="s">
        <v>53</v>
      </c>
      <c r="P251" s="430">
        <v>1.21</v>
      </c>
      <c r="Q251" s="429" t="s">
        <v>53</v>
      </c>
      <c r="R251" s="430">
        <v>0.69</v>
      </c>
      <c r="S251" s="429" t="s">
        <v>53</v>
      </c>
      <c r="T251" s="430">
        <v>0.48</v>
      </c>
      <c r="U251" s="429" t="s">
        <v>53</v>
      </c>
      <c r="V251" s="430">
        <v>0.05</v>
      </c>
      <c r="W251" s="429" t="s">
        <v>53</v>
      </c>
      <c r="X251" s="430">
        <v>0.55000000000000004</v>
      </c>
      <c r="Y251" s="429" t="s">
        <v>53</v>
      </c>
      <c r="Z251" s="430">
        <v>0.13</v>
      </c>
      <c r="AA251" s="429" t="s">
        <v>53</v>
      </c>
      <c r="AB251" s="430">
        <v>5.83</v>
      </c>
    </row>
    <row r="252" spans="1:28">
      <c r="A252" s="429" t="s">
        <v>314</v>
      </c>
      <c r="B252" s="429" t="s">
        <v>276</v>
      </c>
      <c r="C252" s="430">
        <v>2001</v>
      </c>
      <c r="D252" s="430">
        <v>0</v>
      </c>
      <c r="E252" s="429" t="s">
        <v>44</v>
      </c>
      <c r="F252" s="430">
        <v>1.01</v>
      </c>
      <c r="G252" s="429" t="s">
        <v>27</v>
      </c>
      <c r="H252" s="430">
        <v>0.49</v>
      </c>
      <c r="I252" s="429" t="s">
        <v>53</v>
      </c>
      <c r="J252" s="430">
        <v>1.05</v>
      </c>
      <c r="K252" s="429" t="s">
        <v>28</v>
      </c>
      <c r="L252" s="430">
        <v>0.93</v>
      </c>
      <c r="M252" s="429" t="s">
        <v>27</v>
      </c>
      <c r="N252" s="430">
        <v>0.81</v>
      </c>
      <c r="O252" s="429" t="s">
        <v>53</v>
      </c>
      <c r="P252" s="430">
        <v>3.1</v>
      </c>
      <c r="Q252" s="429" t="s">
        <v>53</v>
      </c>
      <c r="R252" s="430">
        <v>0.61</v>
      </c>
      <c r="S252" s="429" t="s">
        <v>53</v>
      </c>
      <c r="T252" s="430">
        <v>1.1000000000000001</v>
      </c>
      <c r="U252" s="429" t="s">
        <v>53</v>
      </c>
      <c r="V252" s="430">
        <v>1.32</v>
      </c>
      <c r="W252" s="429" t="s">
        <v>53</v>
      </c>
      <c r="X252" s="430">
        <v>0.85</v>
      </c>
      <c r="Y252" s="429" t="s">
        <v>53</v>
      </c>
      <c r="Z252" s="430">
        <v>0.03</v>
      </c>
      <c r="AA252" s="429" t="s">
        <v>28</v>
      </c>
      <c r="AB252" s="430">
        <v>11.3</v>
      </c>
    </row>
    <row r="253" spans="1:28">
      <c r="A253" s="429" t="s">
        <v>315</v>
      </c>
      <c r="B253" s="429" t="s">
        <v>276</v>
      </c>
      <c r="C253" s="430">
        <v>2001</v>
      </c>
      <c r="D253" s="430">
        <v>0.01</v>
      </c>
      <c r="E253" s="429" t="s">
        <v>53</v>
      </c>
      <c r="F253" s="430">
        <v>0.37</v>
      </c>
      <c r="G253" s="429" t="s">
        <v>27</v>
      </c>
      <c r="H253" s="430">
        <v>0.08</v>
      </c>
      <c r="I253" s="429" t="s">
        <v>53</v>
      </c>
      <c r="J253" s="430">
        <v>0.5</v>
      </c>
      <c r="K253" s="429" t="s">
        <v>53</v>
      </c>
      <c r="L253" s="430">
        <v>0.38</v>
      </c>
      <c r="M253" s="429" t="s">
        <v>53</v>
      </c>
      <c r="N253" s="430">
        <v>0.38</v>
      </c>
      <c r="O253" s="429" t="s">
        <v>53</v>
      </c>
      <c r="P253" s="430">
        <v>0.87</v>
      </c>
      <c r="Q253" s="429" t="s">
        <v>53</v>
      </c>
      <c r="R253" s="430">
        <v>0.92</v>
      </c>
      <c r="S253" s="429" t="s">
        <v>53</v>
      </c>
      <c r="T253" s="430">
        <v>0.28999999999999998</v>
      </c>
      <c r="U253" s="429" t="s">
        <v>53</v>
      </c>
      <c r="V253" s="430">
        <v>0.12</v>
      </c>
      <c r="W253" s="429" t="s">
        <v>53</v>
      </c>
      <c r="X253" s="430">
        <v>0.35</v>
      </c>
      <c r="Y253" s="429" t="s">
        <v>53</v>
      </c>
      <c r="Z253" s="430">
        <v>0.26</v>
      </c>
      <c r="AA253" s="429" t="s">
        <v>53</v>
      </c>
      <c r="AB253" s="430">
        <v>4.53</v>
      </c>
    </row>
    <row r="254" spans="1:28">
      <c r="A254" s="429" t="s">
        <v>316</v>
      </c>
      <c r="B254" s="429" t="s">
        <v>276</v>
      </c>
      <c r="C254" s="430">
        <v>2001</v>
      </c>
      <c r="D254" s="430">
        <v>0.09</v>
      </c>
      <c r="E254" s="429" t="s">
        <v>53</v>
      </c>
      <c r="F254" s="430">
        <v>0.99</v>
      </c>
      <c r="G254" s="429" t="s">
        <v>53</v>
      </c>
      <c r="H254" s="430">
        <v>0.16</v>
      </c>
      <c r="I254" s="429" t="s">
        <v>53</v>
      </c>
      <c r="J254" s="430">
        <v>2.71</v>
      </c>
      <c r="K254" s="429" t="s">
        <v>53</v>
      </c>
      <c r="L254" s="430">
        <v>7.0000000000000007E-2</v>
      </c>
      <c r="M254" s="429" t="s">
        <v>53</v>
      </c>
      <c r="N254" s="430">
        <v>2.57</v>
      </c>
      <c r="O254" s="429" t="s">
        <v>53</v>
      </c>
      <c r="P254" s="430">
        <v>3.94</v>
      </c>
      <c r="Q254" s="429" t="s">
        <v>53</v>
      </c>
      <c r="R254" s="430">
        <v>1.45</v>
      </c>
      <c r="S254" s="429" t="s">
        <v>53</v>
      </c>
      <c r="T254" s="430">
        <v>0.67</v>
      </c>
      <c r="U254" s="429" t="s">
        <v>53</v>
      </c>
      <c r="V254" s="430">
        <v>0.93</v>
      </c>
      <c r="W254" s="429" t="s">
        <v>53</v>
      </c>
      <c r="X254" s="430">
        <v>1</v>
      </c>
      <c r="Y254" s="429" t="s">
        <v>53</v>
      </c>
      <c r="Z254" s="430">
        <v>0.15</v>
      </c>
      <c r="AA254" s="429" t="s">
        <v>53</v>
      </c>
      <c r="AB254" s="430">
        <v>14.73</v>
      </c>
    </row>
    <row r="255" spans="1:28">
      <c r="A255" s="429" t="s">
        <v>317</v>
      </c>
      <c r="B255" s="429" t="s">
        <v>276</v>
      </c>
      <c r="C255" s="430">
        <v>2001</v>
      </c>
      <c r="D255" s="430">
        <v>0.33</v>
      </c>
      <c r="E255" s="429" t="s">
        <v>27</v>
      </c>
      <c r="F255" s="430">
        <v>0.76</v>
      </c>
      <c r="G255" s="429" t="s">
        <v>28</v>
      </c>
      <c r="H255" s="430">
        <v>0.44</v>
      </c>
      <c r="I255" s="429" t="s">
        <v>53</v>
      </c>
      <c r="J255" s="430">
        <v>2.34</v>
      </c>
      <c r="K255" s="429" t="s">
        <v>25</v>
      </c>
      <c r="L255" s="430">
        <v>1.1299999999999999</v>
      </c>
      <c r="M255" s="429" t="s">
        <v>25</v>
      </c>
      <c r="N255" s="430">
        <v>0</v>
      </c>
      <c r="O255" s="429" t="s">
        <v>53</v>
      </c>
      <c r="P255" s="430">
        <v>1.77</v>
      </c>
      <c r="Q255" s="429" t="s">
        <v>53</v>
      </c>
      <c r="R255" s="430">
        <v>0.33</v>
      </c>
      <c r="S255" s="429" t="s">
        <v>53</v>
      </c>
      <c r="T255" s="430">
        <v>0.73</v>
      </c>
      <c r="U255" s="429" t="s">
        <v>53</v>
      </c>
      <c r="V255" s="430">
        <v>7.0000000000000007E-2</v>
      </c>
      <c r="W255" s="429" t="s">
        <v>394</v>
      </c>
      <c r="X255" s="430">
        <v>0.14000000000000001</v>
      </c>
      <c r="Y255" s="429" t="s">
        <v>26</v>
      </c>
      <c r="Z255" s="430">
        <v>0.46</v>
      </c>
      <c r="AA255" s="429" t="s">
        <v>53</v>
      </c>
      <c r="AB255" s="430">
        <v>8.2899999999999991</v>
      </c>
    </row>
    <row r="256" spans="1:28">
      <c r="A256" s="429" t="s">
        <v>318</v>
      </c>
      <c r="B256" s="429" t="s">
        <v>276</v>
      </c>
      <c r="C256" s="430">
        <v>2001</v>
      </c>
      <c r="D256" s="430">
        <v>0.1</v>
      </c>
      <c r="E256" s="429" t="s">
        <v>27</v>
      </c>
      <c r="F256" s="430">
        <v>0.14000000000000001</v>
      </c>
      <c r="G256" s="429" t="s">
        <v>53</v>
      </c>
      <c r="H256" s="430">
        <v>0.43</v>
      </c>
      <c r="I256" s="429" t="s">
        <v>27</v>
      </c>
      <c r="J256" s="430">
        <v>0.22</v>
      </c>
      <c r="K256" s="429" t="s">
        <v>53</v>
      </c>
      <c r="L256" s="430">
        <v>0.3</v>
      </c>
      <c r="M256" s="429" t="s">
        <v>53</v>
      </c>
      <c r="N256" s="430">
        <v>1.92</v>
      </c>
      <c r="O256" s="429" t="s">
        <v>53</v>
      </c>
      <c r="P256" s="430">
        <v>0.32</v>
      </c>
      <c r="Q256" s="429" t="s">
        <v>53</v>
      </c>
      <c r="R256" s="430">
        <v>0.48</v>
      </c>
      <c r="S256" s="429" t="s">
        <v>53</v>
      </c>
      <c r="T256" s="430">
        <v>1.56</v>
      </c>
      <c r="U256" s="429" t="s">
        <v>53</v>
      </c>
      <c r="V256" s="430">
        <v>0.44</v>
      </c>
      <c r="W256" s="429" t="s">
        <v>53</v>
      </c>
      <c r="X256" s="430">
        <v>0.2</v>
      </c>
      <c r="Y256" s="429" t="s">
        <v>53</v>
      </c>
      <c r="Z256" s="430">
        <v>0.08</v>
      </c>
      <c r="AA256" s="429" t="s">
        <v>53</v>
      </c>
      <c r="AB256" s="430">
        <v>6.19</v>
      </c>
    </row>
    <row r="257" spans="1:28">
      <c r="A257" s="429" t="s">
        <v>319</v>
      </c>
      <c r="B257" s="429" t="s">
        <v>276</v>
      </c>
      <c r="C257" s="430">
        <v>2001</v>
      </c>
      <c r="D257" s="430">
        <v>0.15</v>
      </c>
      <c r="E257" s="429" t="s">
        <v>53</v>
      </c>
      <c r="F257" s="430">
        <v>1.19</v>
      </c>
      <c r="G257" s="429" t="s">
        <v>53</v>
      </c>
      <c r="H257" s="430">
        <v>0.13</v>
      </c>
      <c r="I257" s="429" t="s">
        <v>53</v>
      </c>
      <c r="J257" s="430">
        <v>1.77</v>
      </c>
      <c r="K257" s="429" t="s">
        <v>53</v>
      </c>
      <c r="L257" s="430">
        <v>0</v>
      </c>
      <c r="M257" s="429" t="s">
        <v>26</v>
      </c>
      <c r="N257" s="430">
        <v>0.33</v>
      </c>
      <c r="O257" s="429" t="s">
        <v>53</v>
      </c>
      <c r="P257" s="430">
        <v>1.83</v>
      </c>
      <c r="Q257" s="429" t="s">
        <v>53</v>
      </c>
      <c r="R257" s="430">
        <v>0.81</v>
      </c>
      <c r="S257" s="429" t="s">
        <v>53</v>
      </c>
      <c r="T257" s="430">
        <v>7.0000000000000007E-2</v>
      </c>
      <c r="U257" s="429" t="s">
        <v>53</v>
      </c>
      <c r="V257" s="430">
        <v>0.06</v>
      </c>
      <c r="W257" s="429" t="s">
        <v>53</v>
      </c>
      <c r="X257" s="430">
        <v>3.05</v>
      </c>
      <c r="Y257" s="429" t="s">
        <v>25</v>
      </c>
      <c r="Z257" s="430">
        <v>0.69</v>
      </c>
      <c r="AA257" s="429" t="s">
        <v>33</v>
      </c>
      <c r="AB257" s="430">
        <v>9.39</v>
      </c>
    </row>
    <row r="258" spans="1:28">
      <c r="A258" s="429" t="s">
        <v>321</v>
      </c>
      <c r="B258" s="429" t="s">
        <v>276</v>
      </c>
      <c r="C258" s="430">
        <v>2001</v>
      </c>
      <c r="D258" s="430">
        <v>0.09</v>
      </c>
      <c r="E258" s="429" t="s">
        <v>53</v>
      </c>
      <c r="F258" s="430">
        <v>0.39</v>
      </c>
      <c r="G258" s="429" t="s">
        <v>27</v>
      </c>
      <c r="H258" s="430">
        <v>0.13</v>
      </c>
      <c r="I258" s="429" t="s">
        <v>53</v>
      </c>
      <c r="J258" s="430">
        <v>1.31</v>
      </c>
      <c r="K258" s="429" t="s">
        <v>53</v>
      </c>
      <c r="L258" s="430">
        <v>0.45</v>
      </c>
      <c r="M258" s="429" t="s">
        <v>53</v>
      </c>
      <c r="N258" s="430">
        <v>0.32</v>
      </c>
      <c r="O258" s="429" t="s">
        <v>53</v>
      </c>
      <c r="P258" s="430">
        <v>0.42</v>
      </c>
      <c r="Q258" s="429" t="s">
        <v>53</v>
      </c>
      <c r="R258" s="430">
        <v>0.77</v>
      </c>
      <c r="S258" s="429" t="s">
        <v>53</v>
      </c>
      <c r="T258" s="430">
        <v>0.48</v>
      </c>
      <c r="U258" s="429" t="s">
        <v>53</v>
      </c>
      <c r="V258" s="430">
        <v>0.25</v>
      </c>
      <c r="W258" s="429" t="s">
        <v>53</v>
      </c>
      <c r="X258" s="430">
        <v>0.39</v>
      </c>
      <c r="Y258" s="429" t="s">
        <v>53</v>
      </c>
      <c r="Z258" s="430">
        <v>0.26</v>
      </c>
      <c r="AA258" s="429" t="s">
        <v>53</v>
      </c>
      <c r="AB258" s="430">
        <v>5.26</v>
      </c>
    </row>
    <row r="259" spans="1:28">
      <c r="A259" s="429" t="s">
        <v>322</v>
      </c>
      <c r="B259" s="429" t="s">
        <v>276</v>
      </c>
      <c r="C259" s="430">
        <v>2001</v>
      </c>
      <c r="D259" s="430">
        <v>0.18</v>
      </c>
      <c r="E259" s="429" t="s">
        <v>25</v>
      </c>
      <c r="F259" s="430">
        <v>1.27</v>
      </c>
      <c r="G259" s="429" t="s">
        <v>31</v>
      </c>
      <c r="H259" s="430">
        <v>0.71</v>
      </c>
      <c r="I259" s="429" t="s">
        <v>43</v>
      </c>
      <c r="J259" s="430">
        <v>1.1100000000000001</v>
      </c>
      <c r="K259" s="429" t="s">
        <v>36</v>
      </c>
      <c r="L259" s="430">
        <v>1.73</v>
      </c>
      <c r="M259" s="429" t="s">
        <v>393</v>
      </c>
      <c r="N259" s="430">
        <v>0.61</v>
      </c>
      <c r="O259" s="429" t="s">
        <v>42</v>
      </c>
      <c r="P259" s="430">
        <v>0.23</v>
      </c>
      <c r="Q259" s="429" t="s">
        <v>46</v>
      </c>
      <c r="R259" s="430">
        <v>0.95</v>
      </c>
      <c r="S259" s="429" t="s">
        <v>43</v>
      </c>
      <c r="T259" s="430">
        <v>0.96</v>
      </c>
      <c r="U259" s="429" t="s">
        <v>53</v>
      </c>
      <c r="V259" s="430">
        <v>0.85</v>
      </c>
      <c r="W259" s="429" t="s">
        <v>53</v>
      </c>
      <c r="X259" s="430">
        <v>1.03</v>
      </c>
      <c r="Y259" s="429" t="s">
        <v>25</v>
      </c>
      <c r="Z259" s="430">
        <v>0.5</v>
      </c>
      <c r="AA259" s="429" t="s">
        <v>31</v>
      </c>
      <c r="AB259" s="430">
        <v>4.79</v>
      </c>
    </row>
    <row r="260" spans="1:28">
      <c r="A260" s="429" t="s">
        <v>324</v>
      </c>
      <c r="B260" s="429" t="s">
        <v>276</v>
      </c>
      <c r="C260" s="430">
        <v>2001</v>
      </c>
      <c r="D260" s="430">
        <v>0.47</v>
      </c>
      <c r="E260" s="429" t="s">
        <v>53</v>
      </c>
      <c r="F260" s="430">
        <v>1.1000000000000001</v>
      </c>
      <c r="G260" s="429" t="s">
        <v>53</v>
      </c>
      <c r="H260" s="430">
        <v>0.6</v>
      </c>
      <c r="I260" s="429" t="s">
        <v>53</v>
      </c>
      <c r="J260" s="430">
        <v>2.35</v>
      </c>
      <c r="K260" s="429" t="s">
        <v>53</v>
      </c>
      <c r="L260" s="430">
        <v>3.22</v>
      </c>
      <c r="M260" s="429" t="s">
        <v>53</v>
      </c>
      <c r="N260" s="430">
        <v>3.31</v>
      </c>
      <c r="O260" s="429" t="s">
        <v>53</v>
      </c>
      <c r="P260" s="430">
        <v>2.06</v>
      </c>
      <c r="Q260" s="429" t="s">
        <v>53</v>
      </c>
      <c r="R260" s="430">
        <v>0.28999999999999998</v>
      </c>
      <c r="S260" s="429" t="s">
        <v>53</v>
      </c>
      <c r="T260" s="430">
        <v>0.59</v>
      </c>
      <c r="U260" s="429" t="s">
        <v>53</v>
      </c>
      <c r="V260" s="430">
        <v>1.04</v>
      </c>
      <c r="W260" s="429" t="s">
        <v>53</v>
      </c>
      <c r="X260" s="430">
        <v>0.72</v>
      </c>
      <c r="Y260" s="429" t="s">
        <v>53</v>
      </c>
      <c r="Z260" s="430">
        <v>0.12</v>
      </c>
      <c r="AA260" s="429" t="s">
        <v>53</v>
      </c>
      <c r="AB260" s="430">
        <v>15.87</v>
      </c>
    </row>
    <row r="261" spans="1:28">
      <c r="A261" s="429" t="s">
        <v>325</v>
      </c>
      <c r="B261" s="429" t="s">
        <v>276</v>
      </c>
      <c r="C261" s="430">
        <v>2001</v>
      </c>
      <c r="D261" s="430">
        <v>0.45</v>
      </c>
      <c r="E261" s="429" t="s">
        <v>31</v>
      </c>
      <c r="F261" s="430">
        <v>0.37</v>
      </c>
      <c r="G261" s="429" t="s">
        <v>25</v>
      </c>
      <c r="H261" s="430">
        <v>0.16</v>
      </c>
      <c r="I261" s="429" t="s">
        <v>31</v>
      </c>
      <c r="J261" s="430">
        <v>1.4</v>
      </c>
      <c r="K261" s="429" t="s">
        <v>53</v>
      </c>
      <c r="L261" s="430">
        <v>0.48</v>
      </c>
      <c r="M261" s="429" t="s">
        <v>25</v>
      </c>
      <c r="N261" s="430">
        <v>0.5</v>
      </c>
      <c r="O261" s="429" t="s">
        <v>31</v>
      </c>
      <c r="P261" s="430">
        <v>0.56999999999999995</v>
      </c>
      <c r="Q261" s="429" t="s">
        <v>29</v>
      </c>
      <c r="R261" s="430">
        <v>0.78</v>
      </c>
      <c r="S261" s="429" t="s">
        <v>36</v>
      </c>
      <c r="T261" s="430">
        <v>0.44</v>
      </c>
      <c r="U261" s="429" t="s">
        <v>31</v>
      </c>
      <c r="V261" s="430">
        <v>0.64</v>
      </c>
      <c r="W261" s="429" t="s">
        <v>39</v>
      </c>
      <c r="X261" s="430">
        <v>0.64</v>
      </c>
      <c r="Y261" s="429" t="s">
        <v>41</v>
      </c>
      <c r="Z261" s="430">
        <v>0.49</v>
      </c>
      <c r="AA261" s="429" t="s">
        <v>32</v>
      </c>
      <c r="AB261" s="430">
        <v>3.8</v>
      </c>
    </row>
    <row r="262" spans="1:28">
      <c r="A262" s="429" t="s">
        <v>327</v>
      </c>
      <c r="B262" s="429" t="s">
        <v>276</v>
      </c>
      <c r="C262" s="430">
        <v>2001</v>
      </c>
      <c r="D262" s="430">
        <v>0.13</v>
      </c>
      <c r="E262" s="429" t="s">
        <v>53</v>
      </c>
      <c r="F262" s="430">
        <v>0.43</v>
      </c>
      <c r="G262" s="429" t="s">
        <v>27</v>
      </c>
      <c r="H262" s="430">
        <v>0.33</v>
      </c>
      <c r="I262" s="429" t="s">
        <v>53</v>
      </c>
      <c r="J262" s="430">
        <v>0.46</v>
      </c>
      <c r="K262" s="429" t="s">
        <v>53</v>
      </c>
      <c r="L262" s="430">
        <v>0.13</v>
      </c>
      <c r="M262" s="429" t="s">
        <v>53</v>
      </c>
      <c r="N262" s="430">
        <v>4.34</v>
      </c>
      <c r="O262" s="429" t="s">
        <v>53</v>
      </c>
      <c r="P262" s="430">
        <v>0.31</v>
      </c>
      <c r="Q262" s="429" t="s">
        <v>53</v>
      </c>
      <c r="R262" s="430">
        <v>0.08</v>
      </c>
      <c r="S262" s="429" t="s">
        <v>53</v>
      </c>
      <c r="T262" s="430">
        <v>1.05</v>
      </c>
      <c r="U262" s="429" t="s">
        <v>53</v>
      </c>
      <c r="V262" s="430">
        <v>0.51</v>
      </c>
      <c r="W262" s="429" t="s">
        <v>53</v>
      </c>
      <c r="X262" s="430">
        <v>0.22</v>
      </c>
      <c r="Y262" s="429" t="s">
        <v>53</v>
      </c>
      <c r="Z262" s="430">
        <v>0.38</v>
      </c>
      <c r="AA262" s="429" t="s">
        <v>53</v>
      </c>
      <c r="AB262" s="430">
        <v>8.3699999999999992</v>
      </c>
    </row>
    <row r="263" spans="1:28">
      <c r="A263" s="429" t="s">
        <v>328</v>
      </c>
      <c r="B263" s="429" t="s">
        <v>276</v>
      </c>
      <c r="C263" s="430">
        <v>2001</v>
      </c>
      <c r="D263" s="430">
        <v>0.44</v>
      </c>
      <c r="E263" s="429" t="s">
        <v>53</v>
      </c>
      <c r="F263" s="430">
        <v>0.18</v>
      </c>
      <c r="G263" s="429" t="s">
        <v>53</v>
      </c>
      <c r="H263" s="430">
        <v>0.52</v>
      </c>
      <c r="I263" s="429" t="s">
        <v>53</v>
      </c>
      <c r="J263" s="430">
        <v>1.62</v>
      </c>
      <c r="K263" s="429" t="s">
        <v>53</v>
      </c>
      <c r="L263" s="430">
        <v>2.25</v>
      </c>
      <c r="M263" s="429" t="s">
        <v>53</v>
      </c>
      <c r="N263" s="430">
        <v>0.75</v>
      </c>
      <c r="O263" s="429" t="s">
        <v>53</v>
      </c>
      <c r="P263" s="430">
        <v>3.2</v>
      </c>
      <c r="Q263" s="429" t="s">
        <v>53</v>
      </c>
      <c r="R263" s="430">
        <v>1.9</v>
      </c>
      <c r="S263" s="429" t="s">
        <v>53</v>
      </c>
      <c r="T263" s="430">
        <v>0.71</v>
      </c>
      <c r="U263" s="429" t="s">
        <v>53</v>
      </c>
      <c r="V263" s="430">
        <v>0.56999999999999995</v>
      </c>
      <c r="W263" s="429" t="s">
        <v>53</v>
      </c>
      <c r="X263" s="430">
        <v>0.26</v>
      </c>
      <c r="Y263" s="429" t="s">
        <v>53</v>
      </c>
      <c r="Z263" s="430">
        <v>0.04</v>
      </c>
      <c r="AA263" s="429" t="s">
        <v>53</v>
      </c>
      <c r="AB263" s="430">
        <v>12.44</v>
      </c>
    </row>
    <row r="264" spans="1:28">
      <c r="A264" s="429" t="s">
        <v>329</v>
      </c>
      <c r="B264" s="429" t="s">
        <v>276</v>
      </c>
      <c r="C264" s="430">
        <v>2001</v>
      </c>
      <c r="D264" s="430">
        <v>0.26</v>
      </c>
      <c r="E264" s="429" t="s">
        <v>53</v>
      </c>
      <c r="F264" s="430">
        <v>0.69</v>
      </c>
      <c r="G264" s="429" t="s">
        <v>27</v>
      </c>
      <c r="H264" s="430">
        <v>1.03</v>
      </c>
      <c r="I264" s="429" t="s">
        <v>53</v>
      </c>
      <c r="J264" s="430">
        <v>2</v>
      </c>
      <c r="K264" s="429" t="s">
        <v>53</v>
      </c>
      <c r="L264" s="430">
        <v>1.23</v>
      </c>
      <c r="M264" s="429" t="s">
        <v>53</v>
      </c>
      <c r="N264" s="430">
        <v>4.71</v>
      </c>
      <c r="O264" s="429" t="s">
        <v>53</v>
      </c>
      <c r="P264" s="430">
        <v>3.77</v>
      </c>
      <c r="Q264" s="429" t="s">
        <v>53</v>
      </c>
      <c r="R264" s="430">
        <v>0.21</v>
      </c>
      <c r="S264" s="429" t="s">
        <v>53</v>
      </c>
      <c r="T264" s="430">
        <v>0.28000000000000003</v>
      </c>
      <c r="U264" s="429" t="s">
        <v>53</v>
      </c>
      <c r="V264" s="430">
        <v>0</v>
      </c>
      <c r="W264" s="429" t="s">
        <v>26</v>
      </c>
      <c r="X264" s="430">
        <v>0.11</v>
      </c>
      <c r="Y264" s="429" t="s">
        <v>53</v>
      </c>
      <c r="Z264" s="430">
        <v>0</v>
      </c>
      <c r="AA264" s="429" t="s">
        <v>27</v>
      </c>
      <c r="AB264" s="430">
        <v>14.29</v>
      </c>
    </row>
    <row r="265" spans="1:28">
      <c r="A265" s="429" t="s">
        <v>330</v>
      </c>
      <c r="B265" s="429" t="s">
        <v>276</v>
      </c>
      <c r="C265" s="430">
        <v>2001</v>
      </c>
      <c r="D265" s="430">
        <v>0.3</v>
      </c>
      <c r="E265" s="429" t="s">
        <v>393</v>
      </c>
      <c r="F265" s="430">
        <v>0.96</v>
      </c>
      <c r="G265" s="429" t="s">
        <v>40</v>
      </c>
      <c r="H265" s="430">
        <v>0.23</v>
      </c>
      <c r="I265" s="429" t="s">
        <v>35</v>
      </c>
      <c r="J265" s="430">
        <v>1.21</v>
      </c>
      <c r="K265" s="429" t="s">
        <v>35</v>
      </c>
      <c r="L265" s="430">
        <v>0.79</v>
      </c>
      <c r="M265" s="429" t="s">
        <v>26</v>
      </c>
      <c r="N265" s="430">
        <v>0.74</v>
      </c>
      <c r="O265" s="429" t="s">
        <v>331</v>
      </c>
      <c r="P265" s="430">
        <v>0.46</v>
      </c>
      <c r="Q265" s="429" t="s">
        <v>36</v>
      </c>
      <c r="R265" s="430">
        <v>0.3</v>
      </c>
      <c r="S265" s="429" t="s">
        <v>47</v>
      </c>
      <c r="T265" s="430">
        <v>0.83</v>
      </c>
      <c r="U265" s="429" t="s">
        <v>331</v>
      </c>
      <c r="V265" s="430">
        <v>1.56</v>
      </c>
      <c r="W265" s="429" t="s">
        <v>35</v>
      </c>
      <c r="X265" s="430">
        <v>1.52</v>
      </c>
      <c r="Y265" s="429" t="s">
        <v>33</v>
      </c>
      <c r="Z265" s="430">
        <v>1.7</v>
      </c>
      <c r="AA265" s="429" t="s">
        <v>41</v>
      </c>
      <c r="AB265" s="430">
        <v>0</v>
      </c>
    </row>
    <row r="266" spans="1:28">
      <c r="A266" s="429" t="s">
        <v>332</v>
      </c>
      <c r="B266" s="429" t="s">
        <v>276</v>
      </c>
      <c r="C266" s="430">
        <v>2001</v>
      </c>
      <c r="D266" s="430">
        <v>0.24</v>
      </c>
      <c r="E266" s="429" t="s">
        <v>53</v>
      </c>
      <c r="F266" s="430">
        <v>0.84</v>
      </c>
      <c r="G266" s="429" t="s">
        <v>53</v>
      </c>
      <c r="H266" s="430">
        <v>0.24</v>
      </c>
      <c r="I266" s="429" t="s">
        <v>53</v>
      </c>
      <c r="J266" s="430">
        <v>1.38</v>
      </c>
      <c r="K266" s="429" t="s">
        <v>53</v>
      </c>
      <c r="L266" s="430">
        <v>0.95</v>
      </c>
      <c r="M266" s="429" t="s">
        <v>53</v>
      </c>
      <c r="N266" s="430">
        <v>0.28000000000000003</v>
      </c>
      <c r="O266" s="429" t="s">
        <v>53</v>
      </c>
      <c r="P266" s="430">
        <v>0.66</v>
      </c>
      <c r="Q266" s="429" t="s">
        <v>53</v>
      </c>
      <c r="R266" s="430">
        <v>0.27</v>
      </c>
      <c r="S266" s="429" t="s">
        <v>53</v>
      </c>
      <c r="T266" s="430">
        <v>0.37</v>
      </c>
      <c r="U266" s="429" t="s">
        <v>53</v>
      </c>
      <c r="V266" s="430">
        <v>0.13</v>
      </c>
      <c r="W266" s="429" t="s">
        <v>53</v>
      </c>
      <c r="X266" s="430">
        <v>0.75</v>
      </c>
      <c r="Y266" s="429" t="s">
        <v>53</v>
      </c>
      <c r="Z266" s="430">
        <v>0.09</v>
      </c>
      <c r="AA266" s="429" t="s">
        <v>53</v>
      </c>
      <c r="AB266" s="430">
        <v>6.2</v>
      </c>
    </row>
    <row r="267" spans="1:28">
      <c r="A267" s="429" t="s">
        <v>333</v>
      </c>
      <c r="B267" s="429" t="s">
        <v>276</v>
      </c>
      <c r="C267" s="430">
        <v>2001</v>
      </c>
      <c r="D267" s="430">
        <v>0.27</v>
      </c>
      <c r="E267" s="429" t="s">
        <v>53</v>
      </c>
      <c r="F267" s="430">
        <v>0.2</v>
      </c>
      <c r="G267" s="429" t="s">
        <v>28</v>
      </c>
      <c r="H267" s="430">
        <v>0.39</v>
      </c>
      <c r="I267" s="429" t="s">
        <v>53</v>
      </c>
      <c r="J267" s="430">
        <v>1.04</v>
      </c>
      <c r="K267" s="429" t="s">
        <v>53</v>
      </c>
      <c r="L267" s="430">
        <v>0.85</v>
      </c>
      <c r="M267" s="429" t="s">
        <v>53</v>
      </c>
      <c r="N267" s="430">
        <v>1.03</v>
      </c>
      <c r="O267" s="429" t="s">
        <v>53</v>
      </c>
      <c r="P267" s="430">
        <v>1.27</v>
      </c>
      <c r="Q267" s="429" t="s">
        <v>53</v>
      </c>
      <c r="R267" s="430">
        <v>0.41</v>
      </c>
      <c r="S267" s="429" t="s">
        <v>53</v>
      </c>
      <c r="T267" s="430">
        <v>1.19</v>
      </c>
      <c r="U267" s="429" t="s">
        <v>53</v>
      </c>
      <c r="V267" s="430">
        <v>0.8</v>
      </c>
      <c r="W267" s="429" t="s">
        <v>53</v>
      </c>
      <c r="X267" s="430">
        <v>0.57999999999999996</v>
      </c>
      <c r="Y267" s="429" t="s">
        <v>53</v>
      </c>
      <c r="Z267" s="430">
        <v>0.15</v>
      </c>
      <c r="AA267" s="429" t="s">
        <v>25</v>
      </c>
      <c r="AB267" s="430">
        <v>8.18</v>
      </c>
    </row>
    <row r="268" spans="1:28">
      <c r="A268" s="429" t="s">
        <v>334</v>
      </c>
      <c r="B268" s="429" t="s">
        <v>276</v>
      </c>
      <c r="C268" s="430">
        <v>2001</v>
      </c>
      <c r="D268" s="430">
        <v>0</v>
      </c>
      <c r="E268" s="429" t="s">
        <v>53</v>
      </c>
      <c r="F268" s="430">
        <v>0.16</v>
      </c>
      <c r="G268" s="429" t="s">
        <v>27</v>
      </c>
      <c r="H268" s="430">
        <v>0</v>
      </c>
      <c r="I268" s="429" t="s">
        <v>53</v>
      </c>
      <c r="J268" s="430">
        <v>0.4</v>
      </c>
      <c r="K268" s="429" t="s">
        <v>53</v>
      </c>
      <c r="L268" s="430">
        <v>0.89</v>
      </c>
      <c r="M268" s="429" t="s">
        <v>53</v>
      </c>
      <c r="N268" s="430">
        <v>0.3</v>
      </c>
      <c r="O268" s="429" t="s">
        <v>53</v>
      </c>
      <c r="P268" s="430">
        <v>0.97</v>
      </c>
      <c r="Q268" s="429" t="s">
        <v>53</v>
      </c>
      <c r="R268" s="430">
        <v>0.25</v>
      </c>
      <c r="S268" s="429" t="s">
        <v>53</v>
      </c>
      <c r="T268" s="430">
        <v>0.69</v>
      </c>
      <c r="U268" s="429" t="s">
        <v>53</v>
      </c>
      <c r="V268" s="430">
        <v>0.4</v>
      </c>
      <c r="W268" s="429" t="s">
        <v>53</v>
      </c>
      <c r="X268" s="430">
        <v>0.4</v>
      </c>
      <c r="Y268" s="429" t="s">
        <v>53</v>
      </c>
      <c r="Z268" s="430">
        <v>0.6</v>
      </c>
      <c r="AA268" s="429" t="s">
        <v>53</v>
      </c>
      <c r="AB268" s="430">
        <v>5.0599999999999996</v>
      </c>
    </row>
    <row r="269" spans="1:28">
      <c r="A269" s="429" t="s">
        <v>335</v>
      </c>
      <c r="B269" s="429" t="s">
        <v>276</v>
      </c>
      <c r="C269" s="430">
        <v>2001</v>
      </c>
      <c r="D269" s="430">
        <v>0</v>
      </c>
      <c r="E269" s="429" t="s">
        <v>53</v>
      </c>
      <c r="F269" s="430">
        <v>0.18</v>
      </c>
      <c r="G269" s="429" t="s">
        <v>53</v>
      </c>
      <c r="H269" s="430">
        <v>0</v>
      </c>
      <c r="I269" s="429" t="s">
        <v>53</v>
      </c>
      <c r="J269" s="430">
        <v>0.9</v>
      </c>
      <c r="K269" s="429" t="s">
        <v>25</v>
      </c>
      <c r="L269" s="430">
        <v>0.18</v>
      </c>
      <c r="M269" s="429" t="s">
        <v>53</v>
      </c>
      <c r="N269" s="430">
        <v>0.12</v>
      </c>
      <c r="O269" s="429" t="s">
        <v>53</v>
      </c>
      <c r="P269" s="430">
        <v>0.61</v>
      </c>
      <c r="Q269" s="429" t="s">
        <v>53</v>
      </c>
      <c r="R269" s="430">
        <v>0.94</v>
      </c>
      <c r="S269" s="429" t="s">
        <v>53</v>
      </c>
      <c r="T269" s="430">
        <v>0.15</v>
      </c>
      <c r="U269" s="429" t="s">
        <v>28</v>
      </c>
      <c r="V269" s="430">
        <v>0.14000000000000001</v>
      </c>
      <c r="W269" s="429" t="s">
        <v>25</v>
      </c>
      <c r="X269" s="430">
        <v>0.35</v>
      </c>
      <c r="Y269" s="429" t="s">
        <v>53</v>
      </c>
      <c r="Z269" s="430">
        <v>0.26</v>
      </c>
      <c r="AA269" s="429" t="s">
        <v>28</v>
      </c>
      <c r="AB269" s="430">
        <v>3.83</v>
      </c>
    </row>
    <row r="270" spans="1:28">
      <c r="A270" s="429" t="s">
        <v>336</v>
      </c>
      <c r="B270" s="429" t="s">
        <v>276</v>
      </c>
      <c r="C270" s="430">
        <v>2001</v>
      </c>
      <c r="D270" s="430">
        <v>0.46</v>
      </c>
      <c r="E270" s="429" t="s">
        <v>53</v>
      </c>
      <c r="F270" s="430">
        <v>0.61</v>
      </c>
      <c r="G270" s="429" t="s">
        <v>53</v>
      </c>
      <c r="H270" s="430">
        <v>0.51</v>
      </c>
      <c r="I270" s="429" t="s">
        <v>53</v>
      </c>
      <c r="J270" s="430">
        <v>3.47</v>
      </c>
      <c r="K270" s="429" t="s">
        <v>53</v>
      </c>
      <c r="L270" s="430">
        <v>2.74</v>
      </c>
      <c r="M270" s="429" t="s">
        <v>53</v>
      </c>
      <c r="N270" s="430">
        <v>1.02</v>
      </c>
      <c r="O270" s="429" t="s">
        <v>53</v>
      </c>
      <c r="P270" s="430">
        <v>1.6</v>
      </c>
      <c r="Q270" s="429" t="s">
        <v>53</v>
      </c>
      <c r="R270" s="430">
        <v>0.61</v>
      </c>
      <c r="S270" s="429" t="s">
        <v>53</v>
      </c>
      <c r="T270" s="430">
        <v>2.95</v>
      </c>
      <c r="U270" s="429" t="s">
        <v>53</v>
      </c>
      <c r="V270" s="430">
        <v>1.23</v>
      </c>
      <c r="W270" s="429" t="s">
        <v>53</v>
      </c>
      <c r="X270" s="430">
        <v>0.95</v>
      </c>
      <c r="Y270" s="429" t="s">
        <v>53</v>
      </c>
      <c r="Z270" s="430">
        <v>0.09</v>
      </c>
      <c r="AA270" s="429" t="s">
        <v>53</v>
      </c>
      <c r="AB270" s="430">
        <v>16.239999999999998</v>
      </c>
    </row>
    <row r="271" spans="1:28">
      <c r="A271" s="429" t="s">
        <v>337</v>
      </c>
      <c r="B271" s="429" t="s">
        <v>276</v>
      </c>
      <c r="C271" s="430">
        <v>2001</v>
      </c>
      <c r="D271" s="430">
        <v>0.47</v>
      </c>
      <c r="E271" s="429" t="s">
        <v>53</v>
      </c>
      <c r="F271" s="430">
        <v>1.49</v>
      </c>
      <c r="G271" s="429" t="s">
        <v>53</v>
      </c>
      <c r="H271" s="430">
        <v>1.65</v>
      </c>
      <c r="I271" s="429" t="s">
        <v>53</v>
      </c>
      <c r="J271" s="430">
        <v>2.8</v>
      </c>
      <c r="K271" s="429" t="s">
        <v>53</v>
      </c>
      <c r="L271" s="430">
        <v>1.46</v>
      </c>
      <c r="M271" s="429" t="s">
        <v>53</v>
      </c>
      <c r="N271" s="430">
        <v>0</v>
      </c>
      <c r="O271" s="429" t="s">
        <v>26</v>
      </c>
      <c r="P271" s="430">
        <v>1.84</v>
      </c>
      <c r="Q271" s="429" t="s">
        <v>38</v>
      </c>
      <c r="R271" s="430">
        <v>0.39</v>
      </c>
      <c r="S271" s="429" t="s">
        <v>27</v>
      </c>
      <c r="T271" s="430">
        <v>1.17</v>
      </c>
      <c r="U271" s="429" t="s">
        <v>27</v>
      </c>
      <c r="V271" s="430">
        <v>1.68</v>
      </c>
      <c r="W271" s="429" t="s">
        <v>31</v>
      </c>
      <c r="X271" s="430">
        <v>1.91</v>
      </c>
      <c r="Y271" s="429" t="s">
        <v>28</v>
      </c>
      <c r="Z271" s="430">
        <v>1.94</v>
      </c>
      <c r="AA271" s="429" t="s">
        <v>25</v>
      </c>
      <c r="AB271" s="430">
        <v>16.8</v>
      </c>
    </row>
    <row r="272" spans="1:28">
      <c r="A272" s="429" t="s">
        <v>338</v>
      </c>
      <c r="B272" s="429" t="s">
        <v>276</v>
      </c>
      <c r="C272" s="430">
        <v>2001</v>
      </c>
      <c r="D272" s="430">
        <v>0.14000000000000001</v>
      </c>
      <c r="E272" s="429" t="s">
        <v>53</v>
      </c>
      <c r="F272" s="430">
        <v>0.54</v>
      </c>
      <c r="G272" s="429" t="s">
        <v>53</v>
      </c>
      <c r="H272" s="430">
        <v>0.42</v>
      </c>
      <c r="I272" s="429" t="s">
        <v>53</v>
      </c>
      <c r="J272" s="430">
        <v>1.07</v>
      </c>
      <c r="K272" s="429" t="s">
        <v>53</v>
      </c>
      <c r="L272" s="430">
        <v>0.5</v>
      </c>
      <c r="M272" s="429" t="s">
        <v>53</v>
      </c>
      <c r="N272" s="430">
        <v>0.19</v>
      </c>
      <c r="O272" s="429" t="s">
        <v>53</v>
      </c>
      <c r="P272" s="430">
        <v>7.0000000000000007E-2</v>
      </c>
      <c r="Q272" s="429" t="s">
        <v>53</v>
      </c>
      <c r="R272" s="430">
        <v>0.45</v>
      </c>
      <c r="S272" s="429" t="s">
        <v>53</v>
      </c>
      <c r="T272" s="430">
        <v>1.29</v>
      </c>
      <c r="U272" s="429" t="s">
        <v>53</v>
      </c>
      <c r="V272" s="430">
        <v>0.09</v>
      </c>
      <c r="W272" s="429" t="s">
        <v>53</v>
      </c>
      <c r="X272" s="430">
        <v>0.45</v>
      </c>
      <c r="Y272" s="429" t="s">
        <v>53</v>
      </c>
      <c r="Z272" s="430">
        <v>0.17</v>
      </c>
      <c r="AA272" s="429" t="s">
        <v>53</v>
      </c>
      <c r="AB272" s="430">
        <v>5.38</v>
      </c>
    </row>
    <row r="273" spans="1:28">
      <c r="A273" s="429" t="s">
        <v>339</v>
      </c>
      <c r="B273" s="429" t="s">
        <v>276</v>
      </c>
      <c r="C273" s="430">
        <v>2001</v>
      </c>
      <c r="D273" s="430">
        <v>0.17</v>
      </c>
      <c r="E273" s="429" t="s">
        <v>53</v>
      </c>
      <c r="F273" s="430">
        <v>0.31</v>
      </c>
      <c r="G273" s="429" t="s">
        <v>53</v>
      </c>
      <c r="H273" s="430">
        <v>0.32</v>
      </c>
      <c r="I273" s="429" t="s">
        <v>27</v>
      </c>
      <c r="J273" s="430">
        <v>0.79</v>
      </c>
      <c r="K273" s="429" t="s">
        <v>53</v>
      </c>
      <c r="L273" s="430">
        <v>1.84</v>
      </c>
      <c r="M273" s="429" t="s">
        <v>53</v>
      </c>
      <c r="N273" s="430">
        <v>0.06</v>
      </c>
      <c r="O273" s="429" t="s">
        <v>53</v>
      </c>
      <c r="P273" s="430">
        <v>0.68</v>
      </c>
      <c r="Q273" s="429" t="s">
        <v>53</v>
      </c>
      <c r="R273" s="430">
        <v>0.87</v>
      </c>
      <c r="S273" s="429" t="s">
        <v>53</v>
      </c>
      <c r="T273" s="430">
        <v>0.67</v>
      </c>
      <c r="U273" s="429" t="s">
        <v>53</v>
      </c>
      <c r="V273" s="430">
        <v>0.5</v>
      </c>
      <c r="W273" s="429" t="s">
        <v>53</v>
      </c>
      <c r="X273" s="430">
        <v>0.62</v>
      </c>
      <c r="Y273" s="429" t="s">
        <v>53</v>
      </c>
      <c r="Z273" s="430">
        <v>0.18</v>
      </c>
      <c r="AA273" s="429" t="s">
        <v>53</v>
      </c>
      <c r="AB273" s="430">
        <v>7.01</v>
      </c>
    </row>
    <row r="274" spans="1:28">
      <c r="A274" s="429" t="s">
        <v>340</v>
      </c>
      <c r="B274" s="429" t="s">
        <v>276</v>
      </c>
      <c r="C274" s="430">
        <v>2001</v>
      </c>
      <c r="D274" s="430">
        <v>7.0000000000000007E-2</v>
      </c>
      <c r="E274" s="429" t="s">
        <v>53</v>
      </c>
      <c r="F274" s="430">
        <v>0.08</v>
      </c>
      <c r="G274" s="429" t="s">
        <v>53</v>
      </c>
      <c r="H274" s="430">
        <v>0.25</v>
      </c>
      <c r="I274" s="429" t="s">
        <v>53</v>
      </c>
      <c r="J274" s="430">
        <v>1.1100000000000001</v>
      </c>
      <c r="K274" s="429" t="s">
        <v>53</v>
      </c>
      <c r="L274" s="430">
        <v>0.92</v>
      </c>
      <c r="M274" s="429" t="s">
        <v>27</v>
      </c>
      <c r="N274" s="430">
        <v>7.0000000000000007E-2</v>
      </c>
      <c r="O274" s="429" t="s">
        <v>53</v>
      </c>
      <c r="P274" s="430">
        <v>0.95</v>
      </c>
      <c r="Q274" s="429" t="s">
        <v>53</v>
      </c>
      <c r="R274" s="430">
        <v>1.04</v>
      </c>
      <c r="S274" s="429" t="s">
        <v>53</v>
      </c>
      <c r="T274" s="430">
        <v>0.64</v>
      </c>
      <c r="U274" s="429" t="s">
        <v>53</v>
      </c>
      <c r="V274" s="430">
        <v>0.41</v>
      </c>
      <c r="W274" s="429" t="s">
        <v>53</v>
      </c>
      <c r="X274" s="430">
        <v>0.42</v>
      </c>
      <c r="Y274" s="429" t="s">
        <v>53</v>
      </c>
      <c r="Z274" s="430">
        <v>0.09</v>
      </c>
      <c r="AA274" s="429" t="s">
        <v>53</v>
      </c>
      <c r="AB274" s="430">
        <v>6.05</v>
      </c>
    </row>
    <row r="275" spans="1:28">
      <c r="A275" s="429" t="s">
        <v>341</v>
      </c>
      <c r="B275" s="429" t="s">
        <v>276</v>
      </c>
      <c r="C275" s="430">
        <v>2001</v>
      </c>
      <c r="D275" s="430">
        <v>0.2</v>
      </c>
      <c r="E275" s="429" t="s">
        <v>53</v>
      </c>
      <c r="F275" s="430">
        <v>0.43</v>
      </c>
      <c r="G275" s="429" t="s">
        <v>53</v>
      </c>
      <c r="H275" s="430">
        <v>0.7</v>
      </c>
      <c r="I275" s="429" t="s">
        <v>53</v>
      </c>
      <c r="J275" s="430">
        <v>0.98</v>
      </c>
      <c r="K275" s="429" t="s">
        <v>53</v>
      </c>
      <c r="L275" s="430">
        <v>0.64</v>
      </c>
      <c r="M275" s="429" t="s">
        <v>53</v>
      </c>
      <c r="N275" s="430">
        <v>2.81</v>
      </c>
      <c r="O275" s="429" t="s">
        <v>53</v>
      </c>
      <c r="P275" s="430">
        <v>3.4</v>
      </c>
      <c r="Q275" s="429" t="s">
        <v>53</v>
      </c>
      <c r="R275" s="430">
        <v>0</v>
      </c>
      <c r="S275" s="429" t="s">
        <v>53</v>
      </c>
      <c r="T275" s="430">
        <v>0.61</v>
      </c>
      <c r="U275" s="429" t="s">
        <v>53</v>
      </c>
      <c r="V275" s="430">
        <v>1.23</v>
      </c>
      <c r="W275" s="429" t="s">
        <v>53</v>
      </c>
      <c r="X275" s="430">
        <v>0.34</v>
      </c>
      <c r="Y275" s="429" t="s">
        <v>53</v>
      </c>
      <c r="Z275" s="430">
        <v>0.04</v>
      </c>
      <c r="AA275" s="429" t="s">
        <v>53</v>
      </c>
      <c r="AB275" s="430">
        <v>11.38</v>
      </c>
    </row>
    <row r="276" spans="1:28">
      <c r="A276" s="429" t="s">
        <v>342</v>
      </c>
      <c r="B276" s="429" t="s">
        <v>276</v>
      </c>
      <c r="C276" s="430">
        <v>2001</v>
      </c>
      <c r="D276" s="430">
        <v>0.39</v>
      </c>
      <c r="E276" s="429" t="s">
        <v>53</v>
      </c>
      <c r="F276" s="430">
        <v>1.01</v>
      </c>
      <c r="G276" s="429" t="s">
        <v>53</v>
      </c>
      <c r="H276" s="430">
        <v>0.2</v>
      </c>
      <c r="I276" s="429" t="s">
        <v>53</v>
      </c>
      <c r="J276" s="430">
        <v>0.97</v>
      </c>
      <c r="K276" s="429" t="s">
        <v>53</v>
      </c>
      <c r="L276" s="430">
        <v>0.54</v>
      </c>
      <c r="M276" s="429" t="s">
        <v>53</v>
      </c>
      <c r="N276" s="430">
        <v>0.42</v>
      </c>
      <c r="O276" s="429" t="s">
        <v>53</v>
      </c>
      <c r="P276" s="430">
        <v>1.08</v>
      </c>
      <c r="Q276" s="429" t="s">
        <v>53</v>
      </c>
      <c r="R276" s="430">
        <v>0.06</v>
      </c>
      <c r="S276" s="429" t="s">
        <v>53</v>
      </c>
      <c r="T276" s="430">
        <v>0.95</v>
      </c>
      <c r="U276" s="429" t="s">
        <v>53</v>
      </c>
      <c r="V276" s="430">
        <v>0.88</v>
      </c>
      <c r="W276" s="429" t="s">
        <v>53</v>
      </c>
      <c r="X276" s="430">
        <v>0.94</v>
      </c>
      <c r="Y276" s="429" t="s">
        <v>53</v>
      </c>
      <c r="Z276" s="430">
        <v>0.11</v>
      </c>
      <c r="AA276" s="429" t="s">
        <v>53</v>
      </c>
      <c r="AB276" s="430">
        <v>7.55</v>
      </c>
    </row>
    <row r="277" spans="1:28">
      <c r="A277" s="429" t="s">
        <v>343</v>
      </c>
      <c r="B277" s="429" t="s">
        <v>276</v>
      </c>
      <c r="C277" s="430">
        <v>2001</v>
      </c>
      <c r="D277" s="430">
        <v>0.28000000000000003</v>
      </c>
      <c r="E277" s="429" t="s">
        <v>53</v>
      </c>
      <c r="F277" s="430">
        <v>0.51</v>
      </c>
      <c r="G277" s="429" t="s">
        <v>53</v>
      </c>
      <c r="H277" s="430">
        <v>0.51</v>
      </c>
      <c r="I277" s="429" t="s">
        <v>53</v>
      </c>
      <c r="J277" s="430">
        <v>1.1200000000000001</v>
      </c>
      <c r="K277" s="429" t="s">
        <v>53</v>
      </c>
      <c r="L277" s="430">
        <v>2.5099999999999998</v>
      </c>
      <c r="M277" s="429" t="s">
        <v>53</v>
      </c>
      <c r="N277" s="430">
        <v>0.52</v>
      </c>
      <c r="O277" s="429" t="s">
        <v>53</v>
      </c>
      <c r="P277" s="430">
        <v>1.84</v>
      </c>
      <c r="Q277" s="429" t="s">
        <v>53</v>
      </c>
      <c r="R277" s="430">
        <v>0.4</v>
      </c>
      <c r="S277" s="429" t="s">
        <v>53</v>
      </c>
      <c r="T277" s="430">
        <v>0.64</v>
      </c>
      <c r="U277" s="429" t="s">
        <v>53</v>
      </c>
      <c r="V277" s="430">
        <v>0.28000000000000003</v>
      </c>
      <c r="W277" s="429" t="s">
        <v>53</v>
      </c>
      <c r="X277" s="430">
        <v>0.7</v>
      </c>
      <c r="Y277" s="429" t="s">
        <v>53</v>
      </c>
      <c r="Z277" s="430">
        <v>0.43</v>
      </c>
      <c r="AA277" s="429" t="s">
        <v>53</v>
      </c>
      <c r="AB277" s="430">
        <v>9.74</v>
      </c>
    </row>
    <row r="278" spans="1:28">
      <c r="A278" s="429" t="s">
        <v>344</v>
      </c>
      <c r="B278" s="429" t="s">
        <v>276</v>
      </c>
      <c r="C278" s="430">
        <v>2001</v>
      </c>
      <c r="D278" s="430">
        <v>0.04</v>
      </c>
      <c r="E278" s="429" t="s">
        <v>53</v>
      </c>
      <c r="F278" s="430">
        <v>0.16</v>
      </c>
      <c r="G278" s="429" t="s">
        <v>53</v>
      </c>
      <c r="H278" s="430">
        <v>0.06</v>
      </c>
      <c r="I278" s="429" t="s">
        <v>53</v>
      </c>
      <c r="J278" s="430">
        <v>0.68</v>
      </c>
      <c r="K278" s="429" t="s">
        <v>53</v>
      </c>
      <c r="L278" s="430">
        <v>0.24</v>
      </c>
      <c r="M278" s="429" t="s">
        <v>53</v>
      </c>
      <c r="N278" s="430">
        <v>2.31</v>
      </c>
      <c r="O278" s="429" t="s">
        <v>53</v>
      </c>
      <c r="P278" s="430">
        <v>0</v>
      </c>
      <c r="Q278" s="429" t="s">
        <v>53</v>
      </c>
      <c r="R278" s="430">
        <v>0.06</v>
      </c>
      <c r="S278" s="429" t="s">
        <v>53</v>
      </c>
      <c r="T278" s="430">
        <v>1.18</v>
      </c>
      <c r="U278" s="429" t="s">
        <v>53</v>
      </c>
      <c r="V278" s="430">
        <v>0.41</v>
      </c>
      <c r="W278" s="429" t="s">
        <v>53</v>
      </c>
      <c r="X278" s="430">
        <v>0.28000000000000003</v>
      </c>
      <c r="Y278" s="429" t="s">
        <v>53</v>
      </c>
      <c r="Z278" s="430">
        <v>0.32</v>
      </c>
      <c r="AA278" s="429" t="s">
        <v>53</v>
      </c>
      <c r="AB278" s="430">
        <v>5.74</v>
      </c>
    </row>
    <row r="279" spans="1:28">
      <c r="A279" s="429" t="s">
        <v>345</v>
      </c>
      <c r="B279" s="429" t="s">
        <v>276</v>
      </c>
      <c r="C279" s="430">
        <v>2001</v>
      </c>
      <c r="D279" s="430">
        <v>0.32</v>
      </c>
      <c r="E279" s="429" t="s">
        <v>53</v>
      </c>
      <c r="F279" s="430">
        <v>0.86</v>
      </c>
      <c r="G279" s="429" t="s">
        <v>53</v>
      </c>
      <c r="H279" s="430">
        <v>0.45</v>
      </c>
      <c r="I279" s="429" t="s">
        <v>53</v>
      </c>
      <c r="J279" s="430">
        <v>2.0299999999999998</v>
      </c>
      <c r="K279" s="429" t="s">
        <v>53</v>
      </c>
      <c r="L279" s="430">
        <v>1.35</v>
      </c>
      <c r="M279" s="429" t="s">
        <v>27</v>
      </c>
      <c r="N279" s="430">
        <v>0.2</v>
      </c>
      <c r="O279" s="429" t="s">
        <v>53</v>
      </c>
      <c r="P279" s="430">
        <v>0.95</v>
      </c>
      <c r="Q279" s="429" t="s">
        <v>53</v>
      </c>
      <c r="R279" s="430">
        <v>0.87</v>
      </c>
      <c r="S279" s="429" t="s">
        <v>53</v>
      </c>
      <c r="T279" s="430">
        <v>0.49</v>
      </c>
      <c r="U279" s="429" t="s">
        <v>53</v>
      </c>
      <c r="V279" s="430">
        <v>0.83</v>
      </c>
      <c r="W279" s="429" t="s">
        <v>53</v>
      </c>
      <c r="X279" s="430">
        <v>0.67</v>
      </c>
      <c r="Y279" s="429" t="s">
        <v>53</v>
      </c>
      <c r="Z279" s="430">
        <v>0.15</v>
      </c>
      <c r="AA279" s="429" t="s">
        <v>53</v>
      </c>
      <c r="AB279" s="430">
        <v>9.17</v>
      </c>
    </row>
    <row r="280" spans="1:28">
      <c r="A280" s="429" t="s">
        <v>346</v>
      </c>
      <c r="B280" s="429" t="s">
        <v>276</v>
      </c>
      <c r="C280" s="430">
        <v>2001</v>
      </c>
      <c r="D280" s="430">
        <v>0.49</v>
      </c>
      <c r="E280" s="429" t="s">
        <v>53</v>
      </c>
      <c r="F280" s="430">
        <v>0.87</v>
      </c>
      <c r="G280" s="429" t="s">
        <v>27</v>
      </c>
      <c r="H280" s="430">
        <v>0.52</v>
      </c>
      <c r="I280" s="429" t="s">
        <v>53</v>
      </c>
      <c r="J280" s="430">
        <v>1.06</v>
      </c>
      <c r="K280" s="429" t="s">
        <v>53</v>
      </c>
      <c r="L280" s="430">
        <v>0.92</v>
      </c>
      <c r="M280" s="429" t="s">
        <v>53</v>
      </c>
      <c r="N280" s="430">
        <v>0.56000000000000005</v>
      </c>
      <c r="O280" s="429" t="s">
        <v>53</v>
      </c>
      <c r="P280" s="430">
        <v>1.82</v>
      </c>
      <c r="Q280" s="429" t="s">
        <v>53</v>
      </c>
      <c r="R280" s="430">
        <v>0.47</v>
      </c>
      <c r="S280" s="429" t="s">
        <v>38</v>
      </c>
      <c r="T280" s="430">
        <v>0.86</v>
      </c>
      <c r="U280" s="429" t="s">
        <v>53</v>
      </c>
      <c r="V280" s="430">
        <v>0.85</v>
      </c>
      <c r="W280" s="429" t="s">
        <v>53</v>
      </c>
      <c r="X280" s="430">
        <v>0.56000000000000005</v>
      </c>
      <c r="Y280" s="429" t="s">
        <v>53</v>
      </c>
      <c r="Z280" s="430">
        <v>0.45</v>
      </c>
      <c r="AA280" s="429" t="s">
        <v>53</v>
      </c>
      <c r="AB280" s="430">
        <v>9.43</v>
      </c>
    </row>
    <row r="281" spans="1:28">
      <c r="A281" s="429" t="s">
        <v>347</v>
      </c>
      <c r="B281" s="429" t="s">
        <v>276</v>
      </c>
      <c r="C281" s="430">
        <v>2001</v>
      </c>
      <c r="D281" s="430">
        <v>0.49</v>
      </c>
      <c r="E281" s="429" t="s">
        <v>53</v>
      </c>
      <c r="F281" s="430">
        <v>2.59</v>
      </c>
      <c r="G281" s="429" t="s">
        <v>27</v>
      </c>
      <c r="H281" s="430">
        <v>0.71</v>
      </c>
      <c r="I281" s="429" t="s">
        <v>25</v>
      </c>
      <c r="J281" s="430">
        <v>1.71</v>
      </c>
      <c r="K281" s="429" t="s">
        <v>25</v>
      </c>
      <c r="L281" s="430">
        <v>1.84</v>
      </c>
      <c r="M281" s="429" t="s">
        <v>53</v>
      </c>
      <c r="N281" s="430">
        <v>0.66</v>
      </c>
      <c r="O281" s="429" t="s">
        <v>25</v>
      </c>
      <c r="P281" s="430">
        <v>0.56999999999999995</v>
      </c>
      <c r="Q281" s="429" t="s">
        <v>53</v>
      </c>
      <c r="R281" s="430">
        <v>0.55000000000000004</v>
      </c>
      <c r="S281" s="429" t="s">
        <v>25</v>
      </c>
      <c r="T281" s="430">
        <v>0.7</v>
      </c>
      <c r="U281" s="429" t="s">
        <v>53</v>
      </c>
      <c r="V281" s="430">
        <v>1.28</v>
      </c>
      <c r="W281" s="429" t="s">
        <v>25</v>
      </c>
      <c r="X281" s="430">
        <v>1.72</v>
      </c>
      <c r="Y281" s="429" t="s">
        <v>53</v>
      </c>
      <c r="Z281" s="430">
        <v>3.61</v>
      </c>
      <c r="AA281" s="429" t="s">
        <v>53</v>
      </c>
      <c r="AB281" s="430">
        <v>16.43</v>
      </c>
    </row>
    <row r="282" spans="1:28">
      <c r="A282" s="429" t="s">
        <v>348</v>
      </c>
      <c r="B282" s="429" t="s">
        <v>276</v>
      </c>
      <c r="C282" s="430">
        <v>2001</v>
      </c>
      <c r="D282" s="430">
        <v>0.35</v>
      </c>
      <c r="E282" s="429" t="s">
        <v>53</v>
      </c>
      <c r="F282" s="430">
        <v>1.64</v>
      </c>
      <c r="G282" s="429" t="s">
        <v>53</v>
      </c>
      <c r="H282" s="430">
        <v>1.1299999999999999</v>
      </c>
      <c r="I282" s="429" t="s">
        <v>53</v>
      </c>
      <c r="J282" s="430">
        <v>2.13</v>
      </c>
      <c r="K282" s="429" t="s">
        <v>53</v>
      </c>
      <c r="L282" s="430">
        <v>1.96</v>
      </c>
      <c r="M282" s="429" t="s">
        <v>53</v>
      </c>
      <c r="N282" s="430">
        <v>1.1100000000000001</v>
      </c>
      <c r="O282" s="429" t="s">
        <v>53</v>
      </c>
      <c r="P282" s="430">
        <v>0.39</v>
      </c>
      <c r="Q282" s="429" t="s">
        <v>53</v>
      </c>
      <c r="R282" s="430">
        <v>0.49</v>
      </c>
      <c r="S282" s="429" t="s">
        <v>53</v>
      </c>
      <c r="T282" s="430">
        <v>0.92</v>
      </c>
      <c r="U282" s="429" t="s">
        <v>53</v>
      </c>
      <c r="V282" s="430">
        <v>2.17</v>
      </c>
      <c r="W282" s="429" t="s">
        <v>53</v>
      </c>
      <c r="X282" s="430">
        <v>2.29</v>
      </c>
      <c r="Y282" s="429" t="s">
        <v>53</v>
      </c>
      <c r="Z282" s="430">
        <v>3.76</v>
      </c>
      <c r="AA282" s="429" t="s">
        <v>53</v>
      </c>
      <c r="AB282" s="430">
        <v>18.34</v>
      </c>
    </row>
    <row r="283" spans="1:28">
      <c r="A283" s="429" t="s">
        <v>349</v>
      </c>
      <c r="B283" s="429" t="s">
        <v>276</v>
      </c>
      <c r="C283" s="430">
        <v>2001</v>
      </c>
      <c r="D283" s="430">
        <v>0.36</v>
      </c>
      <c r="E283" s="429" t="s">
        <v>53</v>
      </c>
      <c r="F283" s="430">
        <v>0.72</v>
      </c>
      <c r="G283" s="429" t="s">
        <v>53</v>
      </c>
      <c r="H283" s="430">
        <v>0.28999999999999998</v>
      </c>
      <c r="I283" s="429" t="s">
        <v>53</v>
      </c>
      <c r="J283" s="430">
        <v>1.02</v>
      </c>
      <c r="K283" s="429" t="s">
        <v>53</v>
      </c>
      <c r="L283" s="430">
        <v>1.77</v>
      </c>
      <c r="M283" s="429" t="s">
        <v>53</v>
      </c>
      <c r="N283" s="430">
        <v>0.33</v>
      </c>
      <c r="O283" s="429" t="s">
        <v>53</v>
      </c>
      <c r="P283" s="430">
        <v>2.5299999999999998</v>
      </c>
      <c r="Q283" s="429" t="s">
        <v>53</v>
      </c>
      <c r="R283" s="430">
        <v>0.85</v>
      </c>
      <c r="S283" s="429" t="s">
        <v>53</v>
      </c>
      <c r="T283" s="430">
        <v>0.55000000000000004</v>
      </c>
      <c r="U283" s="429" t="s">
        <v>53</v>
      </c>
      <c r="V283" s="430">
        <v>0.2</v>
      </c>
      <c r="W283" s="429" t="s">
        <v>53</v>
      </c>
      <c r="X283" s="430">
        <v>1.06</v>
      </c>
      <c r="Y283" s="429" t="s">
        <v>53</v>
      </c>
      <c r="Z283" s="430">
        <v>0.56999999999999995</v>
      </c>
      <c r="AA283" s="429" t="s">
        <v>27</v>
      </c>
      <c r="AB283" s="430">
        <v>10.25</v>
      </c>
    </row>
    <row r="284" spans="1:28">
      <c r="A284" s="429" t="s">
        <v>351</v>
      </c>
      <c r="B284" s="429" t="s">
        <v>276</v>
      </c>
      <c r="C284" s="430">
        <v>2001</v>
      </c>
      <c r="D284" s="430">
        <v>0.15</v>
      </c>
      <c r="E284" s="429" t="s">
        <v>53</v>
      </c>
      <c r="F284" s="430">
        <v>0.99</v>
      </c>
      <c r="G284" s="429" t="s">
        <v>27</v>
      </c>
      <c r="H284" s="430">
        <v>0.61</v>
      </c>
      <c r="I284" s="429" t="s">
        <v>53</v>
      </c>
      <c r="J284" s="430">
        <v>1.9</v>
      </c>
      <c r="K284" s="429" t="s">
        <v>53</v>
      </c>
      <c r="L284" s="430">
        <v>0.63</v>
      </c>
      <c r="M284" s="429" t="s">
        <v>53</v>
      </c>
      <c r="N284" s="430">
        <v>2.95</v>
      </c>
      <c r="O284" s="429" t="s">
        <v>53</v>
      </c>
      <c r="P284" s="430">
        <v>3.29</v>
      </c>
      <c r="Q284" s="429" t="s">
        <v>53</v>
      </c>
      <c r="R284" s="430">
        <v>2.13</v>
      </c>
      <c r="S284" s="429" t="s">
        <v>53</v>
      </c>
      <c r="T284" s="430">
        <v>0.93</v>
      </c>
      <c r="U284" s="429" t="s">
        <v>53</v>
      </c>
      <c r="V284" s="430">
        <v>1.52</v>
      </c>
      <c r="W284" s="429" t="s">
        <v>53</v>
      </c>
      <c r="X284" s="430">
        <v>0.56999999999999995</v>
      </c>
      <c r="Y284" s="429" t="s">
        <v>53</v>
      </c>
      <c r="Z284" s="430">
        <v>0.12</v>
      </c>
      <c r="AA284" s="429" t="s">
        <v>53</v>
      </c>
      <c r="AB284" s="430">
        <v>15.79</v>
      </c>
    </row>
    <row r="285" spans="1:28">
      <c r="A285" s="429" t="s">
        <v>352</v>
      </c>
      <c r="B285" s="429" t="s">
        <v>276</v>
      </c>
      <c r="C285" s="430">
        <v>2001</v>
      </c>
      <c r="D285" s="430">
        <v>0.45</v>
      </c>
      <c r="E285" s="429" t="s">
        <v>53</v>
      </c>
      <c r="F285" s="430">
        <v>1.19</v>
      </c>
      <c r="G285" s="429" t="s">
        <v>25</v>
      </c>
      <c r="H285" s="430">
        <v>1.37</v>
      </c>
      <c r="I285" s="429" t="s">
        <v>53</v>
      </c>
      <c r="J285" s="430">
        <v>1.62</v>
      </c>
      <c r="K285" s="429" t="s">
        <v>53</v>
      </c>
      <c r="L285" s="430">
        <v>1.85</v>
      </c>
      <c r="M285" s="429" t="s">
        <v>27</v>
      </c>
      <c r="N285" s="430">
        <v>0.99</v>
      </c>
      <c r="O285" s="429" t="s">
        <v>28</v>
      </c>
      <c r="P285" s="430">
        <v>1.0900000000000001</v>
      </c>
      <c r="Q285" s="429" t="s">
        <v>53</v>
      </c>
      <c r="R285" s="430">
        <v>0</v>
      </c>
      <c r="S285" s="429" t="s">
        <v>26</v>
      </c>
      <c r="T285" s="430">
        <v>0.24</v>
      </c>
      <c r="U285" s="429" t="s">
        <v>27</v>
      </c>
      <c r="V285" s="430">
        <v>0</v>
      </c>
      <c r="W285" s="429" t="s">
        <v>26</v>
      </c>
      <c r="X285" s="430">
        <v>1.8</v>
      </c>
      <c r="Y285" s="429" t="s">
        <v>27</v>
      </c>
      <c r="Z285" s="430">
        <v>1.58</v>
      </c>
      <c r="AA285" s="429" t="s">
        <v>28</v>
      </c>
      <c r="AB285" s="430">
        <v>12.18</v>
      </c>
    </row>
    <row r="286" spans="1:28">
      <c r="A286" s="429" t="s">
        <v>353</v>
      </c>
      <c r="B286" s="429" t="s">
        <v>276</v>
      </c>
      <c r="C286" s="430">
        <v>2001</v>
      </c>
      <c r="D286" s="430">
        <v>0.17</v>
      </c>
      <c r="E286" s="429" t="s">
        <v>53</v>
      </c>
      <c r="F286" s="430">
        <v>0.38</v>
      </c>
      <c r="G286" s="429" t="s">
        <v>53</v>
      </c>
      <c r="H286" s="430">
        <v>7.0000000000000007E-2</v>
      </c>
      <c r="I286" s="429" t="s">
        <v>53</v>
      </c>
      <c r="J286" s="430">
        <v>2.56</v>
      </c>
      <c r="K286" s="429" t="s">
        <v>53</v>
      </c>
      <c r="L286" s="430">
        <v>3.06</v>
      </c>
      <c r="M286" s="429" t="s">
        <v>53</v>
      </c>
      <c r="N286" s="430">
        <v>0.84</v>
      </c>
      <c r="O286" s="429" t="s">
        <v>53</v>
      </c>
      <c r="P286" s="430">
        <v>2.7</v>
      </c>
      <c r="Q286" s="429" t="s">
        <v>53</v>
      </c>
      <c r="R286" s="430">
        <v>1.02</v>
      </c>
      <c r="S286" s="429" t="s">
        <v>53</v>
      </c>
      <c r="T286" s="430">
        <v>1.43</v>
      </c>
      <c r="U286" s="429" t="s">
        <v>53</v>
      </c>
      <c r="V286" s="430">
        <v>1.17</v>
      </c>
      <c r="W286" s="429" t="s">
        <v>53</v>
      </c>
      <c r="X286" s="430">
        <v>0.48</v>
      </c>
      <c r="Y286" s="429" t="s">
        <v>53</v>
      </c>
      <c r="Z286" s="430">
        <v>0</v>
      </c>
      <c r="AA286" s="429" t="s">
        <v>53</v>
      </c>
      <c r="AB286" s="430">
        <v>13.88</v>
      </c>
    </row>
    <row r="287" spans="1:28">
      <c r="A287" s="429" t="s">
        <v>354</v>
      </c>
      <c r="B287" s="429" t="s">
        <v>276</v>
      </c>
      <c r="C287" s="430">
        <v>2001</v>
      </c>
      <c r="D287" s="430">
        <v>0.08</v>
      </c>
      <c r="E287" s="429" t="s">
        <v>28</v>
      </c>
      <c r="F287" s="430">
        <v>7.0000000000000007E-2</v>
      </c>
      <c r="G287" s="429" t="s">
        <v>28</v>
      </c>
      <c r="H287" s="430">
        <v>0</v>
      </c>
      <c r="I287" s="429" t="s">
        <v>53</v>
      </c>
      <c r="J287" s="430">
        <v>0</v>
      </c>
      <c r="K287" s="429" t="s">
        <v>53</v>
      </c>
      <c r="L287" s="430">
        <v>0.85</v>
      </c>
      <c r="M287" s="429" t="s">
        <v>53</v>
      </c>
      <c r="N287" s="430">
        <v>0.4</v>
      </c>
      <c r="O287" s="429" t="s">
        <v>53</v>
      </c>
      <c r="P287" s="430">
        <v>1.62</v>
      </c>
      <c r="Q287" s="429" t="s">
        <v>53</v>
      </c>
      <c r="R287" s="430">
        <v>0.2</v>
      </c>
      <c r="S287" s="429" t="s">
        <v>53</v>
      </c>
      <c r="T287" s="430">
        <v>0.04</v>
      </c>
      <c r="U287" s="429" t="s">
        <v>53</v>
      </c>
      <c r="V287" s="430">
        <v>0</v>
      </c>
      <c r="W287" s="429" t="s">
        <v>53</v>
      </c>
      <c r="X287" s="430">
        <v>1.25</v>
      </c>
      <c r="Y287" s="429" t="s">
        <v>27</v>
      </c>
      <c r="Z287" s="430">
        <v>0.03</v>
      </c>
      <c r="AA287" s="429" t="s">
        <v>27</v>
      </c>
      <c r="AB287" s="430">
        <v>4.54</v>
      </c>
    </row>
    <row r="288" spans="1:28">
      <c r="A288" s="429" t="s">
        <v>355</v>
      </c>
      <c r="B288" s="429" t="s">
        <v>276</v>
      </c>
      <c r="C288" s="430">
        <v>2001</v>
      </c>
      <c r="D288" s="430">
        <v>0.2</v>
      </c>
      <c r="E288" s="429" t="s">
        <v>27</v>
      </c>
      <c r="F288" s="430">
        <v>0.28000000000000003</v>
      </c>
      <c r="G288" s="429" t="s">
        <v>53</v>
      </c>
      <c r="H288" s="430">
        <v>0</v>
      </c>
      <c r="I288" s="429" t="s">
        <v>26</v>
      </c>
      <c r="J288" s="430">
        <v>2.1</v>
      </c>
      <c r="K288" s="429" t="s">
        <v>53</v>
      </c>
      <c r="L288" s="430">
        <v>3.21</v>
      </c>
      <c r="M288" s="429" t="s">
        <v>53</v>
      </c>
      <c r="N288" s="430">
        <v>0.76</v>
      </c>
      <c r="O288" s="429" t="s">
        <v>53</v>
      </c>
      <c r="P288" s="430">
        <v>2.69</v>
      </c>
      <c r="Q288" s="429" t="s">
        <v>53</v>
      </c>
      <c r="R288" s="430">
        <v>0.7</v>
      </c>
      <c r="S288" s="429" t="s">
        <v>53</v>
      </c>
      <c r="T288" s="430">
        <v>1.9</v>
      </c>
      <c r="U288" s="429" t="s">
        <v>53</v>
      </c>
      <c r="V288" s="430">
        <v>1.31</v>
      </c>
      <c r="W288" s="429" t="s">
        <v>53</v>
      </c>
      <c r="X288" s="430">
        <v>0.52</v>
      </c>
      <c r="Y288" s="429" t="s">
        <v>53</v>
      </c>
      <c r="Z288" s="430">
        <v>0.01</v>
      </c>
      <c r="AA288" s="429" t="s">
        <v>53</v>
      </c>
      <c r="AB288" s="430">
        <v>13.68</v>
      </c>
    </row>
    <row r="289" spans="1:28">
      <c r="A289" s="429" t="s">
        <v>356</v>
      </c>
      <c r="B289" s="429" t="s">
        <v>276</v>
      </c>
      <c r="C289" s="430">
        <v>2001</v>
      </c>
      <c r="D289" s="430">
        <v>0.32</v>
      </c>
      <c r="E289" s="429" t="s">
        <v>53</v>
      </c>
      <c r="F289" s="430">
        <v>0.1</v>
      </c>
      <c r="G289" s="429" t="s">
        <v>53</v>
      </c>
      <c r="H289" s="430">
        <v>0.28999999999999998</v>
      </c>
      <c r="I289" s="429" t="s">
        <v>53</v>
      </c>
      <c r="J289" s="430">
        <v>1.98</v>
      </c>
      <c r="K289" s="429" t="s">
        <v>53</v>
      </c>
      <c r="L289" s="430">
        <v>2.92</v>
      </c>
      <c r="M289" s="429" t="s">
        <v>53</v>
      </c>
      <c r="N289" s="430">
        <v>0.85</v>
      </c>
      <c r="O289" s="429" t="s">
        <v>53</v>
      </c>
      <c r="P289" s="430">
        <v>3.68</v>
      </c>
      <c r="Q289" s="429" t="s">
        <v>27</v>
      </c>
      <c r="R289" s="430">
        <v>0.2</v>
      </c>
      <c r="S289" s="429" t="s">
        <v>53</v>
      </c>
      <c r="T289" s="430">
        <v>2.5</v>
      </c>
      <c r="U289" s="429" t="s">
        <v>53</v>
      </c>
      <c r="V289" s="430">
        <v>0.68</v>
      </c>
      <c r="W289" s="429" t="s">
        <v>53</v>
      </c>
      <c r="X289" s="430">
        <v>0.14000000000000001</v>
      </c>
      <c r="Y289" s="429" t="s">
        <v>53</v>
      </c>
      <c r="Z289" s="430">
        <v>0.03</v>
      </c>
      <c r="AA289" s="429" t="s">
        <v>53</v>
      </c>
      <c r="AB289" s="430">
        <v>13.69</v>
      </c>
    </row>
    <row r="290" spans="1:28">
      <c r="A290" s="429" t="s">
        <v>357</v>
      </c>
      <c r="B290" s="429" t="s">
        <v>276</v>
      </c>
      <c r="C290" s="430">
        <v>2001</v>
      </c>
      <c r="D290" s="430">
        <v>0.22</v>
      </c>
      <c r="E290" s="429" t="s">
        <v>53</v>
      </c>
      <c r="F290" s="430">
        <v>1.04</v>
      </c>
      <c r="G290" s="429" t="s">
        <v>53</v>
      </c>
      <c r="H290" s="430">
        <v>0.46</v>
      </c>
      <c r="I290" s="429" t="s">
        <v>27</v>
      </c>
      <c r="J290" s="430">
        <v>1.18</v>
      </c>
      <c r="K290" s="429" t="s">
        <v>53</v>
      </c>
      <c r="L290" s="430">
        <v>0.33</v>
      </c>
      <c r="M290" s="429" t="s">
        <v>53</v>
      </c>
      <c r="N290" s="430">
        <v>0.86</v>
      </c>
      <c r="O290" s="429" t="s">
        <v>25</v>
      </c>
      <c r="P290" s="430">
        <v>0.34</v>
      </c>
      <c r="Q290" s="429" t="s">
        <v>53</v>
      </c>
      <c r="R290" s="430">
        <v>0.6</v>
      </c>
      <c r="S290" s="429" t="s">
        <v>53</v>
      </c>
      <c r="T290" s="430">
        <v>0.95</v>
      </c>
      <c r="U290" s="429" t="s">
        <v>53</v>
      </c>
      <c r="V290" s="430">
        <v>0.38</v>
      </c>
      <c r="W290" s="429" t="s">
        <v>53</v>
      </c>
      <c r="X290" s="430">
        <v>0.84</v>
      </c>
      <c r="Y290" s="429" t="s">
        <v>31</v>
      </c>
      <c r="Z290" s="430">
        <v>1.04</v>
      </c>
      <c r="AA290" s="429" t="s">
        <v>33</v>
      </c>
      <c r="AB290" s="430">
        <v>7.2</v>
      </c>
    </row>
    <row r="291" spans="1:28">
      <c r="A291" s="429" t="s">
        <v>358</v>
      </c>
      <c r="B291" s="429" t="s">
        <v>276</v>
      </c>
      <c r="C291" s="430">
        <v>2001</v>
      </c>
      <c r="D291" s="430">
        <v>0</v>
      </c>
      <c r="E291" s="429" t="s">
        <v>26</v>
      </c>
      <c r="F291" s="430">
        <v>1.31</v>
      </c>
      <c r="G291" s="429" t="s">
        <v>53</v>
      </c>
      <c r="H291" s="430">
        <v>0.05</v>
      </c>
      <c r="I291" s="429" t="s">
        <v>53</v>
      </c>
      <c r="J291" s="430">
        <v>0.33</v>
      </c>
      <c r="K291" s="429" t="s">
        <v>53</v>
      </c>
      <c r="L291" s="430">
        <v>0</v>
      </c>
      <c r="M291" s="429" t="s">
        <v>26</v>
      </c>
      <c r="N291" s="430">
        <v>0</v>
      </c>
      <c r="O291" s="429" t="s">
        <v>26</v>
      </c>
      <c r="P291" s="430">
        <v>0</v>
      </c>
      <c r="Q291" s="429" t="s">
        <v>26</v>
      </c>
      <c r="R291" s="430">
        <v>0</v>
      </c>
      <c r="S291" s="429" t="s">
        <v>26</v>
      </c>
      <c r="T291" s="430">
        <v>0</v>
      </c>
      <c r="U291" s="429" t="s">
        <v>26</v>
      </c>
      <c r="V291" s="430">
        <v>0</v>
      </c>
      <c r="W291" s="429" t="s">
        <v>26</v>
      </c>
      <c r="X291" s="430">
        <v>0.33</v>
      </c>
      <c r="Y291" s="429" t="s">
        <v>331</v>
      </c>
      <c r="Z291" s="430">
        <v>0.08</v>
      </c>
      <c r="AA291" s="429" t="s">
        <v>27</v>
      </c>
      <c r="AB291" s="430">
        <v>1.77</v>
      </c>
    </row>
    <row r="292" spans="1:28">
      <c r="A292" s="429" t="s">
        <v>359</v>
      </c>
      <c r="B292" s="429" t="s">
        <v>276</v>
      </c>
      <c r="C292" s="430">
        <v>2001</v>
      </c>
      <c r="D292" s="430">
        <v>0.02</v>
      </c>
      <c r="E292" s="429" t="s">
        <v>26</v>
      </c>
      <c r="F292" s="430">
        <v>0.21</v>
      </c>
      <c r="G292" s="429" t="s">
        <v>47</v>
      </c>
      <c r="H292" s="430">
        <v>0.26</v>
      </c>
      <c r="I292" s="429" t="s">
        <v>394</v>
      </c>
      <c r="J292" s="430">
        <v>0.37</v>
      </c>
      <c r="K292" s="429" t="s">
        <v>26</v>
      </c>
      <c r="L292" s="430">
        <v>0.12</v>
      </c>
      <c r="M292" s="429" t="s">
        <v>26</v>
      </c>
      <c r="N292" s="430">
        <v>2.67</v>
      </c>
      <c r="O292" s="429" t="s">
        <v>47</v>
      </c>
      <c r="P292" s="430">
        <v>0.2</v>
      </c>
      <c r="Q292" s="429" t="s">
        <v>26</v>
      </c>
      <c r="R292" s="430">
        <v>0.04</v>
      </c>
      <c r="S292" s="429" t="s">
        <v>26</v>
      </c>
      <c r="T292" s="430">
        <v>1.0900000000000001</v>
      </c>
      <c r="U292" s="429" t="s">
        <v>394</v>
      </c>
      <c r="V292" s="430">
        <v>0.43</v>
      </c>
      <c r="W292" s="429" t="s">
        <v>47</v>
      </c>
      <c r="X292" s="430">
        <v>0.16</v>
      </c>
      <c r="Y292" s="429" t="s">
        <v>26</v>
      </c>
      <c r="Z292" s="430">
        <v>0.08</v>
      </c>
      <c r="AA292" s="429" t="s">
        <v>26</v>
      </c>
      <c r="AB292" s="430">
        <v>0</v>
      </c>
    </row>
    <row r="293" spans="1:28">
      <c r="A293" s="429" t="s">
        <v>360</v>
      </c>
      <c r="B293" s="429" t="s">
        <v>276</v>
      </c>
      <c r="C293" s="430">
        <v>2001</v>
      </c>
      <c r="D293" s="430">
        <v>0.09</v>
      </c>
      <c r="E293" s="429" t="s">
        <v>53</v>
      </c>
      <c r="F293" s="430">
        <v>0.37</v>
      </c>
      <c r="G293" s="429" t="s">
        <v>53</v>
      </c>
      <c r="H293" s="430">
        <v>0.13</v>
      </c>
      <c r="I293" s="429" t="s">
        <v>53</v>
      </c>
      <c r="J293" s="430">
        <v>0.6</v>
      </c>
      <c r="K293" s="429" t="s">
        <v>53</v>
      </c>
      <c r="L293" s="430">
        <v>0.41</v>
      </c>
      <c r="M293" s="429" t="s">
        <v>53</v>
      </c>
      <c r="N293" s="430">
        <v>1.1399999999999999</v>
      </c>
      <c r="O293" s="429" t="s">
        <v>53</v>
      </c>
      <c r="P293" s="430">
        <v>1.05</v>
      </c>
      <c r="Q293" s="429" t="s">
        <v>53</v>
      </c>
      <c r="R293" s="430">
        <v>0.04</v>
      </c>
      <c r="S293" s="429" t="s">
        <v>53</v>
      </c>
      <c r="T293" s="430">
        <v>0.93</v>
      </c>
      <c r="U293" s="429" t="s">
        <v>53</v>
      </c>
      <c r="V293" s="430">
        <v>0.49</v>
      </c>
      <c r="W293" s="429" t="s">
        <v>53</v>
      </c>
      <c r="X293" s="430">
        <v>0.41</v>
      </c>
      <c r="Y293" s="429" t="s">
        <v>53</v>
      </c>
      <c r="Z293" s="430">
        <v>0.7</v>
      </c>
      <c r="AA293" s="429" t="s">
        <v>53</v>
      </c>
      <c r="AB293" s="430">
        <v>6.36</v>
      </c>
    </row>
    <row r="294" spans="1:28">
      <c r="A294" s="429" t="s">
        <v>361</v>
      </c>
      <c r="B294" s="429" t="s">
        <v>276</v>
      </c>
      <c r="C294" s="430">
        <v>2001</v>
      </c>
      <c r="D294" s="430">
        <v>0</v>
      </c>
      <c r="E294" s="429" t="s">
        <v>53</v>
      </c>
      <c r="F294" s="430">
        <v>0.51</v>
      </c>
      <c r="G294" s="429" t="s">
        <v>53</v>
      </c>
      <c r="H294" s="430">
        <v>0.52</v>
      </c>
      <c r="I294" s="429" t="s">
        <v>53</v>
      </c>
      <c r="J294" s="430">
        <v>0.85</v>
      </c>
      <c r="K294" s="429" t="s">
        <v>53</v>
      </c>
      <c r="L294" s="430">
        <v>0.95</v>
      </c>
      <c r="M294" s="429" t="s">
        <v>53</v>
      </c>
      <c r="N294" s="430">
        <v>0.13</v>
      </c>
      <c r="O294" s="429" t="s">
        <v>53</v>
      </c>
      <c r="P294" s="430">
        <v>0.54</v>
      </c>
      <c r="Q294" s="429" t="s">
        <v>53</v>
      </c>
      <c r="R294" s="430">
        <v>0</v>
      </c>
      <c r="S294" s="429" t="s">
        <v>26</v>
      </c>
      <c r="T294" s="430">
        <v>0.74</v>
      </c>
      <c r="U294" s="429" t="s">
        <v>27</v>
      </c>
      <c r="V294" s="430">
        <v>0.33</v>
      </c>
      <c r="W294" s="429" t="s">
        <v>53</v>
      </c>
      <c r="X294" s="430">
        <v>0.69</v>
      </c>
      <c r="Y294" s="429" t="s">
        <v>27</v>
      </c>
      <c r="Z294" s="430">
        <v>0</v>
      </c>
      <c r="AA294" s="429" t="s">
        <v>53</v>
      </c>
      <c r="AB294" s="430">
        <v>5.26</v>
      </c>
    </row>
    <row r="295" spans="1:28">
      <c r="A295" s="429" t="s">
        <v>362</v>
      </c>
      <c r="B295" s="429" t="s">
        <v>276</v>
      </c>
      <c r="C295" s="430">
        <v>2001</v>
      </c>
      <c r="D295" s="430">
        <v>0.17</v>
      </c>
      <c r="E295" s="429" t="s">
        <v>53</v>
      </c>
      <c r="F295" s="430">
        <v>0.61</v>
      </c>
      <c r="G295" s="429" t="s">
        <v>53</v>
      </c>
      <c r="H295" s="430">
        <v>0.69</v>
      </c>
      <c r="I295" s="429" t="s">
        <v>53</v>
      </c>
      <c r="J295" s="430">
        <v>2.86</v>
      </c>
      <c r="K295" s="429" t="s">
        <v>53</v>
      </c>
      <c r="L295" s="430">
        <v>0.28000000000000003</v>
      </c>
      <c r="M295" s="429" t="s">
        <v>53</v>
      </c>
      <c r="N295" s="430">
        <v>1.98</v>
      </c>
      <c r="O295" s="429" t="s">
        <v>53</v>
      </c>
      <c r="P295" s="430">
        <v>2.7</v>
      </c>
      <c r="Q295" s="429" t="s">
        <v>53</v>
      </c>
      <c r="R295" s="430">
        <v>0.86</v>
      </c>
      <c r="S295" s="429" t="s">
        <v>53</v>
      </c>
      <c r="T295" s="430">
        <v>0.56999999999999995</v>
      </c>
      <c r="U295" s="429" t="s">
        <v>53</v>
      </c>
      <c r="V295" s="430">
        <v>1.31</v>
      </c>
      <c r="W295" s="429" t="s">
        <v>53</v>
      </c>
      <c r="X295" s="430">
        <v>0.52</v>
      </c>
      <c r="Y295" s="429" t="s">
        <v>53</v>
      </c>
      <c r="Z295" s="430">
        <v>0.13</v>
      </c>
      <c r="AA295" s="429" t="s">
        <v>53</v>
      </c>
      <c r="AB295" s="430">
        <v>12.68</v>
      </c>
    </row>
    <row r="296" spans="1:28">
      <c r="A296" s="429" t="s">
        <v>363</v>
      </c>
      <c r="B296" s="429" t="s">
        <v>276</v>
      </c>
      <c r="C296" s="430">
        <v>2001</v>
      </c>
      <c r="D296" s="430">
        <v>0.22</v>
      </c>
      <c r="E296" s="429" t="s">
        <v>53</v>
      </c>
      <c r="F296" s="430">
        <v>0.52</v>
      </c>
      <c r="G296" s="429" t="s">
        <v>53</v>
      </c>
      <c r="H296" s="430">
        <v>0.3</v>
      </c>
      <c r="I296" s="429" t="s">
        <v>53</v>
      </c>
      <c r="J296" s="430">
        <v>1.01</v>
      </c>
      <c r="K296" s="429" t="s">
        <v>53</v>
      </c>
      <c r="L296" s="430">
        <v>0.31</v>
      </c>
      <c r="M296" s="429" t="s">
        <v>53</v>
      </c>
      <c r="N296" s="430">
        <v>0.59</v>
      </c>
      <c r="O296" s="429" t="s">
        <v>53</v>
      </c>
      <c r="P296" s="430">
        <v>1</v>
      </c>
      <c r="Q296" s="429" t="s">
        <v>53</v>
      </c>
      <c r="R296" s="430">
        <v>0.16</v>
      </c>
      <c r="S296" s="429" t="s">
        <v>53</v>
      </c>
      <c r="T296" s="430">
        <v>0.2</v>
      </c>
      <c r="U296" s="429" t="s">
        <v>53</v>
      </c>
      <c r="V296" s="430">
        <v>0.03</v>
      </c>
      <c r="W296" s="429" t="s">
        <v>53</v>
      </c>
      <c r="X296" s="430">
        <v>0.55000000000000004</v>
      </c>
      <c r="Y296" s="429" t="s">
        <v>53</v>
      </c>
      <c r="Z296" s="430">
        <v>0.18</v>
      </c>
      <c r="AA296" s="429" t="s">
        <v>53</v>
      </c>
      <c r="AB296" s="430">
        <v>5.07</v>
      </c>
    </row>
    <row r="297" spans="1:28">
      <c r="A297" s="429" t="s">
        <v>364</v>
      </c>
      <c r="B297" s="429" t="s">
        <v>276</v>
      </c>
      <c r="C297" s="430">
        <v>2001</v>
      </c>
      <c r="D297" s="430">
        <v>0.18</v>
      </c>
      <c r="E297" s="429" t="s">
        <v>53</v>
      </c>
      <c r="F297" s="430">
        <v>0.79</v>
      </c>
      <c r="G297" s="429" t="s">
        <v>53</v>
      </c>
      <c r="H297" s="430">
        <v>0.27</v>
      </c>
      <c r="I297" s="429" t="s">
        <v>53</v>
      </c>
      <c r="J297" s="430">
        <v>1.1499999999999999</v>
      </c>
      <c r="K297" s="429" t="s">
        <v>53</v>
      </c>
      <c r="L297" s="430">
        <v>0.56000000000000005</v>
      </c>
      <c r="M297" s="429" t="s">
        <v>53</v>
      </c>
      <c r="N297" s="430">
        <v>0.4</v>
      </c>
      <c r="O297" s="429" t="s">
        <v>53</v>
      </c>
      <c r="P297" s="430">
        <v>0.45</v>
      </c>
      <c r="Q297" s="429" t="s">
        <v>53</v>
      </c>
      <c r="R297" s="430">
        <v>0.76</v>
      </c>
      <c r="S297" s="429" t="s">
        <v>53</v>
      </c>
      <c r="T297" s="430">
        <v>0.24</v>
      </c>
      <c r="U297" s="429" t="s">
        <v>53</v>
      </c>
      <c r="V297" s="430">
        <v>0.23</v>
      </c>
      <c r="W297" s="429" t="s">
        <v>53</v>
      </c>
      <c r="X297" s="430">
        <v>0.43</v>
      </c>
      <c r="Y297" s="429" t="s">
        <v>53</v>
      </c>
      <c r="Z297" s="430">
        <v>0.1</v>
      </c>
      <c r="AA297" s="429" t="s">
        <v>53</v>
      </c>
      <c r="AB297" s="430">
        <v>5.56</v>
      </c>
    </row>
    <row r="298" spans="1:28">
      <c r="A298" s="429" t="s">
        <v>365</v>
      </c>
      <c r="B298" s="429" t="s">
        <v>276</v>
      </c>
      <c r="C298" s="430">
        <v>2001</v>
      </c>
      <c r="D298" s="430">
        <v>0.48</v>
      </c>
      <c r="E298" s="429" t="s">
        <v>27</v>
      </c>
      <c r="F298" s="430">
        <v>0.91</v>
      </c>
      <c r="G298" s="429" t="s">
        <v>53</v>
      </c>
      <c r="H298" s="430">
        <v>0.18</v>
      </c>
      <c r="I298" s="429" t="s">
        <v>27</v>
      </c>
      <c r="J298" s="430">
        <v>0.95</v>
      </c>
      <c r="K298" s="429" t="s">
        <v>53</v>
      </c>
      <c r="L298" s="430">
        <v>0.55000000000000004</v>
      </c>
      <c r="M298" s="429" t="s">
        <v>53</v>
      </c>
      <c r="N298" s="430">
        <v>0.1</v>
      </c>
      <c r="O298" s="429" t="s">
        <v>53</v>
      </c>
      <c r="P298" s="430">
        <v>0.87</v>
      </c>
      <c r="Q298" s="429" t="s">
        <v>53</v>
      </c>
      <c r="R298" s="430">
        <v>0.86</v>
      </c>
      <c r="S298" s="429" t="s">
        <v>37</v>
      </c>
      <c r="T298" s="430">
        <v>0.06</v>
      </c>
      <c r="U298" s="429" t="s">
        <v>53</v>
      </c>
      <c r="V298" s="430">
        <v>0.81</v>
      </c>
      <c r="W298" s="429" t="s">
        <v>53</v>
      </c>
      <c r="X298" s="430">
        <v>0.44</v>
      </c>
      <c r="Y298" s="429" t="s">
        <v>31</v>
      </c>
      <c r="Z298" s="430">
        <v>0.12</v>
      </c>
      <c r="AA298" s="429" t="s">
        <v>53</v>
      </c>
      <c r="AB298" s="430">
        <v>5.47</v>
      </c>
    </row>
    <row r="299" spans="1:28">
      <c r="A299" s="429" t="s">
        <v>366</v>
      </c>
      <c r="B299" s="429" t="s">
        <v>276</v>
      </c>
      <c r="C299" s="430">
        <v>2001</v>
      </c>
      <c r="D299" s="430">
        <v>0.1</v>
      </c>
      <c r="E299" s="429" t="s">
        <v>53</v>
      </c>
      <c r="F299" s="430">
        <v>0.23</v>
      </c>
      <c r="G299" s="429" t="s">
        <v>53</v>
      </c>
      <c r="H299" s="430">
        <v>0.31</v>
      </c>
      <c r="I299" s="429" t="s">
        <v>53</v>
      </c>
      <c r="J299" s="430">
        <v>1.27</v>
      </c>
      <c r="K299" s="429" t="s">
        <v>53</v>
      </c>
      <c r="L299" s="430">
        <v>0.84</v>
      </c>
      <c r="M299" s="429" t="s">
        <v>53</v>
      </c>
      <c r="N299" s="430">
        <v>1.74</v>
      </c>
      <c r="O299" s="429" t="s">
        <v>53</v>
      </c>
      <c r="P299" s="430">
        <v>0.49</v>
      </c>
      <c r="Q299" s="429" t="s">
        <v>53</v>
      </c>
      <c r="R299" s="430">
        <v>0.09</v>
      </c>
      <c r="S299" s="429" t="s">
        <v>53</v>
      </c>
      <c r="T299" s="430">
        <v>1.36</v>
      </c>
      <c r="U299" s="429" t="s">
        <v>53</v>
      </c>
      <c r="V299" s="430">
        <v>1.61</v>
      </c>
      <c r="W299" s="429" t="s">
        <v>53</v>
      </c>
      <c r="X299" s="430">
        <v>0.5</v>
      </c>
      <c r="Y299" s="429" t="s">
        <v>27</v>
      </c>
      <c r="Z299" s="430">
        <v>0.02</v>
      </c>
      <c r="AA299" s="429" t="s">
        <v>53</v>
      </c>
      <c r="AB299" s="430">
        <v>8.56</v>
      </c>
    </row>
    <row r="300" spans="1:28">
      <c r="A300" s="429" t="s">
        <v>367</v>
      </c>
      <c r="B300" s="429" t="s">
        <v>276</v>
      </c>
      <c r="C300" s="430">
        <v>2001</v>
      </c>
      <c r="D300" s="430">
        <v>0.38</v>
      </c>
      <c r="E300" s="429" t="s">
        <v>53</v>
      </c>
      <c r="F300" s="430">
        <v>0.85</v>
      </c>
      <c r="G300" s="429" t="s">
        <v>53</v>
      </c>
      <c r="H300" s="430">
        <v>0.77</v>
      </c>
      <c r="I300" s="429" t="s">
        <v>53</v>
      </c>
      <c r="J300" s="430">
        <v>1.07</v>
      </c>
      <c r="K300" s="429" t="s">
        <v>53</v>
      </c>
      <c r="L300" s="430">
        <v>1.02</v>
      </c>
      <c r="M300" s="429" t="s">
        <v>53</v>
      </c>
      <c r="N300" s="430">
        <v>1.45</v>
      </c>
      <c r="O300" s="429" t="s">
        <v>53</v>
      </c>
      <c r="P300" s="430">
        <v>0.97</v>
      </c>
      <c r="Q300" s="429" t="s">
        <v>53</v>
      </c>
      <c r="R300" s="430">
        <v>0.01</v>
      </c>
      <c r="S300" s="429" t="s">
        <v>53</v>
      </c>
      <c r="T300" s="430">
        <v>1.76</v>
      </c>
      <c r="U300" s="429" t="s">
        <v>53</v>
      </c>
      <c r="V300" s="430">
        <v>1.94</v>
      </c>
      <c r="W300" s="429" t="s">
        <v>53</v>
      </c>
      <c r="X300" s="430">
        <v>0.62</v>
      </c>
      <c r="Y300" s="429" t="s">
        <v>53</v>
      </c>
      <c r="Z300" s="430">
        <v>0.22</v>
      </c>
      <c r="AA300" s="429" t="s">
        <v>53</v>
      </c>
      <c r="AB300" s="430">
        <v>11.06</v>
      </c>
    </row>
    <row r="301" spans="1:28">
      <c r="A301" s="429" t="s">
        <v>368</v>
      </c>
      <c r="B301" s="429" t="s">
        <v>276</v>
      </c>
      <c r="C301" s="430">
        <v>2001</v>
      </c>
      <c r="D301" s="430">
        <v>0.28000000000000003</v>
      </c>
      <c r="E301" s="429" t="s">
        <v>53</v>
      </c>
      <c r="F301" s="430">
        <v>0.56999999999999995</v>
      </c>
      <c r="G301" s="429" t="s">
        <v>53</v>
      </c>
      <c r="H301" s="430">
        <v>0.33</v>
      </c>
      <c r="I301" s="429" t="s">
        <v>53</v>
      </c>
      <c r="J301" s="430">
        <v>1.61</v>
      </c>
      <c r="K301" s="429" t="s">
        <v>53</v>
      </c>
      <c r="L301" s="430">
        <v>0.71</v>
      </c>
      <c r="M301" s="429" t="s">
        <v>53</v>
      </c>
      <c r="N301" s="430">
        <v>0.43</v>
      </c>
      <c r="O301" s="429" t="s">
        <v>53</v>
      </c>
      <c r="P301" s="430">
        <v>4.45</v>
      </c>
      <c r="Q301" s="429" t="s">
        <v>53</v>
      </c>
      <c r="R301" s="430">
        <v>0.96</v>
      </c>
      <c r="S301" s="429" t="s">
        <v>53</v>
      </c>
      <c r="T301" s="430">
        <v>0.67</v>
      </c>
      <c r="U301" s="429" t="s">
        <v>27</v>
      </c>
      <c r="V301" s="430">
        <v>1.0900000000000001</v>
      </c>
      <c r="W301" s="429" t="s">
        <v>53</v>
      </c>
      <c r="X301" s="430">
        <v>0.35</v>
      </c>
      <c r="Y301" s="429" t="s">
        <v>43</v>
      </c>
      <c r="Z301" s="430">
        <v>0.25</v>
      </c>
      <c r="AA301" s="429" t="s">
        <v>27</v>
      </c>
      <c r="AB301" s="430">
        <v>11.35</v>
      </c>
    </row>
    <row r="302" spans="1:28">
      <c r="A302" s="429" t="s">
        <v>369</v>
      </c>
      <c r="B302" s="429" t="s">
        <v>276</v>
      </c>
      <c r="C302" s="430">
        <v>2001</v>
      </c>
      <c r="D302" s="430">
        <v>0</v>
      </c>
      <c r="E302" s="429" t="s">
        <v>25</v>
      </c>
      <c r="F302" s="430">
        <v>0</v>
      </c>
      <c r="G302" s="429" t="s">
        <v>27</v>
      </c>
      <c r="H302" s="430">
        <v>0</v>
      </c>
      <c r="I302" s="429" t="s">
        <v>27</v>
      </c>
      <c r="J302" s="430">
        <v>1.3</v>
      </c>
      <c r="K302" s="429" t="s">
        <v>53</v>
      </c>
      <c r="L302" s="430">
        <v>0.53</v>
      </c>
      <c r="M302" s="429" t="s">
        <v>53</v>
      </c>
      <c r="N302" s="430">
        <v>0.94</v>
      </c>
      <c r="O302" s="429" t="s">
        <v>25</v>
      </c>
      <c r="P302" s="430">
        <v>0.4</v>
      </c>
      <c r="Q302" s="429" t="s">
        <v>53</v>
      </c>
      <c r="R302" s="430">
        <v>0.06</v>
      </c>
      <c r="S302" s="429" t="s">
        <v>53</v>
      </c>
      <c r="T302" s="430">
        <v>0.44</v>
      </c>
      <c r="U302" s="429" t="s">
        <v>53</v>
      </c>
      <c r="V302" s="430">
        <v>0</v>
      </c>
      <c r="W302" s="429" t="s">
        <v>53</v>
      </c>
      <c r="X302" s="430">
        <v>0.28000000000000003</v>
      </c>
      <c r="Y302" s="429" t="s">
        <v>53</v>
      </c>
      <c r="Z302" s="430">
        <v>0.05</v>
      </c>
      <c r="AA302" s="429" t="s">
        <v>53</v>
      </c>
      <c r="AB302" s="430">
        <v>4</v>
      </c>
    </row>
    <row r="303" spans="1:28">
      <c r="A303" s="429" t="s">
        <v>370</v>
      </c>
      <c r="B303" s="429" t="s">
        <v>276</v>
      </c>
      <c r="C303" s="430">
        <v>2001</v>
      </c>
      <c r="D303" s="430">
        <v>0.69</v>
      </c>
      <c r="E303" s="429" t="s">
        <v>53</v>
      </c>
      <c r="F303" s="430">
        <v>2.58</v>
      </c>
      <c r="G303" s="429" t="s">
        <v>53</v>
      </c>
      <c r="H303" s="430">
        <v>1.78</v>
      </c>
      <c r="I303" s="429" t="s">
        <v>27</v>
      </c>
      <c r="J303" s="430">
        <v>2.79</v>
      </c>
      <c r="K303" s="429" t="s">
        <v>53</v>
      </c>
      <c r="L303" s="430">
        <v>1.63</v>
      </c>
      <c r="M303" s="429" t="s">
        <v>53</v>
      </c>
      <c r="N303" s="430">
        <v>2.16</v>
      </c>
      <c r="O303" s="429" t="s">
        <v>53</v>
      </c>
      <c r="P303" s="430">
        <v>1.24</v>
      </c>
      <c r="Q303" s="429" t="s">
        <v>53</v>
      </c>
      <c r="R303" s="430">
        <v>0.33</v>
      </c>
      <c r="S303" s="429" t="s">
        <v>53</v>
      </c>
      <c r="T303" s="430">
        <v>1.31</v>
      </c>
      <c r="U303" s="429" t="s">
        <v>53</v>
      </c>
      <c r="V303" s="430">
        <v>2.86</v>
      </c>
      <c r="W303" s="429" t="s">
        <v>27</v>
      </c>
      <c r="X303" s="430">
        <v>1.58</v>
      </c>
      <c r="Y303" s="429" t="s">
        <v>27</v>
      </c>
      <c r="Z303" s="430">
        <v>3.66</v>
      </c>
      <c r="AA303" s="429" t="s">
        <v>27</v>
      </c>
      <c r="AB303" s="430">
        <v>22.61</v>
      </c>
    </row>
    <row r="304" spans="1:28">
      <c r="A304" s="429" t="s">
        <v>371</v>
      </c>
      <c r="B304" s="429" t="s">
        <v>276</v>
      </c>
      <c r="C304" s="430">
        <v>2001</v>
      </c>
      <c r="D304" s="430">
        <v>0.09</v>
      </c>
      <c r="E304" s="429" t="s">
        <v>25</v>
      </c>
      <c r="F304" s="430">
        <v>0.51</v>
      </c>
      <c r="G304" s="429" t="s">
        <v>38</v>
      </c>
      <c r="H304" s="430">
        <v>0.5</v>
      </c>
      <c r="I304" s="429" t="s">
        <v>28</v>
      </c>
      <c r="J304" s="430">
        <v>1.55</v>
      </c>
      <c r="K304" s="429" t="s">
        <v>25</v>
      </c>
      <c r="L304" s="430">
        <v>1.22</v>
      </c>
      <c r="M304" s="429" t="s">
        <v>53</v>
      </c>
      <c r="N304" s="430">
        <v>0.87</v>
      </c>
      <c r="O304" s="429" t="s">
        <v>53</v>
      </c>
      <c r="P304" s="430">
        <v>0.3</v>
      </c>
      <c r="Q304" s="429" t="s">
        <v>53</v>
      </c>
      <c r="R304" s="430">
        <v>1.03</v>
      </c>
      <c r="S304" s="429" t="s">
        <v>53</v>
      </c>
      <c r="T304" s="430">
        <v>0.76</v>
      </c>
      <c r="U304" s="429" t="s">
        <v>53</v>
      </c>
      <c r="V304" s="430">
        <v>0.98</v>
      </c>
      <c r="W304" s="429" t="s">
        <v>25</v>
      </c>
      <c r="X304" s="430">
        <v>0.84</v>
      </c>
      <c r="Y304" s="429" t="s">
        <v>53</v>
      </c>
      <c r="Z304" s="430">
        <v>1.08</v>
      </c>
      <c r="AA304" s="429" t="s">
        <v>38</v>
      </c>
      <c r="AB304" s="430">
        <v>9.73</v>
      </c>
    </row>
    <row r="305" spans="1:28">
      <c r="A305" s="429" t="s">
        <v>372</v>
      </c>
      <c r="B305" s="429" t="s">
        <v>276</v>
      </c>
      <c r="C305" s="430">
        <v>2001</v>
      </c>
      <c r="D305" s="430">
        <v>0.49</v>
      </c>
      <c r="E305" s="429" t="s">
        <v>53</v>
      </c>
      <c r="F305" s="430">
        <v>0.9</v>
      </c>
      <c r="G305" s="429" t="s">
        <v>53</v>
      </c>
      <c r="H305" s="430">
        <v>1.94</v>
      </c>
      <c r="I305" s="429" t="s">
        <v>53</v>
      </c>
      <c r="J305" s="430">
        <v>1.97</v>
      </c>
      <c r="K305" s="429" t="s">
        <v>53</v>
      </c>
      <c r="L305" s="430">
        <v>2.52</v>
      </c>
      <c r="M305" s="429" t="s">
        <v>53</v>
      </c>
      <c r="N305" s="430">
        <v>3.53</v>
      </c>
      <c r="O305" s="429" t="s">
        <v>53</v>
      </c>
      <c r="P305" s="430">
        <v>0.64</v>
      </c>
      <c r="Q305" s="429" t="s">
        <v>53</v>
      </c>
      <c r="R305" s="430">
        <v>0.01</v>
      </c>
      <c r="S305" s="429" t="s">
        <v>53</v>
      </c>
      <c r="T305" s="430">
        <v>2.64</v>
      </c>
      <c r="U305" s="429" t="s">
        <v>53</v>
      </c>
      <c r="V305" s="430">
        <v>5.05</v>
      </c>
      <c r="W305" s="429" t="s">
        <v>53</v>
      </c>
      <c r="X305" s="430">
        <v>2.09</v>
      </c>
      <c r="Y305" s="429" t="s">
        <v>53</v>
      </c>
      <c r="Z305" s="430">
        <v>0.83</v>
      </c>
      <c r="AA305" s="429" t="s">
        <v>53</v>
      </c>
      <c r="AB305" s="430">
        <v>22.61</v>
      </c>
    </row>
    <row r="306" spans="1:28">
      <c r="A306" s="429" t="s">
        <v>373</v>
      </c>
      <c r="B306" s="429" t="s">
        <v>276</v>
      </c>
      <c r="C306" s="430">
        <v>2001</v>
      </c>
      <c r="D306" s="430">
        <v>0.06</v>
      </c>
      <c r="E306" s="429" t="s">
        <v>53</v>
      </c>
      <c r="F306" s="430">
        <v>0.92</v>
      </c>
      <c r="G306" s="429" t="s">
        <v>53</v>
      </c>
      <c r="H306" s="430">
        <v>1.04</v>
      </c>
      <c r="I306" s="429" t="s">
        <v>53</v>
      </c>
      <c r="J306" s="430">
        <v>2.37</v>
      </c>
      <c r="K306" s="429" t="s">
        <v>31</v>
      </c>
      <c r="L306" s="430">
        <v>1.96</v>
      </c>
      <c r="M306" s="429" t="s">
        <v>53</v>
      </c>
      <c r="N306" s="430">
        <v>0</v>
      </c>
      <c r="O306" s="429" t="s">
        <v>26</v>
      </c>
      <c r="P306" s="430">
        <v>0</v>
      </c>
      <c r="Q306" s="429" t="s">
        <v>26</v>
      </c>
      <c r="R306" s="430">
        <v>0</v>
      </c>
      <c r="S306" s="429" t="s">
        <v>27</v>
      </c>
      <c r="T306" s="430">
        <v>0.57999999999999996</v>
      </c>
      <c r="U306" s="429" t="s">
        <v>25</v>
      </c>
      <c r="V306" s="430">
        <v>1.59</v>
      </c>
      <c r="W306" s="429" t="s">
        <v>53</v>
      </c>
      <c r="X306" s="430">
        <v>0.86</v>
      </c>
      <c r="Y306" s="429" t="s">
        <v>27</v>
      </c>
      <c r="Z306" s="430">
        <v>0.01</v>
      </c>
      <c r="AA306" s="429" t="s">
        <v>27</v>
      </c>
      <c r="AB306" s="430">
        <v>9.39</v>
      </c>
    </row>
    <row r="307" spans="1:28">
      <c r="A307" s="429" t="s">
        <v>374</v>
      </c>
      <c r="B307" s="429" t="s">
        <v>276</v>
      </c>
      <c r="C307" s="430">
        <v>2001</v>
      </c>
      <c r="D307" s="430">
        <v>0.11</v>
      </c>
      <c r="E307" s="429" t="s">
        <v>53</v>
      </c>
      <c r="F307" s="430">
        <v>0.44</v>
      </c>
      <c r="G307" s="429" t="s">
        <v>53</v>
      </c>
      <c r="H307" s="430">
        <v>0.55000000000000004</v>
      </c>
      <c r="I307" s="429" t="s">
        <v>53</v>
      </c>
      <c r="J307" s="430">
        <v>0.28999999999999998</v>
      </c>
      <c r="K307" s="429" t="s">
        <v>53</v>
      </c>
      <c r="L307" s="430">
        <v>0.95</v>
      </c>
      <c r="M307" s="429" t="s">
        <v>53</v>
      </c>
      <c r="N307" s="430">
        <v>1.99</v>
      </c>
      <c r="O307" s="429" t="s">
        <v>53</v>
      </c>
      <c r="P307" s="430">
        <v>0</v>
      </c>
      <c r="Q307" s="429" t="s">
        <v>26</v>
      </c>
      <c r="R307" s="430">
        <v>0</v>
      </c>
      <c r="S307" s="429" t="s">
        <v>26</v>
      </c>
      <c r="T307" s="430">
        <v>0</v>
      </c>
      <c r="U307" s="429" t="s">
        <v>53</v>
      </c>
      <c r="V307" s="430">
        <v>0.22</v>
      </c>
      <c r="W307" s="429" t="s">
        <v>53</v>
      </c>
      <c r="X307" s="430">
        <v>0.33</v>
      </c>
      <c r="Y307" s="429" t="s">
        <v>53</v>
      </c>
      <c r="Z307" s="430">
        <v>0.16</v>
      </c>
      <c r="AA307" s="429" t="s">
        <v>53</v>
      </c>
      <c r="AB307" s="430">
        <v>5.04</v>
      </c>
    </row>
    <row r="308" spans="1:28">
      <c r="A308" s="429" t="s">
        <v>375</v>
      </c>
      <c r="B308" s="429" t="s">
        <v>276</v>
      </c>
      <c r="C308" s="430">
        <v>2001</v>
      </c>
      <c r="D308" s="430">
        <v>0.4</v>
      </c>
      <c r="E308" s="429" t="s">
        <v>27</v>
      </c>
      <c r="F308" s="430">
        <v>0.94</v>
      </c>
      <c r="G308" s="429" t="s">
        <v>53</v>
      </c>
      <c r="H308" s="430">
        <v>0.23</v>
      </c>
      <c r="I308" s="429" t="s">
        <v>53</v>
      </c>
      <c r="J308" s="430">
        <v>1.81</v>
      </c>
      <c r="K308" s="429" t="s">
        <v>53</v>
      </c>
      <c r="L308" s="430">
        <v>2.48</v>
      </c>
      <c r="M308" s="429" t="s">
        <v>53</v>
      </c>
      <c r="N308" s="430">
        <v>0.39</v>
      </c>
      <c r="O308" s="429" t="s">
        <v>53</v>
      </c>
      <c r="P308" s="430">
        <v>1.49</v>
      </c>
      <c r="Q308" s="429" t="s">
        <v>53</v>
      </c>
      <c r="R308" s="430">
        <v>1.05</v>
      </c>
      <c r="S308" s="429" t="s">
        <v>53</v>
      </c>
      <c r="T308" s="430">
        <v>1.23</v>
      </c>
      <c r="U308" s="429" t="s">
        <v>53</v>
      </c>
      <c r="V308" s="430">
        <v>1.1100000000000001</v>
      </c>
      <c r="W308" s="429" t="s">
        <v>53</v>
      </c>
      <c r="X308" s="430">
        <v>0.64</v>
      </c>
      <c r="Y308" s="429" t="s">
        <v>53</v>
      </c>
      <c r="Z308" s="430">
        <v>0.04</v>
      </c>
      <c r="AA308" s="429" t="s">
        <v>53</v>
      </c>
      <c r="AB308" s="430">
        <v>11.81</v>
      </c>
    </row>
    <row r="309" spans="1:28">
      <c r="A309" s="429" t="s">
        <v>376</v>
      </c>
      <c r="B309" s="429" t="s">
        <v>276</v>
      </c>
      <c r="C309" s="430">
        <v>2001</v>
      </c>
      <c r="D309" s="430">
        <v>0.32</v>
      </c>
      <c r="E309" s="429" t="s">
        <v>28</v>
      </c>
      <c r="F309" s="430">
        <v>0.82</v>
      </c>
      <c r="G309" s="429" t="s">
        <v>27</v>
      </c>
      <c r="H309" s="430">
        <v>0.34</v>
      </c>
      <c r="I309" s="429" t="s">
        <v>53</v>
      </c>
      <c r="J309" s="430">
        <v>1.03</v>
      </c>
      <c r="K309" s="429" t="s">
        <v>53</v>
      </c>
      <c r="L309" s="430">
        <v>1.74</v>
      </c>
      <c r="M309" s="429" t="s">
        <v>53</v>
      </c>
      <c r="N309" s="430">
        <v>1.32</v>
      </c>
      <c r="O309" s="429" t="s">
        <v>53</v>
      </c>
      <c r="P309" s="430">
        <v>0.56999999999999995</v>
      </c>
      <c r="Q309" s="429" t="s">
        <v>53</v>
      </c>
      <c r="R309" s="430">
        <v>0.37</v>
      </c>
      <c r="S309" s="429" t="s">
        <v>53</v>
      </c>
      <c r="T309" s="430">
        <v>0.61</v>
      </c>
      <c r="U309" s="429" t="s">
        <v>53</v>
      </c>
      <c r="V309" s="430">
        <v>1.24</v>
      </c>
      <c r="W309" s="429" t="s">
        <v>53</v>
      </c>
      <c r="X309" s="430">
        <v>1.92</v>
      </c>
      <c r="Y309" s="429" t="s">
        <v>53</v>
      </c>
      <c r="Z309" s="430">
        <v>0.28999999999999998</v>
      </c>
      <c r="AA309" s="429" t="s">
        <v>25</v>
      </c>
      <c r="AB309" s="430">
        <v>10.57</v>
      </c>
    </row>
    <row r="310" spans="1:28">
      <c r="A310" s="429" t="s">
        <v>377</v>
      </c>
      <c r="B310" s="429" t="s">
        <v>276</v>
      </c>
      <c r="C310" s="430">
        <v>2001</v>
      </c>
      <c r="D310" s="430">
        <v>0.26</v>
      </c>
      <c r="E310" s="429" t="s">
        <v>53</v>
      </c>
      <c r="F310" s="430">
        <v>0.77</v>
      </c>
      <c r="G310" s="429" t="s">
        <v>53</v>
      </c>
      <c r="H310" s="430">
        <v>0.31</v>
      </c>
      <c r="I310" s="429" t="s">
        <v>53</v>
      </c>
      <c r="J310" s="430">
        <v>0.55000000000000004</v>
      </c>
      <c r="K310" s="429" t="s">
        <v>53</v>
      </c>
      <c r="L310" s="430">
        <v>0.16</v>
      </c>
      <c r="M310" s="429" t="s">
        <v>53</v>
      </c>
      <c r="N310" s="430">
        <v>1.1000000000000001</v>
      </c>
      <c r="O310" s="429" t="s">
        <v>53</v>
      </c>
      <c r="P310" s="430">
        <v>1.06</v>
      </c>
      <c r="Q310" s="429" t="s">
        <v>53</v>
      </c>
      <c r="R310" s="430">
        <v>0.28999999999999998</v>
      </c>
      <c r="S310" s="429" t="s">
        <v>53</v>
      </c>
      <c r="T310" s="430">
        <v>0.9</v>
      </c>
      <c r="U310" s="429" t="s">
        <v>53</v>
      </c>
      <c r="V310" s="430">
        <v>1.07</v>
      </c>
      <c r="W310" s="429" t="s">
        <v>53</v>
      </c>
      <c r="X310" s="430">
        <v>1.48</v>
      </c>
      <c r="Y310" s="429" t="s">
        <v>53</v>
      </c>
      <c r="Z310" s="430">
        <v>0.28000000000000003</v>
      </c>
      <c r="AA310" s="429" t="s">
        <v>53</v>
      </c>
      <c r="AB310" s="430">
        <v>8.23</v>
      </c>
    </row>
    <row r="311" spans="1:28">
      <c r="A311" s="429" t="s">
        <v>378</v>
      </c>
      <c r="B311" s="429" t="s">
        <v>276</v>
      </c>
      <c r="C311" s="430">
        <v>2001</v>
      </c>
      <c r="D311" s="430">
        <v>0.38</v>
      </c>
      <c r="E311" s="429" t="s">
        <v>53</v>
      </c>
      <c r="F311" s="430">
        <v>0.28999999999999998</v>
      </c>
      <c r="G311" s="429" t="s">
        <v>27</v>
      </c>
      <c r="H311" s="430">
        <v>0.31</v>
      </c>
      <c r="I311" s="429" t="s">
        <v>53</v>
      </c>
      <c r="J311" s="430">
        <v>0.77</v>
      </c>
      <c r="K311" s="429" t="s">
        <v>53</v>
      </c>
      <c r="L311" s="430">
        <v>0.45</v>
      </c>
      <c r="M311" s="429" t="s">
        <v>53</v>
      </c>
      <c r="N311" s="430">
        <v>1.7</v>
      </c>
      <c r="O311" s="429" t="s">
        <v>53</v>
      </c>
      <c r="P311" s="430">
        <v>1.6</v>
      </c>
      <c r="Q311" s="429" t="s">
        <v>53</v>
      </c>
      <c r="R311" s="430">
        <v>0.13</v>
      </c>
      <c r="S311" s="429" t="s">
        <v>53</v>
      </c>
      <c r="T311" s="430">
        <v>0.63</v>
      </c>
      <c r="U311" s="429" t="s">
        <v>53</v>
      </c>
      <c r="V311" s="430">
        <v>0.28999999999999998</v>
      </c>
      <c r="W311" s="429" t="s">
        <v>53</v>
      </c>
      <c r="X311" s="430">
        <v>1.23</v>
      </c>
      <c r="Y311" s="429" t="s">
        <v>53</v>
      </c>
      <c r="Z311" s="430">
        <v>0.46</v>
      </c>
      <c r="AA311" s="429" t="s">
        <v>53</v>
      </c>
      <c r="AB311" s="430">
        <v>8.24</v>
      </c>
    </row>
    <row r="312" spans="1:28">
      <c r="A312" s="429" t="s">
        <v>379</v>
      </c>
      <c r="B312" s="429" t="s">
        <v>276</v>
      </c>
      <c r="C312" s="430">
        <v>2001</v>
      </c>
      <c r="D312" s="430">
        <v>0.26</v>
      </c>
      <c r="E312" s="429" t="s">
        <v>27</v>
      </c>
      <c r="F312" s="430">
        <v>0.39</v>
      </c>
      <c r="G312" s="429" t="s">
        <v>53</v>
      </c>
      <c r="H312" s="430">
        <v>0.17</v>
      </c>
      <c r="I312" s="429" t="s">
        <v>53</v>
      </c>
      <c r="J312" s="430">
        <v>0.56999999999999995</v>
      </c>
      <c r="K312" s="429" t="s">
        <v>27</v>
      </c>
      <c r="L312" s="430">
        <v>0.55000000000000004</v>
      </c>
      <c r="M312" s="429" t="s">
        <v>53</v>
      </c>
      <c r="N312" s="430">
        <v>1.4</v>
      </c>
      <c r="O312" s="429" t="s">
        <v>53</v>
      </c>
      <c r="P312" s="430">
        <v>1.92</v>
      </c>
      <c r="Q312" s="429" t="s">
        <v>53</v>
      </c>
      <c r="R312" s="430">
        <v>0.7</v>
      </c>
      <c r="S312" s="429" t="s">
        <v>25</v>
      </c>
      <c r="T312" s="430">
        <v>1.66</v>
      </c>
      <c r="U312" s="429" t="s">
        <v>28</v>
      </c>
      <c r="V312" s="430">
        <v>0.26</v>
      </c>
      <c r="W312" s="429" t="s">
        <v>53</v>
      </c>
      <c r="X312" s="430">
        <v>0.98</v>
      </c>
      <c r="Y312" s="429" t="s">
        <v>53</v>
      </c>
      <c r="Z312" s="430">
        <v>0.24</v>
      </c>
      <c r="AA312" s="429" t="s">
        <v>25</v>
      </c>
      <c r="AB312" s="430">
        <v>9.1</v>
      </c>
    </row>
    <row r="313" spans="1:28">
      <c r="A313" s="429" t="s">
        <v>380</v>
      </c>
      <c r="B313" s="429" t="s">
        <v>276</v>
      </c>
      <c r="C313" s="430">
        <v>2001</v>
      </c>
      <c r="D313" s="430">
        <v>0.72</v>
      </c>
      <c r="E313" s="429" t="s">
        <v>53</v>
      </c>
      <c r="F313" s="430">
        <v>0.66</v>
      </c>
      <c r="G313" s="429" t="s">
        <v>53</v>
      </c>
      <c r="H313" s="430">
        <v>0.31</v>
      </c>
      <c r="I313" s="429" t="s">
        <v>27</v>
      </c>
      <c r="J313" s="430">
        <v>0.9</v>
      </c>
      <c r="K313" s="429" t="s">
        <v>53</v>
      </c>
      <c r="L313" s="430">
        <v>0.28000000000000003</v>
      </c>
      <c r="M313" s="429" t="s">
        <v>53</v>
      </c>
      <c r="N313" s="430">
        <v>1.82</v>
      </c>
      <c r="O313" s="429" t="s">
        <v>53</v>
      </c>
      <c r="P313" s="430">
        <v>0.61</v>
      </c>
      <c r="Q313" s="429" t="s">
        <v>53</v>
      </c>
      <c r="R313" s="430">
        <v>0.12</v>
      </c>
      <c r="S313" s="429" t="s">
        <v>53</v>
      </c>
      <c r="T313" s="430">
        <v>0.59</v>
      </c>
      <c r="U313" s="429" t="s">
        <v>53</v>
      </c>
      <c r="V313" s="430">
        <v>0.22</v>
      </c>
      <c r="W313" s="429" t="s">
        <v>53</v>
      </c>
      <c r="X313" s="430">
        <v>1.41</v>
      </c>
      <c r="Y313" s="429" t="s">
        <v>53</v>
      </c>
      <c r="Z313" s="430">
        <v>0.42</v>
      </c>
      <c r="AA313" s="429" t="s">
        <v>53</v>
      </c>
      <c r="AB313" s="430">
        <v>8.06</v>
      </c>
    </row>
    <row r="314" spans="1:28">
      <c r="A314" s="429" t="s">
        <v>381</v>
      </c>
      <c r="B314" s="429" t="s">
        <v>276</v>
      </c>
      <c r="C314" s="430">
        <v>2001</v>
      </c>
      <c r="D314" s="430">
        <v>0.18</v>
      </c>
      <c r="E314" s="429" t="s">
        <v>53</v>
      </c>
      <c r="F314" s="430">
        <v>0.26</v>
      </c>
      <c r="G314" s="429" t="s">
        <v>53</v>
      </c>
      <c r="H314" s="430">
        <v>0.4</v>
      </c>
      <c r="I314" s="429" t="s">
        <v>53</v>
      </c>
      <c r="J314" s="430">
        <v>1.83</v>
      </c>
      <c r="K314" s="429" t="s">
        <v>53</v>
      </c>
      <c r="L314" s="430">
        <v>1.51</v>
      </c>
      <c r="M314" s="429" t="s">
        <v>53</v>
      </c>
      <c r="N314" s="430">
        <v>1.2</v>
      </c>
      <c r="O314" s="429" t="s">
        <v>53</v>
      </c>
      <c r="P314" s="430">
        <v>3.82</v>
      </c>
      <c r="Q314" s="429" t="s">
        <v>53</v>
      </c>
      <c r="R314" s="430">
        <v>0.61</v>
      </c>
      <c r="S314" s="429" t="s">
        <v>53</v>
      </c>
      <c r="T314" s="430">
        <v>1.51</v>
      </c>
      <c r="U314" s="429" t="s">
        <v>53</v>
      </c>
      <c r="V314" s="430">
        <v>1.03</v>
      </c>
      <c r="W314" s="429" t="s">
        <v>53</v>
      </c>
      <c r="X314" s="430">
        <v>0.36</v>
      </c>
      <c r="Y314" s="429" t="s">
        <v>53</v>
      </c>
      <c r="Z314" s="430">
        <v>0.06</v>
      </c>
      <c r="AA314" s="429" t="s">
        <v>53</v>
      </c>
      <c r="AB314" s="430">
        <v>12.77</v>
      </c>
    </row>
    <row r="315" spans="1:28">
      <c r="A315" s="429" t="s">
        <v>382</v>
      </c>
      <c r="B315" s="429" t="s">
        <v>276</v>
      </c>
      <c r="C315" s="430">
        <v>2001</v>
      </c>
      <c r="D315" s="430">
        <v>0.08</v>
      </c>
      <c r="E315" s="429" t="s">
        <v>27</v>
      </c>
      <c r="F315" s="430">
        <v>0.33</v>
      </c>
      <c r="G315" s="429" t="s">
        <v>53</v>
      </c>
      <c r="H315" s="430">
        <v>0.23</v>
      </c>
      <c r="I315" s="429" t="s">
        <v>27</v>
      </c>
      <c r="J315" s="430">
        <v>2.1800000000000002</v>
      </c>
      <c r="K315" s="429" t="s">
        <v>53</v>
      </c>
      <c r="L315" s="430">
        <v>1.52</v>
      </c>
      <c r="M315" s="429" t="s">
        <v>53</v>
      </c>
      <c r="N315" s="430">
        <v>0.9</v>
      </c>
      <c r="O315" s="429" t="s">
        <v>53</v>
      </c>
      <c r="P315" s="430">
        <v>3.45</v>
      </c>
      <c r="Q315" s="429" t="s">
        <v>53</v>
      </c>
      <c r="R315" s="430">
        <v>0.49</v>
      </c>
      <c r="S315" s="429" t="s">
        <v>53</v>
      </c>
      <c r="T315" s="430">
        <v>1.41</v>
      </c>
      <c r="U315" s="429" t="s">
        <v>53</v>
      </c>
      <c r="V315" s="430">
        <v>1.42</v>
      </c>
      <c r="W315" s="429" t="s">
        <v>53</v>
      </c>
      <c r="X315" s="430">
        <v>0.27</v>
      </c>
      <c r="Y315" s="429" t="s">
        <v>53</v>
      </c>
      <c r="Z315" s="430">
        <v>0.01</v>
      </c>
      <c r="AA315" s="429" t="s">
        <v>53</v>
      </c>
      <c r="AB315" s="430">
        <v>12.29</v>
      </c>
    </row>
    <row r="316" spans="1:28">
      <c r="A316" s="429" t="s">
        <v>383</v>
      </c>
      <c r="B316" s="429" t="s">
        <v>276</v>
      </c>
      <c r="C316" s="430">
        <v>2001</v>
      </c>
      <c r="D316" s="430">
        <v>0.34</v>
      </c>
      <c r="E316" s="429" t="s">
        <v>27</v>
      </c>
      <c r="F316" s="430">
        <v>0.55000000000000004</v>
      </c>
      <c r="G316" s="429" t="s">
        <v>28</v>
      </c>
      <c r="H316" s="430">
        <v>0.31</v>
      </c>
      <c r="I316" s="429" t="s">
        <v>38</v>
      </c>
      <c r="J316" s="430">
        <v>1.58</v>
      </c>
      <c r="K316" s="429" t="s">
        <v>27</v>
      </c>
      <c r="L316" s="430">
        <v>1.91</v>
      </c>
      <c r="M316" s="429" t="s">
        <v>53</v>
      </c>
      <c r="N316" s="430">
        <v>1.55</v>
      </c>
      <c r="O316" s="429" t="s">
        <v>27</v>
      </c>
      <c r="P316" s="430">
        <v>1.74</v>
      </c>
      <c r="Q316" s="429" t="s">
        <v>53</v>
      </c>
      <c r="R316" s="430">
        <v>0.26</v>
      </c>
      <c r="S316" s="429" t="s">
        <v>53</v>
      </c>
      <c r="T316" s="430">
        <v>0.5</v>
      </c>
      <c r="U316" s="429" t="s">
        <v>53</v>
      </c>
      <c r="V316" s="430">
        <v>1.41</v>
      </c>
      <c r="W316" s="429" t="s">
        <v>53</v>
      </c>
      <c r="X316" s="430">
        <v>1.0900000000000001</v>
      </c>
      <c r="Y316" s="429" t="s">
        <v>53</v>
      </c>
      <c r="Z316" s="430">
        <v>1.05</v>
      </c>
      <c r="AA316" s="429" t="s">
        <v>53</v>
      </c>
      <c r="AB316" s="430">
        <v>12.29</v>
      </c>
    </row>
    <row r="317" spans="1:28">
      <c r="A317" s="429" t="s">
        <v>384</v>
      </c>
      <c r="B317" s="429" t="s">
        <v>276</v>
      </c>
      <c r="C317" s="430">
        <v>2001</v>
      </c>
      <c r="D317" s="430">
        <v>0.13</v>
      </c>
      <c r="E317" s="429" t="s">
        <v>53</v>
      </c>
      <c r="F317" s="430">
        <v>0.92</v>
      </c>
      <c r="G317" s="429" t="s">
        <v>53</v>
      </c>
      <c r="H317" s="430">
        <v>0.16</v>
      </c>
      <c r="I317" s="429" t="s">
        <v>53</v>
      </c>
      <c r="J317" s="430">
        <v>2.81</v>
      </c>
      <c r="K317" s="429" t="s">
        <v>53</v>
      </c>
      <c r="L317" s="430">
        <v>2.38</v>
      </c>
      <c r="M317" s="429" t="s">
        <v>53</v>
      </c>
      <c r="N317" s="430">
        <v>3.97</v>
      </c>
      <c r="O317" s="429" t="s">
        <v>53</v>
      </c>
      <c r="P317" s="430">
        <v>1.98</v>
      </c>
      <c r="Q317" s="429" t="s">
        <v>25</v>
      </c>
      <c r="R317" s="430">
        <v>1.46</v>
      </c>
      <c r="S317" s="429" t="s">
        <v>53</v>
      </c>
      <c r="T317" s="430">
        <v>0.33</v>
      </c>
      <c r="U317" s="429" t="s">
        <v>53</v>
      </c>
      <c r="V317" s="430">
        <v>0.85</v>
      </c>
      <c r="W317" s="429" t="s">
        <v>53</v>
      </c>
      <c r="X317" s="430">
        <v>0.17</v>
      </c>
      <c r="Y317" s="429" t="s">
        <v>53</v>
      </c>
      <c r="Z317" s="430">
        <v>0.17</v>
      </c>
      <c r="AA317" s="429" t="s">
        <v>53</v>
      </c>
      <c r="AB317" s="430">
        <v>15.33</v>
      </c>
    </row>
    <row r="318" spans="1:28">
      <c r="A318" s="429" t="s">
        <v>385</v>
      </c>
      <c r="B318" s="429" t="s">
        <v>276</v>
      </c>
      <c r="C318" s="430">
        <v>2001</v>
      </c>
      <c r="D318" s="430">
        <v>0</v>
      </c>
      <c r="E318" s="429" t="s">
        <v>53</v>
      </c>
      <c r="F318" s="430">
        <v>0.56999999999999995</v>
      </c>
      <c r="G318" s="429" t="s">
        <v>27</v>
      </c>
      <c r="H318" s="430">
        <v>0.72</v>
      </c>
      <c r="I318" s="429" t="s">
        <v>53</v>
      </c>
      <c r="J318" s="430">
        <v>0.18</v>
      </c>
      <c r="K318" s="429" t="s">
        <v>53</v>
      </c>
      <c r="L318" s="430">
        <v>0.56999999999999995</v>
      </c>
      <c r="M318" s="429" t="s">
        <v>53</v>
      </c>
      <c r="N318" s="430">
        <v>1.32</v>
      </c>
      <c r="O318" s="429" t="s">
        <v>53</v>
      </c>
      <c r="P318" s="430">
        <v>0.79</v>
      </c>
      <c r="Q318" s="429" t="s">
        <v>53</v>
      </c>
      <c r="R318" s="430">
        <v>0.32</v>
      </c>
      <c r="S318" s="429" t="s">
        <v>53</v>
      </c>
      <c r="T318" s="430">
        <v>0.86</v>
      </c>
      <c r="U318" s="429" t="s">
        <v>53</v>
      </c>
      <c r="V318" s="430">
        <v>0.43</v>
      </c>
      <c r="W318" s="429" t="s">
        <v>53</v>
      </c>
      <c r="X318" s="430">
        <v>0.17</v>
      </c>
      <c r="Y318" s="429" t="s">
        <v>53</v>
      </c>
      <c r="Z318" s="430">
        <v>0.12</v>
      </c>
      <c r="AA318" s="429" t="s">
        <v>53</v>
      </c>
      <c r="AB318" s="430">
        <v>6.05</v>
      </c>
    </row>
    <row r="319" spans="1:28">
      <c r="A319" s="429" t="s">
        <v>387</v>
      </c>
      <c r="B319" s="429" t="s">
        <v>276</v>
      </c>
      <c r="C319" s="430">
        <v>2001</v>
      </c>
      <c r="D319" s="430">
        <v>0.3</v>
      </c>
      <c r="E319" s="429" t="s">
        <v>53</v>
      </c>
      <c r="F319" s="430">
        <v>0.21</v>
      </c>
      <c r="G319" s="429" t="s">
        <v>53</v>
      </c>
      <c r="H319" s="430">
        <v>0.21</v>
      </c>
      <c r="I319" s="429" t="s">
        <v>53</v>
      </c>
      <c r="J319" s="430">
        <v>2.2400000000000002</v>
      </c>
      <c r="K319" s="429" t="s">
        <v>53</v>
      </c>
      <c r="L319" s="430">
        <v>2.57</v>
      </c>
      <c r="M319" s="429" t="s">
        <v>53</v>
      </c>
      <c r="N319" s="430">
        <v>0.74</v>
      </c>
      <c r="O319" s="429" t="s">
        <v>53</v>
      </c>
      <c r="P319" s="430">
        <v>3.91</v>
      </c>
      <c r="Q319" s="429" t="s">
        <v>53</v>
      </c>
      <c r="R319" s="430">
        <v>0.55000000000000004</v>
      </c>
      <c r="S319" s="429" t="s">
        <v>53</v>
      </c>
      <c r="T319" s="430">
        <v>1.45</v>
      </c>
      <c r="U319" s="429" t="s">
        <v>53</v>
      </c>
      <c r="V319" s="430">
        <v>1.34</v>
      </c>
      <c r="W319" s="429" t="s">
        <v>53</v>
      </c>
      <c r="X319" s="430">
        <v>0.41</v>
      </c>
      <c r="Y319" s="429" t="s">
        <v>53</v>
      </c>
      <c r="Z319" s="430">
        <v>0</v>
      </c>
      <c r="AA319" s="429" t="s">
        <v>53</v>
      </c>
      <c r="AB319" s="430">
        <v>13.93</v>
      </c>
    </row>
    <row r="320" spans="1:28">
      <c r="A320" s="429" t="s">
        <v>388</v>
      </c>
      <c r="B320" s="429" t="s">
        <v>276</v>
      </c>
      <c r="C320" s="430">
        <v>2001</v>
      </c>
      <c r="D320" s="430">
        <v>0.12</v>
      </c>
      <c r="E320" s="429" t="s">
        <v>53</v>
      </c>
      <c r="F320" s="430">
        <v>0.42</v>
      </c>
      <c r="G320" s="429" t="s">
        <v>53</v>
      </c>
      <c r="H320" s="430">
        <v>0.3</v>
      </c>
      <c r="I320" s="429" t="s">
        <v>53</v>
      </c>
      <c r="J320" s="430">
        <v>0.78</v>
      </c>
      <c r="K320" s="429" t="s">
        <v>53</v>
      </c>
      <c r="L320" s="430">
        <v>0.16</v>
      </c>
      <c r="M320" s="429" t="s">
        <v>53</v>
      </c>
      <c r="N320" s="430">
        <v>1.05</v>
      </c>
      <c r="O320" s="429" t="s">
        <v>53</v>
      </c>
      <c r="P320" s="430">
        <v>0.54</v>
      </c>
      <c r="Q320" s="429" t="s">
        <v>53</v>
      </c>
      <c r="R320" s="430">
        <v>0.15</v>
      </c>
      <c r="S320" s="429" t="s">
        <v>53</v>
      </c>
      <c r="T320" s="430">
        <v>0.44</v>
      </c>
      <c r="U320" s="429" t="s">
        <v>53</v>
      </c>
      <c r="V320" s="430">
        <v>0.37</v>
      </c>
      <c r="W320" s="429" t="s">
        <v>53</v>
      </c>
      <c r="X320" s="430">
        <v>0.37</v>
      </c>
      <c r="Y320" s="429" t="s">
        <v>53</v>
      </c>
      <c r="Z320" s="430">
        <v>0.04</v>
      </c>
      <c r="AA320" s="429" t="s">
        <v>53</v>
      </c>
      <c r="AB320" s="430">
        <v>4.74</v>
      </c>
    </row>
    <row r="321" spans="1:28">
      <c r="A321" s="429" t="s">
        <v>389</v>
      </c>
      <c r="B321" s="429" t="s">
        <v>276</v>
      </c>
      <c r="C321" s="430">
        <v>2001</v>
      </c>
      <c r="D321" s="430">
        <v>0.1</v>
      </c>
      <c r="E321" s="429" t="s">
        <v>53</v>
      </c>
      <c r="F321" s="430">
        <v>0.18</v>
      </c>
      <c r="G321" s="429" t="s">
        <v>53</v>
      </c>
      <c r="H321" s="430">
        <v>0.23</v>
      </c>
      <c r="I321" s="429" t="s">
        <v>53</v>
      </c>
      <c r="J321" s="430">
        <v>0.72</v>
      </c>
      <c r="K321" s="429" t="s">
        <v>53</v>
      </c>
      <c r="L321" s="430">
        <v>0.36</v>
      </c>
      <c r="M321" s="429" t="s">
        <v>53</v>
      </c>
      <c r="N321" s="430">
        <v>0.61</v>
      </c>
      <c r="O321" s="429" t="s">
        <v>53</v>
      </c>
      <c r="P321" s="430">
        <v>0.49</v>
      </c>
      <c r="Q321" s="429" t="s">
        <v>53</v>
      </c>
      <c r="R321" s="430">
        <v>0.13</v>
      </c>
      <c r="S321" s="429" t="s">
        <v>53</v>
      </c>
      <c r="T321" s="430">
        <v>0.54</v>
      </c>
      <c r="U321" s="429" t="s">
        <v>53</v>
      </c>
      <c r="V321" s="430">
        <v>0.22</v>
      </c>
      <c r="W321" s="429" t="s">
        <v>53</v>
      </c>
      <c r="X321" s="430">
        <v>0.34</v>
      </c>
      <c r="Y321" s="429" t="s">
        <v>53</v>
      </c>
      <c r="Z321" s="430">
        <v>0.08</v>
      </c>
      <c r="AA321" s="429" t="s">
        <v>53</v>
      </c>
      <c r="AB321" s="430">
        <v>4</v>
      </c>
    </row>
    <row r="322" spans="1:28">
      <c r="A322" s="429" t="s">
        <v>390</v>
      </c>
      <c r="B322" s="429" t="s">
        <v>276</v>
      </c>
      <c r="C322" s="430">
        <v>2001</v>
      </c>
      <c r="D322" s="430">
        <v>0.27</v>
      </c>
      <c r="E322" s="429" t="s">
        <v>53</v>
      </c>
      <c r="F322" s="430">
        <v>1</v>
      </c>
      <c r="G322" s="429" t="s">
        <v>53</v>
      </c>
      <c r="H322" s="430">
        <v>0.51</v>
      </c>
      <c r="I322" s="429" t="s">
        <v>53</v>
      </c>
      <c r="J322" s="430">
        <v>1.79</v>
      </c>
      <c r="K322" s="429" t="s">
        <v>53</v>
      </c>
      <c r="L322" s="430">
        <v>0.43</v>
      </c>
      <c r="M322" s="429" t="s">
        <v>53</v>
      </c>
      <c r="N322" s="430">
        <v>2.4500000000000002</v>
      </c>
      <c r="O322" s="429" t="s">
        <v>53</v>
      </c>
      <c r="P322" s="430">
        <v>2.23</v>
      </c>
      <c r="Q322" s="429" t="s">
        <v>53</v>
      </c>
      <c r="R322" s="430">
        <v>0.78</v>
      </c>
      <c r="S322" s="429" t="s">
        <v>53</v>
      </c>
      <c r="T322" s="430">
        <v>0.97</v>
      </c>
      <c r="U322" s="429" t="s">
        <v>53</v>
      </c>
      <c r="V322" s="430">
        <v>1.08</v>
      </c>
      <c r="W322" s="429" t="s">
        <v>53</v>
      </c>
      <c r="X322" s="430">
        <v>0.59</v>
      </c>
      <c r="Y322" s="429" t="s">
        <v>53</v>
      </c>
      <c r="Z322" s="430">
        <v>0.34</v>
      </c>
      <c r="AA322" s="429" t="s">
        <v>53</v>
      </c>
      <c r="AB322" s="430">
        <v>12.44</v>
      </c>
    </row>
    <row r="323" spans="1:28">
      <c r="A323" s="429" t="s">
        <v>391</v>
      </c>
      <c r="B323" s="429" t="s">
        <v>276</v>
      </c>
      <c r="C323" s="430">
        <v>2001</v>
      </c>
      <c r="D323" s="430">
        <v>0.08</v>
      </c>
      <c r="E323" s="429" t="s">
        <v>25</v>
      </c>
      <c r="F323" s="430">
        <v>0.25</v>
      </c>
      <c r="G323" s="429" t="s">
        <v>53</v>
      </c>
      <c r="H323" s="430">
        <v>0.59</v>
      </c>
      <c r="I323" s="429" t="s">
        <v>27</v>
      </c>
      <c r="J323" s="430">
        <v>1.34</v>
      </c>
      <c r="K323" s="429" t="s">
        <v>27</v>
      </c>
      <c r="L323" s="430">
        <v>1.48</v>
      </c>
      <c r="M323" s="429" t="s">
        <v>53</v>
      </c>
      <c r="N323" s="430">
        <v>1.53</v>
      </c>
      <c r="O323" s="429" t="s">
        <v>53</v>
      </c>
      <c r="P323" s="430">
        <v>1.44</v>
      </c>
      <c r="Q323" s="429" t="s">
        <v>53</v>
      </c>
      <c r="R323" s="430">
        <v>0.2</v>
      </c>
      <c r="S323" s="429" t="s">
        <v>53</v>
      </c>
      <c r="T323" s="430">
        <v>0.33</v>
      </c>
      <c r="U323" s="429" t="s">
        <v>53</v>
      </c>
      <c r="V323" s="430">
        <v>0.82</v>
      </c>
      <c r="W323" s="429" t="s">
        <v>53</v>
      </c>
      <c r="X323" s="430">
        <v>0.8</v>
      </c>
      <c r="Y323" s="429" t="s">
        <v>53</v>
      </c>
      <c r="Z323" s="430">
        <v>0.43</v>
      </c>
      <c r="AA323" s="429" t="s">
        <v>38</v>
      </c>
      <c r="AB323" s="430">
        <v>9.2899999999999991</v>
      </c>
    </row>
    <row r="324" spans="1:28">
      <c r="A324" s="429" t="s">
        <v>392</v>
      </c>
      <c r="B324" s="429" t="s">
        <v>276</v>
      </c>
      <c r="C324" s="430">
        <v>2001</v>
      </c>
      <c r="D324" s="430">
        <v>0.2</v>
      </c>
      <c r="E324" s="429" t="s">
        <v>53</v>
      </c>
      <c r="F324" s="430">
        <v>0.76</v>
      </c>
      <c r="G324" s="429" t="s">
        <v>53</v>
      </c>
      <c r="H324" s="430">
        <v>0.27</v>
      </c>
      <c r="I324" s="429" t="s">
        <v>27</v>
      </c>
      <c r="J324" s="430">
        <v>2.73</v>
      </c>
      <c r="K324" s="429" t="s">
        <v>53</v>
      </c>
      <c r="L324" s="430">
        <v>1.84</v>
      </c>
      <c r="M324" s="429" t="s">
        <v>53</v>
      </c>
      <c r="N324" s="430">
        <v>0.65</v>
      </c>
      <c r="O324" s="429" t="s">
        <v>53</v>
      </c>
      <c r="P324" s="430">
        <v>1.1499999999999999</v>
      </c>
      <c r="Q324" s="429" t="s">
        <v>53</v>
      </c>
      <c r="R324" s="430">
        <v>0.4</v>
      </c>
      <c r="S324" s="429" t="s">
        <v>31</v>
      </c>
      <c r="T324" s="430">
        <v>2.04</v>
      </c>
      <c r="U324" s="429" t="s">
        <v>53</v>
      </c>
      <c r="V324" s="430">
        <v>1.3</v>
      </c>
      <c r="W324" s="429" t="s">
        <v>53</v>
      </c>
      <c r="X324" s="430">
        <v>0.55000000000000004</v>
      </c>
      <c r="Y324" s="429" t="s">
        <v>53</v>
      </c>
      <c r="Z324" s="430">
        <v>0.08</v>
      </c>
      <c r="AA324" s="429" t="s">
        <v>53</v>
      </c>
      <c r="AB324" s="430">
        <v>11.97</v>
      </c>
    </row>
    <row r="325" spans="1:28">
      <c r="D325" t="s">
        <v>11</v>
      </c>
      <c r="F325" t="s">
        <v>12</v>
      </c>
      <c r="H325" t="s">
        <v>13</v>
      </c>
      <c r="J325" t="s">
        <v>14</v>
      </c>
      <c r="L325" t="s">
        <v>15</v>
      </c>
      <c r="N325" t="s">
        <v>16</v>
      </c>
      <c r="P325" t="s">
        <v>17</v>
      </c>
      <c r="R325" t="s">
        <v>18</v>
      </c>
      <c r="T325" t="s">
        <v>19</v>
      </c>
      <c r="V325" t="s">
        <v>20</v>
      </c>
      <c r="X325" t="s">
        <v>21</v>
      </c>
      <c r="Z325" t="s">
        <v>22</v>
      </c>
      <c r="AB325" t="s">
        <v>23</v>
      </c>
    </row>
    <row r="326" spans="1:28">
      <c r="A326" s="429" t="s">
        <v>275</v>
      </c>
      <c r="B326" s="429" t="s">
        <v>276</v>
      </c>
      <c r="C326" s="430">
        <v>2002</v>
      </c>
      <c r="D326" s="430">
        <v>1.26</v>
      </c>
      <c r="E326" s="429" t="s">
        <v>25</v>
      </c>
      <c r="F326" s="430">
        <v>0.47</v>
      </c>
      <c r="G326" s="429" t="s">
        <v>25</v>
      </c>
      <c r="H326" s="430">
        <v>1.65</v>
      </c>
      <c r="I326" s="429" t="s">
        <v>33</v>
      </c>
      <c r="J326" s="430">
        <v>1.5</v>
      </c>
      <c r="K326" s="429" t="s">
        <v>28</v>
      </c>
      <c r="L326" s="430">
        <v>1.72</v>
      </c>
      <c r="M326" s="429" t="s">
        <v>25</v>
      </c>
      <c r="N326" s="430">
        <v>0.66</v>
      </c>
      <c r="O326" s="429" t="s">
        <v>25</v>
      </c>
      <c r="P326" s="430">
        <v>1.96</v>
      </c>
      <c r="Q326" s="429" t="s">
        <v>25</v>
      </c>
      <c r="R326" s="430">
        <v>0.03</v>
      </c>
      <c r="S326" s="429" t="s">
        <v>25</v>
      </c>
      <c r="T326" s="430">
        <v>2.37</v>
      </c>
      <c r="U326" s="429" t="s">
        <v>25</v>
      </c>
      <c r="V326" s="430">
        <v>1.48</v>
      </c>
      <c r="W326" s="429" t="s">
        <v>28</v>
      </c>
      <c r="X326" s="430">
        <v>1.29</v>
      </c>
      <c r="Y326" s="429" t="s">
        <v>38</v>
      </c>
      <c r="Z326" s="430">
        <v>1.2</v>
      </c>
      <c r="AA326" s="429" t="s">
        <v>28</v>
      </c>
      <c r="AB326" s="430">
        <v>13.94</v>
      </c>
    </row>
    <row r="327" spans="1:28">
      <c r="A327" s="429" t="s">
        <v>277</v>
      </c>
      <c r="B327" s="429" t="s">
        <v>276</v>
      </c>
      <c r="C327" s="430">
        <v>2002</v>
      </c>
      <c r="D327" s="430">
        <v>0.12</v>
      </c>
      <c r="E327" s="429" t="s">
        <v>53</v>
      </c>
      <c r="F327" s="430">
        <v>1.1499999999999999</v>
      </c>
      <c r="G327" s="429" t="s">
        <v>53</v>
      </c>
      <c r="H327" s="430">
        <v>0.96</v>
      </c>
      <c r="I327" s="429" t="s">
        <v>27</v>
      </c>
      <c r="J327" s="430">
        <v>0.2</v>
      </c>
      <c r="K327" s="429" t="s">
        <v>53</v>
      </c>
      <c r="L327" s="430">
        <v>0.81</v>
      </c>
      <c r="M327" s="429" t="s">
        <v>53</v>
      </c>
      <c r="N327" s="430">
        <v>1.57</v>
      </c>
      <c r="O327" s="429" t="s">
        <v>53</v>
      </c>
      <c r="P327" s="430">
        <v>0.45</v>
      </c>
      <c r="Q327" s="429" t="s">
        <v>53</v>
      </c>
      <c r="R327" s="430">
        <v>4.47</v>
      </c>
      <c r="S327" s="429" t="s">
        <v>53</v>
      </c>
      <c r="T327" s="430">
        <v>0.55000000000000004</v>
      </c>
      <c r="U327" s="429" t="s">
        <v>53</v>
      </c>
      <c r="V327" s="430">
        <v>1.65</v>
      </c>
      <c r="W327" s="429" t="s">
        <v>53</v>
      </c>
      <c r="X327" s="430">
        <v>0.36</v>
      </c>
      <c r="Y327" s="429" t="s">
        <v>53</v>
      </c>
      <c r="Z327" s="430">
        <v>0.1</v>
      </c>
      <c r="AA327" s="429" t="s">
        <v>53</v>
      </c>
      <c r="AB327" s="430">
        <v>12.39</v>
      </c>
    </row>
    <row r="328" spans="1:28">
      <c r="A328" s="429" t="s">
        <v>278</v>
      </c>
      <c r="B328" s="429" t="s">
        <v>276</v>
      </c>
      <c r="C328" s="430">
        <v>2002</v>
      </c>
      <c r="D328" s="430">
        <v>2.19</v>
      </c>
      <c r="E328" s="429" t="s">
        <v>53</v>
      </c>
      <c r="F328" s="430">
        <v>0.81</v>
      </c>
      <c r="G328" s="429" t="s">
        <v>53</v>
      </c>
      <c r="H328" s="430">
        <v>1.5</v>
      </c>
      <c r="I328" s="429" t="s">
        <v>53</v>
      </c>
      <c r="J328" s="430">
        <v>3.01</v>
      </c>
      <c r="K328" s="429" t="s">
        <v>53</v>
      </c>
      <c r="L328" s="430">
        <v>2.33</v>
      </c>
      <c r="M328" s="429" t="s">
        <v>53</v>
      </c>
      <c r="N328" s="430">
        <v>2.15</v>
      </c>
      <c r="O328" s="429" t="s">
        <v>53</v>
      </c>
      <c r="P328" s="430">
        <v>0.69</v>
      </c>
      <c r="Q328" s="429" t="s">
        <v>53</v>
      </c>
      <c r="R328" s="430">
        <v>0.93</v>
      </c>
      <c r="S328" s="429" t="s">
        <v>53</v>
      </c>
      <c r="T328" s="430">
        <v>3.52</v>
      </c>
      <c r="U328" s="429" t="s">
        <v>53</v>
      </c>
      <c r="V328" s="430">
        <v>1.31</v>
      </c>
      <c r="W328" s="429" t="s">
        <v>53</v>
      </c>
      <c r="X328" s="430">
        <v>1.7</v>
      </c>
      <c r="Y328" s="429" t="s">
        <v>53</v>
      </c>
      <c r="Z328" s="430">
        <v>1.58</v>
      </c>
      <c r="AA328" s="429" t="s">
        <v>53</v>
      </c>
      <c r="AB328" s="430">
        <v>21.72</v>
      </c>
    </row>
    <row r="329" spans="1:28">
      <c r="A329" s="429" t="s">
        <v>279</v>
      </c>
      <c r="B329" s="429" t="s">
        <v>276</v>
      </c>
      <c r="C329" s="430">
        <v>2002</v>
      </c>
      <c r="D329" s="430">
        <v>0</v>
      </c>
      <c r="E329" s="429" t="s">
        <v>38</v>
      </c>
      <c r="F329" s="430">
        <v>0</v>
      </c>
      <c r="G329" s="429" t="s">
        <v>31</v>
      </c>
      <c r="H329" s="430">
        <v>0</v>
      </c>
      <c r="I329" s="429" t="s">
        <v>26</v>
      </c>
      <c r="J329" s="430">
        <v>0.55000000000000004</v>
      </c>
      <c r="K329" s="429" t="s">
        <v>53</v>
      </c>
      <c r="L329" s="430">
        <v>0.01</v>
      </c>
      <c r="M329" s="429" t="s">
        <v>53</v>
      </c>
      <c r="N329" s="430">
        <v>0.06</v>
      </c>
      <c r="O329" s="429" t="s">
        <v>53</v>
      </c>
      <c r="P329" s="430">
        <v>0.88</v>
      </c>
      <c r="Q329" s="429" t="s">
        <v>53</v>
      </c>
      <c r="R329" s="430">
        <v>0.39</v>
      </c>
      <c r="S329" s="429" t="s">
        <v>53</v>
      </c>
      <c r="T329" s="430">
        <v>1.26</v>
      </c>
      <c r="U329" s="429" t="s">
        <v>53</v>
      </c>
      <c r="V329" s="430">
        <v>1.4</v>
      </c>
      <c r="W329" s="429" t="s">
        <v>53</v>
      </c>
      <c r="X329" s="430">
        <v>0.3</v>
      </c>
      <c r="Y329" s="429" t="s">
        <v>53</v>
      </c>
      <c r="Z329" s="430">
        <v>0.7</v>
      </c>
      <c r="AA329" s="429" t="s">
        <v>27</v>
      </c>
      <c r="AB329" s="430">
        <v>5.55</v>
      </c>
    </row>
    <row r="330" spans="1:28">
      <c r="A330" s="429" t="s">
        <v>280</v>
      </c>
      <c r="B330" s="429" t="s">
        <v>276</v>
      </c>
      <c r="C330" s="430">
        <v>2002</v>
      </c>
      <c r="D330" s="430">
        <v>0.26</v>
      </c>
      <c r="E330" s="429" t="s">
        <v>53</v>
      </c>
      <c r="F330" s="430">
        <v>0.18</v>
      </c>
      <c r="G330" s="429" t="s">
        <v>53</v>
      </c>
      <c r="H330" s="430">
        <v>0.34</v>
      </c>
      <c r="I330" s="429" t="s">
        <v>27</v>
      </c>
      <c r="J330" s="430">
        <v>0.75</v>
      </c>
      <c r="K330" s="429" t="s">
        <v>53</v>
      </c>
      <c r="L330" s="430">
        <v>7.0000000000000007E-2</v>
      </c>
      <c r="M330" s="429" t="s">
        <v>53</v>
      </c>
      <c r="N330" s="430">
        <v>0.38</v>
      </c>
      <c r="O330" s="429" t="s">
        <v>53</v>
      </c>
      <c r="P330" s="430">
        <v>0.02</v>
      </c>
      <c r="Q330" s="429" t="s">
        <v>53</v>
      </c>
      <c r="R330" s="430">
        <v>0.28999999999999998</v>
      </c>
      <c r="S330" s="429" t="s">
        <v>53</v>
      </c>
      <c r="T330" s="430">
        <v>0.46</v>
      </c>
      <c r="U330" s="429" t="s">
        <v>27</v>
      </c>
      <c r="V330" s="430">
        <v>0.89</v>
      </c>
      <c r="W330" s="429" t="s">
        <v>53</v>
      </c>
      <c r="X330" s="430">
        <v>0.9</v>
      </c>
      <c r="Y330" s="429" t="s">
        <v>53</v>
      </c>
      <c r="Z330" s="430">
        <v>0.04</v>
      </c>
      <c r="AA330" s="429" t="s">
        <v>53</v>
      </c>
      <c r="AB330" s="430">
        <v>4.58</v>
      </c>
    </row>
    <row r="331" spans="1:28">
      <c r="A331" s="429" t="s">
        <v>281</v>
      </c>
      <c r="B331" s="429" t="s">
        <v>276</v>
      </c>
      <c r="C331" s="430">
        <v>2002</v>
      </c>
      <c r="D331" s="430">
        <v>0.28999999999999998</v>
      </c>
      <c r="E331" s="429" t="s">
        <v>53</v>
      </c>
      <c r="F331" s="430">
        <v>0.64</v>
      </c>
      <c r="G331" s="429" t="s">
        <v>53</v>
      </c>
      <c r="H331" s="430">
        <v>0.87</v>
      </c>
      <c r="I331" s="429" t="s">
        <v>53</v>
      </c>
      <c r="J331" s="430">
        <v>1.2</v>
      </c>
      <c r="K331" s="429" t="s">
        <v>53</v>
      </c>
      <c r="L331" s="430">
        <v>0.69</v>
      </c>
      <c r="M331" s="429" t="s">
        <v>53</v>
      </c>
      <c r="N331" s="430">
        <v>0.35</v>
      </c>
      <c r="O331" s="429" t="s">
        <v>53</v>
      </c>
      <c r="P331" s="430">
        <v>0.62</v>
      </c>
      <c r="Q331" s="429" t="s">
        <v>53</v>
      </c>
      <c r="R331" s="430">
        <v>0.27</v>
      </c>
      <c r="S331" s="429" t="s">
        <v>53</v>
      </c>
      <c r="T331" s="430">
        <v>1.54</v>
      </c>
      <c r="U331" s="429" t="s">
        <v>53</v>
      </c>
      <c r="V331" s="430">
        <v>0.98</v>
      </c>
      <c r="W331" s="429" t="s">
        <v>53</v>
      </c>
      <c r="X331" s="430">
        <v>0.5</v>
      </c>
      <c r="Y331" s="429" t="s">
        <v>53</v>
      </c>
      <c r="Z331" s="430">
        <v>0.62</v>
      </c>
      <c r="AA331" s="429" t="s">
        <v>53</v>
      </c>
      <c r="AB331" s="430">
        <v>8.57</v>
      </c>
    </row>
    <row r="332" spans="1:28">
      <c r="A332" s="429" t="s">
        <v>282</v>
      </c>
      <c r="B332" s="429" t="s">
        <v>276</v>
      </c>
      <c r="C332" s="430">
        <v>2002</v>
      </c>
      <c r="D332" s="430">
        <v>1.77</v>
      </c>
      <c r="E332" s="429" t="s">
        <v>53</v>
      </c>
      <c r="F332" s="430">
        <v>0.93</v>
      </c>
      <c r="G332" s="429" t="s">
        <v>25</v>
      </c>
      <c r="H332" s="430">
        <v>1.87</v>
      </c>
      <c r="I332" s="429" t="s">
        <v>53</v>
      </c>
      <c r="J332" s="430">
        <v>2.16</v>
      </c>
      <c r="K332" s="429" t="s">
        <v>27</v>
      </c>
      <c r="L332" s="430">
        <v>1.88</v>
      </c>
      <c r="M332" s="429" t="s">
        <v>27</v>
      </c>
      <c r="N332" s="430">
        <v>1.19</v>
      </c>
      <c r="O332" s="429" t="s">
        <v>53</v>
      </c>
      <c r="P332" s="430">
        <v>1.89</v>
      </c>
      <c r="Q332" s="429" t="s">
        <v>53</v>
      </c>
      <c r="R332" s="430">
        <v>0.34</v>
      </c>
      <c r="S332" s="429" t="s">
        <v>53</v>
      </c>
      <c r="T332" s="430">
        <v>3.29</v>
      </c>
      <c r="U332" s="429" t="s">
        <v>53</v>
      </c>
      <c r="V332" s="430">
        <v>1.66</v>
      </c>
      <c r="W332" s="429" t="s">
        <v>27</v>
      </c>
      <c r="X332" s="430">
        <v>2.19</v>
      </c>
      <c r="Y332" s="429" t="s">
        <v>53</v>
      </c>
      <c r="Z332" s="430">
        <v>2.15</v>
      </c>
      <c r="AA332" s="429" t="s">
        <v>27</v>
      </c>
      <c r="AB332" s="430">
        <v>21.32</v>
      </c>
    </row>
    <row r="333" spans="1:28">
      <c r="A333" s="429" t="s">
        <v>283</v>
      </c>
      <c r="B333" s="429" t="s">
        <v>276</v>
      </c>
      <c r="C333" s="430">
        <v>2002</v>
      </c>
      <c r="D333" s="430">
        <v>0.41</v>
      </c>
      <c r="E333" s="429" t="s">
        <v>53</v>
      </c>
      <c r="F333" s="430">
        <v>0.09</v>
      </c>
      <c r="G333" s="429" t="s">
        <v>53</v>
      </c>
      <c r="H333" s="430">
        <v>1.31</v>
      </c>
      <c r="I333" s="429" t="s">
        <v>53</v>
      </c>
      <c r="J333" s="430">
        <v>1.08</v>
      </c>
      <c r="K333" s="429" t="s">
        <v>53</v>
      </c>
      <c r="L333" s="430">
        <v>1.1599999999999999</v>
      </c>
      <c r="M333" s="429" t="s">
        <v>53</v>
      </c>
      <c r="N333" s="430">
        <v>0.49</v>
      </c>
      <c r="O333" s="429" t="s">
        <v>53</v>
      </c>
      <c r="P333" s="430">
        <v>2.41</v>
      </c>
      <c r="Q333" s="429" t="s">
        <v>53</v>
      </c>
      <c r="R333" s="430">
        <v>2.42</v>
      </c>
      <c r="S333" s="429" t="s">
        <v>53</v>
      </c>
      <c r="T333" s="430">
        <v>1.06</v>
      </c>
      <c r="U333" s="429" t="s">
        <v>53</v>
      </c>
      <c r="V333" s="430">
        <v>0.79</v>
      </c>
      <c r="W333" s="429" t="s">
        <v>53</v>
      </c>
      <c r="X333" s="430">
        <v>0.97</v>
      </c>
      <c r="Y333" s="429" t="s">
        <v>53</v>
      </c>
      <c r="Z333" s="430">
        <v>0.13</v>
      </c>
      <c r="AA333" s="429" t="s">
        <v>53</v>
      </c>
      <c r="AB333" s="430">
        <v>12.32</v>
      </c>
    </row>
    <row r="334" spans="1:28">
      <c r="A334" s="429" t="s">
        <v>284</v>
      </c>
      <c r="B334" s="429" t="s">
        <v>276</v>
      </c>
      <c r="C334" s="430">
        <v>2002</v>
      </c>
      <c r="D334" s="430">
        <v>0</v>
      </c>
      <c r="E334" s="429" t="s">
        <v>26</v>
      </c>
      <c r="F334" s="430">
        <v>0.56999999999999995</v>
      </c>
      <c r="G334" s="429" t="s">
        <v>53</v>
      </c>
      <c r="H334" s="430">
        <v>1.66</v>
      </c>
      <c r="I334" s="429" t="s">
        <v>53</v>
      </c>
      <c r="J334" s="430">
        <v>1.27</v>
      </c>
      <c r="K334" s="429" t="s">
        <v>53</v>
      </c>
      <c r="L334" s="430">
        <v>1.51</v>
      </c>
      <c r="M334" s="429" t="s">
        <v>53</v>
      </c>
      <c r="N334" s="430">
        <v>0.39</v>
      </c>
      <c r="O334" s="429" t="s">
        <v>53</v>
      </c>
      <c r="P334" s="430">
        <v>1.57</v>
      </c>
      <c r="Q334" s="429" t="s">
        <v>53</v>
      </c>
      <c r="R334" s="430">
        <v>0.85</v>
      </c>
      <c r="S334" s="429" t="s">
        <v>53</v>
      </c>
      <c r="T334" s="430">
        <v>0.68</v>
      </c>
      <c r="U334" s="429" t="s">
        <v>53</v>
      </c>
      <c r="V334" s="430">
        <v>1.89</v>
      </c>
      <c r="W334" s="429" t="s">
        <v>53</v>
      </c>
      <c r="X334" s="430">
        <v>0.65</v>
      </c>
      <c r="Y334" s="429" t="s">
        <v>53</v>
      </c>
      <c r="Z334" s="430">
        <v>0.06</v>
      </c>
      <c r="AA334" s="429" t="s">
        <v>53</v>
      </c>
      <c r="AB334" s="430">
        <v>11.1</v>
      </c>
    </row>
    <row r="335" spans="1:28">
      <c r="A335" s="429" t="s">
        <v>285</v>
      </c>
      <c r="B335" s="429" t="s">
        <v>276</v>
      </c>
      <c r="C335" s="430">
        <v>2002</v>
      </c>
      <c r="D335" s="430">
        <v>1.27</v>
      </c>
      <c r="E335" s="429" t="s">
        <v>33</v>
      </c>
      <c r="F335" s="430">
        <v>0.6</v>
      </c>
      <c r="G335" s="429" t="s">
        <v>27</v>
      </c>
      <c r="H335" s="430">
        <v>1.48</v>
      </c>
      <c r="I335" s="429" t="s">
        <v>40</v>
      </c>
      <c r="J335" s="430">
        <v>1.1100000000000001</v>
      </c>
      <c r="K335" s="429" t="s">
        <v>42</v>
      </c>
      <c r="L335" s="430">
        <v>0.74</v>
      </c>
      <c r="M335" s="429" t="s">
        <v>53</v>
      </c>
      <c r="N335" s="430">
        <v>0.47</v>
      </c>
      <c r="O335" s="429" t="s">
        <v>53</v>
      </c>
      <c r="P335" s="430">
        <v>0.97</v>
      </c>
      <c r="Q335" s="429" t="s">
        <v>53</v>
      </c>
      <c r="R335" s="430">
        <v>0.46</v>
      </c>
      <c r="S335" s="429" t="s">
        <v>53</v>
      </c>
      <c r="T335" s="430">
        <v>2.0299999999999998</v>
      </c>
      <c r="U335" s="429" t="s">
        <v>40</v>
      </c>
      <c r="V335" s="430">
        <v>1.49</v>
      </c>
      <c r="W335" s="429" t="s">
        <v>53</v>
      </c>
      <c r="X335" s="430">
        <v>1.35</v>
      </c>
      <c r="Y335" s="429" t="s">
        <v>53</v>
      </c>
      <c r="Z335" s="430">
        <v>1.62</v>
      </c>
      <c r="AA335" s="429" t="s">
        <v>53</v>
      </c>
      <c r="AB335" s="430">
        <v>7.7</v>
      </c>
    </row>
    <row r="336" spans="1:28">
      <c r="A336" s="429" t="s">
        <v>286</v>
      </c>
      <c r="B336" s="429" t="s">
        <v>276</v>
      </c>
      <c r="C336" s="430">
        <v>2002</v>
      </c>
      <c r="D336" s="430">
        <v>0.06</v>
      </c>
      <c r="E336" s="429" t="s">
        <v>25</v>
      </c>
      <c r="F336" s="430">
        <v>0.03</v>
      </c>
      <c r="G336" s="429" t="s">
        <v>53</v>
      </c>
      <c r="H336" s="430">
        <v>0.62</v>
      </c>
      <c r="I336" s="429" t="s">
        <v>53</v>
      </c>
      <c r="J336" s="430">
        <v>0.86</v>
      </c>
      <c r="K336" s="429" t="s">
        <v>53</v>
      </c>
      <c r="L336" s="430">
        <v>1.1499999999999999</v>
      </c>
      <c r="M336" s="429" t="s">
        <v>53</v>
      </c>
      <c r="N336" s="430">
        <v>0.09</v>
      </c>
      <c r="O336" s="429" t="s">
        <v>53</v>
      </c>
      <c r="P336" s="430">
        <v>0.67</v>
      </c>
      <c r="Q336" s="429" t="s">
        <v>53</v>
      </c>
      <c r="R336" s="430">
        <v>0.19</v>
      </c>
      <c r="S336" s="429" t="s">
        <v>53</v>
      </c>
      <c r="T336" s="430">
        <v>0.77</v>
      </c>
      <c r="U336" s="429" t="s">
        <v>53</v>
      </c>
      <c r="V336" s="430">
        <v>1.4</v>
      </c>
      <c r="W336" s="429" t="s">
        <v>53</v>
      </c>
      <c r="X336" s="430">
        <v>0.53</v>
      </c>
      <c r="Y336" s="429" t="s">
        <v>53</v>
      </c>
      <c r="Z336" s="430">
        <v>0.44</v>
      </c>
      <c r="AA336" s="429" t="s">
        <v>53</v>
      </c>
      <c r="AB336" s="430">
        <v>6.81</v>
      </c>
    </row>
    <row r="337" spans="1:28">
      <c r="A337" s="429" t="s">
        <v>287</v>
      </c>
      <c r="B337" s="429" t="s">
        <v>276</v>
      </c>
      <c r="C337" s="430">
        <v>2002</v>
      </c>
      <c r="D337" s="430">
        <v>0.26</v>
      </c>
      <c r="E337" s="429" t="s">
        <v>27</v>
      </c>
      <c r="F337" s="430">
        <v>0.09</v>
      </c>
      <c r="G337" s="429" t="s">
        <v>53</v>
      </c>
      <c r="H337" s="430">
        <v>1.45</v>
      </c>
      <c r="I337" s="429" t="s">
        <v>25</v>
      </c>
      <c r="J337" s="430">
        <v>0.38</v>
      </c>
      <c r="K337" s="429" t="s">
        <v>53</v>
      </c>
      <c r="L337" s="430">
        <v>0.5</v>
      </c>
      <c r="M337" s="429" t="s">
        <v>53</v>
      </c>
      <c r="N337" s="430">
        <v>0.4</v>
      </c>
      <c r="O337" s="429" t="s">
        <v>53</v>
      </c>
      <c r="P337" s="430">
        <v>1.38</v>
      </c>
      <c r="Q337" s="429" t="s">
        <v>53</v>
      </c>
      <c r="R337" s="430">
        <v>0.53</v>
      </c>
      <c r="S337" s="429" t="s">
        <v>53</v>
      </c>
      <c r="T337" s="430">
        <v>0.67</v>
      </c>
      <c r="U337" s="429" t="s">
        <v>53</v>
      </c>
      <c r="V337" s="430">
        <v>0.38</v>
      </c>
      <c r="W337" s="429" t="s">
        <v>27</v>
      </c>
      <c r="X337" s="430">
        <v>0.11</v>
      </c>
      <c r="Y337" s="429" t="s">
        <v>53</v>
      </c>
      <c r="Z337" s="430">
        <v>0.03</v>
      </c>
      <c r="AA337" s="429" t="s">
        <v>53</v>
      </c>
      <c r="AB337" s="430">
        <v>6.18</v>
      </c>
    </row>
    <row r="338" spans="1:28">
      <c r="A338" s="429" t="s">
        <v>288</v>
      </c>
      <c r="B338" s="429" t="s">
        <v>276</v>
      </c>
      <c r="C338" s="430">
        <v>2002</v>
      </c>
      <c r="D338" s="430">
        <v>0.72</v>
      </c>
      <c r="E338" s="429" t="s">
        <v>53</v>
      </c>
      <c r="F338" s="430">
        <v>0.26</v>
      </c>
      <c r="G338" s="429" t="s">
        <v>53</v>
      </c>
      <c r="H338" s="430">
        <v>0.94</v>
      </c>
      <c r="I338" s="429" t="s">
        <v>27</v>
      </c>
      <c r="J338" s="430">
        <v>0.9</v>
      </c>
      <c r="K338" s="429" t="s">
        <v>53</v>
      </c>
      <c r="L338" s="430">
        <v>1.49</v>
      </c>
      <c r="M338" s="429" t="s">
        <v>53</v>
      </c>
      <c r="N338" s="430">
        <v>0.67</v>
      </c>
      <c r="O338" s="429" t="s">
        <v>53</v>
      </c>
      <c r="P338" s="430">
        <v>2.21</v>
      </c>
      <c r="Q338" s="429" t="s">
        <v>53</v>
      </c>
      <c r="R338" s="430">
        <v>2.12</v>
      </c>
      <c r="S338" s="429" t="s">
        <v>53</v>
      </c>
      <c r="T338" s="430">
        <v>1.27</v>
      </c>
      <c r="U338" s="429" t="s">
        <v>27</v>
      </c>
      <c r="V338" s="430">
        <v>1.37</v>
      </c>
      <c r="W338" s="429" t="s">
        <v>53</v>
      </c>
      <c r="X338" s="430">
        <v>0.9</v>
      </c>
      <c r="Y338" s="429" t="s">
        <v>53</v>
      </c>
      <c r="Z338" s="430">
        <v>0.2</v>
      </c>
      <c r="AA338" s="429" t="s">
        <v>53</v>
      </c>
      <c r="AB338" s="430">
        <v>13.05</v>
      </c>
    </row>
    <row r="339" spans="1:28">
      <c r="A339" s="429" t="s">
        <v>289</v>
      </c>
      <c r="B339" s="429" t="s">
        <v>276</v>
      </c>
      <c r="C339" s="430">
        <v>2002</v>
      </c>
      <c r="D339" s="430">
        <v>0.17</v>
      </c>
      <c r="E339" s="429" t="s">
        <v>38</v>
      </c>
      <c r="F339" s="430">
        <v>0.21</v>
      </c>
      <c r="G339" s="429" t="s">
        <v>37</v>
      </c>
      <c r="H339" s="430">
        <v>0.92</v>
      </c>
      <c r="I339" s="429" t="s">
        <v>38</v>
      </c>
      <c r="J339" s="430">
        <v>0.52</v>
      </c>
      <c r="K339" s="429" t="s">
        <v>36</v>
      </c>
      <c r="L339" s="430">
        <v>0.79</v>
      </c>
      <c r="M339" s="429" t="s">
        <v>33</v>
      </c>
      <c r="N339" s="430">
        <v>0.63</v>
      </c>
      <c r="O339" s="429" t="s">
        <v>43</v>
      </c>
      <c r="P339" s="430">
        <v>0.56000000000000005</v>
      </c>
      <c r="Q339" s="429" t="s">
        <v>43</v>
      </c>
      <c r="R339" s="430">
        <v>0.79</v>
      </c>
      <c r="S339" s="429" t="s">
        <v>33</v>
      </c>
      <c r="T339" s="430">
        <v>0.34</v>
      </c>
      <c r="U339" s="429" t="s">
        <v>32</v>
      </c>
      <c r="V339" s="430">
        <v>0.24</v>
      </c>
      <c r="W339" s="429" t="s">
        <v>53</v>
      </c>
      <c r="X339" s="430">
        <v>0.37</v>
      </c>
      <c r="Y339" s="429" t="s">
        <v>45</v>
      </c>
      <c r="Z339" s="430">
        <v>0</v>
      </c>
      <c r="AA339" s="429" t="s">
        <v>30</v>
      </c>
      <c r="AB339" s="430">
        <v>1.33</v>
      </c>
    </row>
    <row r="340" spans="1:28">
      <c r="A340" s="429" t="s">
        <v>290</v>
      </c>
      <c r="B340" s="429" t="s">
        <v>276</v>
      </c>
      <c r="C340" s="430">
        <v>2002</v>
      </c>
      <c r="D340" s="430">
        <v>1.36</v>
      </c>
      <c r="E340" s="429" t="s">
        <v>53</v>
      </c>
      <c r="F340" s="430">
        <v>1.44</v>
      </c>
      <c r="G340" s="429" t="s">
        <v>53</v>
      </c>
      <c r="H340" s="430">
        <v>1.94</v>
      </c>
      <c r="I340" s="429" t="s">
        <v>53</v>
      </c>
      <c r="J340" s="430">
        <v>1.56</v>
      </c>
      <c r="K340" s="429" t="s">
        <v>53</v>
      </c>
      <c r="L340" s="430">
        <v>2.0099999999999998</v>
      </c>
      <c r="M340" s="429" t="s">
        <v>27</v>
      </c>
      <c r="N340" s="430">
        <v>0.65</v>
      </c>
      <c r="O340" s="429" t="s">
        <v>31</v>
      </c>
      <c r="P340" s="430">
        <v>2.2999999999999998</v>
      </c>
      <c r="Q340" s="429" t="s">
        <v>25</v>
      </c>
      <c r="R340" s="430">
        <v>0.51</v>
      </c>
      <c r="S340" s="429" t="s">
        <v>53</v>
      </c>
      <c r="T340" s="430">
        <v>1.84</v>
      </c>
      <c r="U340" s="429" t="s">
        <v>25</v>
      </c>
      <c r="V340" s="430">
        <v>1.82</v>
      </c>
      <c r="W340" s="429" t="s">
        <v>53</v>
      </c>
      <c r="X340" s="430">
        <v>1.53</v>
      </c>
      <c r="Y340" s="429" t="s">
        <v>53</v>
      </c>
      <c r="Z340" s="430">
        <v>0.27</v>
      </c>
      <c r="AA340" s="429" t="s">
        <v>53</v>
      </c>
      <c r="AB340" s="430">
        <v>17.23</v>
      </c>
    </row>
    <row r="341" spans="1:28">
      <c r="A341" s="429" t="s">
        <v>291</v>
      </c>
      <c r="B341" s="429" t="s">
        <v>276</v>
      </c>
      <c r="C341" s="430">
        <v>2002</v>
      </c>
      <c r="D341" s="430">
        <v>0.63</v>
      </c>
      <c r="E341" s="429" t="s">
        <v>53</v>
      </c>
      <c r="F341" s="430">
        <v>0.05</v>
      </c>
      <c r="G341" s="429" t="s">
        <v>53</v>
      </c>
      <c r="H341" s="430">
        <v>0.66</v>
      </c>
      <c r="I341" s="429" t="s">
        <v>53</v>
      </c>
      <c r="J341" s="430">
        <v>0.78</v>
      </c>
      <c r="K341" s="429" t="s">
        <v>53</v>
      </c>
      <c r="L341" s="430">
        <v>0.57999999999999996</v>
      </c>
      <c r="M341" s="429" t="s">
        <v>53</v>
      </c>
      <c r="N341" s="430">
        <v>0.17</v>
      </c>
      <c r="O341" s="429" t="s">
        <v>53</v>
      </c>
      <c r="P341" s="430">
        <v>1.25</v>
      </c>
      <c r="Q341" s="429" t="s">
        <v>53</v>
      </c>
      <c r="R341" s="430">
        <v>0.56999999999999995</v>
      </c>
      <c r="S341" s="429" t="s">
        <v>53</v>
      </c>
      <c r="T341" s="430">
        <v>0.21</v>
      </c>
      <c r="U341" s="429" t="s">
        <v>53</v>
      </c>
      <c r="V341" s="430">
        <v>1.51</v>
      </c>
      <c r="W341" s="429" t="s">
        <v>53</v>
      </c>
      <c r="X341" s="430">
        <v>0.5</v>
      </c>
      <c r="Y341" s="429" t="s">
        <v>53</v>
      </c>
      <c r="Z341" s="430">
        <v>0</v>
      </c>
      <c r="AA341" s="429" t="s">
        <v>53</v>
      </c>
      <c r="AB341" s="430">
        <v>6.91</v>
      </c>
    </row>
    <row r="342" spans="1:28">
      <c r="A342" s="429" t="s">
        <v>293</v>
      </c>
      <c r="B342" s="429" t="s">
        <v>276</v>
      </c>
      <c r="C342" s="430">
        <v>2002</v>
      </c>
      <c r="D342" s="430">
        <v>0.04</v>
      </c>
      <c r="E342" s="429" t="s">
        <v>53</v>
      </c>
      <c r="F342" s="430">
        <v>0.17</v>
      </c>
      <c r="G342" s="429" t="s">
        <v>53</v>
      </c>
      <c r="H342" s="430">
        <v>0.64</v>
      </c>
      <c r="I342" s="429" t="s">
        <v>53</v>
      </c>
      <c r="J342" s="430">
        <v>0.77</v>
      </c>
      <c r="K342" s="429" t="s">
        <v>53</v>
      </c>
      <c r="L342" s="430">
        <v>1.1499999999999999</v>
      </c>
      <c r="M342" s="429" t="s">
        <v>53</v>
      </c>
      <c r="N342" s="430">
        <v>0.51</v>
      </c>
      <c r="O342" s="429" t="s">
        <v>53</v>
      </c>
      <c r="P342" s="430">
        <v>1.07</v>
      </c>
      <c r="Q342" s="429" t="s">
        <v>53</v>
      </c>
      <c r="R342" s="430">
        <v>0.53</v>
      </c>
      <c r="S342" s="429" t="s">
        <v>53</v>
      </c>
      <c r="T342" s="430">
        <v>1.1200000000000001</v>
      </c>
      <c r="U342" s="429" t="s">
        <v>53</v>
      </c>
      <c r="V342" s="430">
        <v>0.59</v>
      </c>
      <c r="W342" s="429" t="s">
        <v>53</v>
      </c>
      <c r="X342" s="430">
        <v>0.24</v>
      </c>
      <c r="Y342" s="429" t="s">
        <v>53</v>
      </c>
      <c r="Z342" s="430">
        <v>0.19</v>
      </c>
      <c r="AA342" s="429" t="s">
        <v>53</v>
      </c>
      <c r="AB342" s="430">
        <v>7.02</v>
      </c>
    </row>
    <row r="343" spans="1:28">
      <c r="A343" s="429" t="s">
        <v>294</v>
      </c>
      <c r="B343" s="429" t="s">
        <v>276</v>
      </c>
      <c r="C343" s="430">
        <v>2002</v>
      </c>
      <c r="D343" s="430">
        <v>0.21</v>
      </c>
      <c r="E343" s="429" t="s">
        <v>27</v>
      </c>
      <c r="F343" s="430">
        <v>0.51</v>
      </c>
      <c r="G343" s="429" t="s">
        <v>53</v>
      </c>
      <c r="H343" s="430">
        <v>1.26</v>
      </c>
      <c r="I343" s="429" t="s">
        <v>27</v>
      </c>
      <c r="J343" s="430">
        <v>0.67</v>
      </c>
      <c r="K343" s="429" t="s">
        <v>53</v>
      </c>
      <c r="L343" s="430">
        <v>0.8</v>
      </c>
      <c r="M343" s="429" t="s">
        <v>53</v>
      </c>
      <c r="N343" s="430">
        <v>0.16</v>
      </c>
      <c r="O343" s="429" t="s">
        <v>53</v>
      </c>
      <c r="P343" s="430">
        <v>0.75</v>
      </c>
      <c r="Q343" s="429" t="s">
        <v>27</v>
      </c>
      <c r="R343" s="430">
        <v>0.73</v>
      </c>
      <c r="S343" s="429" t="s">
        <v>53</v>
      </c>
      <c r="T343" s="430">
        <v>1.02</v>
      </c>
      <c r="U343" s="429" t="s">
        <v>31</v>
      </c>
      <c r="V343" s="430">
        <v>0.92</v>
      </c>
      <c r="W343" s="429" t="s">
        <v>53</v>
      </c>
      <c r="X343" s="430">
        <v>0.33</v>
      </c>
      <c r="Y343" s="429" t="s">
        <v>27</v>
      </c>
      <c r="Z343" s="430">
        <v>0.16</v>
      </c>
      <c r="AA343" s="429" t="s">
        <v>27</v>
      </c>
      <c r="AB343" s="430">
        <v>7.52</v>
      </c>
    </row>
    <row r="344" spans="1:28">
      <c r="A344" s="429" t="s">
        <v>295</v>
      </c>
      <c r="B344" s="429" t="s">
        <v>276</v>
      </c>
      <c r="C344" s="430">
        <v>2002</v>
      </c>
      <c r="D344" s="430">
        <v>0.17</v>
      </c>
      <c r="E344" s="429" t="s">
        <v>53</v>
      </c>
      <c r="F344" s="430">
        <v>0.64</v>
      </c>
      <c r="G344" s="429" t="s">
        <v>53</v>
      </c>
      <c r="H344" s="430">
        <v>0.85</v>
      </c>
      <c r="I344" s="429" t="s">
        <v>53</v>
      </c>
      <c r="J344" s="430">
        <v>0.68</v>
      </c>
      <c r="K344" s="429" t="s">
        <v>53</v>
      </c>
      <c r="L344" s="430">
        <v>0.75</v>
      </c>
      <c r="M344" s="429" t="s">
        <v>53</v>
      </c>
      <c r="N344" s="430">
        <v>0.68</v>
      </c>
      <c r="O344" s="429" t="s">
        <v>53</v>
      </c>
      <c r="P344" s="430">
        <v>0.48</v>
      </c>
      <c r="Q344" s="429" t="s">
        <v>53</v>
      </c>
      <c r="R344" s="430">
        <v>2.21</v>
      </c>
      <c r="S344" s="429" t="s">
        <v>53</v>
      </c>
      <c r="T344" s="430">
        <v>1.73</v>
      </c>
      <c r="U344" s="429" t="s">
        <v>53</v>
      </c>
      <c r="V344" s="430">
        <v>1.1000000000000001</v>
      </c>
      <c r="W344" s="429" t="s">
        <v>53</v>
      </c>
      <c r="X344" s="430">
        <v>0.46</v>
      </c>
      <c r="Y344" s="429" t="s">
        <v>53</v>
      </c>
      <c r="Z344" s="430">
        <v>0.11</v>
      </c>
      <c r="AA344" s="429" t="s">
        <v>53</v>
      </c>
      <c r="AB344" s="430">
        <v>9.86</v>
      </c>
    </row>
    <row r="345" spans="1:28">
      <c r="A345" s="429" t="s">
        <v>296</v>
      </c>
      <c r="B345" s="429" t="s">
        <v>276</v>
      </c>
      <c r="C345" s="430">
        <v>2002</v>
      </c>
      <c r="D345" s="430">
        <v>0.15</v>
      </c>
      <c r="E345" s="429" t="s">
        <v>53</v>
      </c>
      <c r="F345" s="430">
        <v>0.52</v>
      </c>
      <c r="G345" s="429" t="s">
        <v>53</v>
      </c>
      <c r="H345" s="430">
        <v>1.54</v>
      </c>
      <c r="I345" s="429" t="s">
        <v>53</v>
      </c>
      <c r="J345" s="430">
        <v>0.67</v>
      </c>
      <c r="K345" s="429" t="s">
        <v>53</v>
      </c>
      <c r="L345" s="430">
        <v>0.54</v>
      </c>
      <c r="M345" s="429" t="s">
        <v>53</v>
      </c>
      <c r="N345" s="430">
        <v>0.74</v>
      </c>
      <c r="O345" s="429" t="s">
        <v>53</v>
      </c>
      <c r="P345" s="430">
        <v>0.68</v>
      </c>
      <c r="Q345" s="429" t="s">
        <v>53</v>
      </c>
      <c r="R345" s="430">
        <v>2.25</v>
      </c>
      <c r="S345" s="429" t="s">
        <v>53</v>
      </c>
      <c r="T345" s="430">
        <v>1.42</v>
      </c>
      <c r="U345" s="429" t="s">
        <v>53</v>
      </c>
      <c r="V345" s="430">
        <v>1.28</v>
      </c>
      <c r="W345" s="429" t="s">
        <v>25</v>
      </c>
      <c r="X345" s="430">
        <v>0.42</v>
      </c>
      <c r="Y345" s="429" t="s">
        <v>53</v>
      </c>
      <c r="Z345" s="430">
        <v>0.14000000000000001</v>
      </c>
      <c r="AA345" s="429" t="s">
        <v>53</v>
      </c>
      <c r="AB345" s="430">
        <v>10.35</v>
      </c>
    </row>
    <row r="346" spans="1:28">
      <c r="A346" s="429" t="s">
        <v>297</v>
      </c>
      <c r="B346" s="429" t="s">
        <v>276</v>
      </c>
      <c r="C346" s="430">
        <v>2002</v>
      </c>
      <c r="D346" s="430">
        <v>0.05</v>
      </c>
      <c r="E346" s="429" t="s">
        <v>53</v>
      </c>
      <c r="F346" s="430">
        <v>0.02</v>
      </c>
      <c r="G346" s="429" t="s">
        <v>53</v>
      </c>
      <c r="H346" s="430">
        <v>0.3</v>
      </c>
      <c r="I346" s="429" t="s">
        <v>53</v>
      </c>
      <c r="J346" s="430">
        <v>0.79</v>
      </c>
      <c r="K346" s="429" t="s">
        <v>53</v>
      </c>
      <c r="L346" s="430">
        <v>0.38</v>
      </c>
      <c r="M346" s="429" t="s">
        <v>53</v>
      </c>
      <c r="N346" s="430">
        <v>0.31</v>
      </c>
      <c r="O346" s="429" t="s">
        <v>53</v>
      </c>
      <c r="P346" s="430">
        <v>0</v>
      </c>
      <c r="Q346" s="429" t="s">
        <v>53</v>
      </c>
      <c r="R346" s="430">
        <v>0.01</v>
      </c>
      <c r="S346" s="429" t="s">
        <v>53</v>
      </c>
      <c r="T346" s="430">
        <v>0.89</v>
      </c>
      <c r="U346" s="429" t="s">
        <v>53</v>
      </c>
      <c r="V346" s="430">
        <v>0.87</v>
      </c>
      <c r="W346" s="429" t="s">
        <v>53</v>
      </c>
      <c r="X346" s="430">
        <v>0.27</v>
      </c>
      <c r="Y346" s="429" t="s">
        <v>27</v>
      </c>
      <c r="Z346" s="430">
        <v>0.09</v>
      </c>
      <c r="AA346" s="429" t="s">
        <v>28</v>
      </c>
      <c r="AB346" s="430">
        <v>3.98</v>
      </c>
    </row>
    <row r="347" spans="1:28">
      <c r="A347" s="429" t="s">
        <v>298</v>
      </c>
      <c r="B347" s="429" t="s">
        <v>276</v>
      </c>
      <c r="C347" s="430">
        <v>2002</v>
      </c>
      <c r="D347" s="430">
        <v>0.26</v>
      </c>
      <c r="E347" s="429" t="s">
        <v>53</v>
      </c>
      <c r="F347" s="430">
        <v>0.01</v>
      </c>
      <c r="G347" s="429" t="s">
        <v>27</v>
      </c>
      <c r="H347" s="430">
        <v>0.53</v>
      </c>
      <c r="I347" s="429" t="s">
        <v>53</v>
      </c>
      <c r="J347" s="430">
        <v>0.19</v>
      </c>
      <c r="K347" s="429" t="s">
        <v>27</v>
      </c>
      <c r="L347" s="430">
        <v>0.5</v>
      </c>
      <c r="M347" s="429" t="s">
        <v>53</v>
      </c>
      <c r="N347" s="430">
        <v>1.35</v>
      </c>
      <c r="O347" s="429" t="s">
        <v>53</v>
      </c>
      <c r="P347" s="430">
        <v>0.89</v>
      </c>
      <c r="Q347" s="429" t="s">
        <v>53</v>
      </c>
      <c r="R347" s="430">
        <v>0.21</v>
      </c>
      <c r="S347" s="429" t="s">
        <v>53</v>
      </c>
      <c r="T347" s="430">
        <v>0.46</v>
      </c>
      <c r="U347" s="429" t="s">
        <v>53</v>
      </c>
      <c r="V347" s="430">
        <v>0.2</v>
      </c>
      <c r="W347" s="429" t="s">
        <v>53</v>
      </c>
      <c r="X347" s="430">
        <v>0.05</v>
      </c>
      <c r="Y347" s="429" t="s">
        <v>27</v>
      </c>
      <c r="Z347" s="430">
        <v>0</v>
      </c>
      <c r="AA347" s="429" t="s">
        <v>53</v>
      </c>
      <c r="AB347" s="430">
        <v>4.6500000000000004</v>
      </c>
    </row>
    <row r="348" spans="1:28">
      <c r="A348" s="429" t="s">
        <v>299</v>
      </c>
      <c r="B348" s="429" t="s">
        <v>276</v>
      </c>
      <c r="C348" s="430">
        <v>2002</v>
      </c>
      <c r="D348" s="430">
        <v>0.15</v>
      </c>
      <c r="E348" s="429" t="s">
        <v>25</v>
      </c>
      <c r="F348" s="430">
        <v>0.65</v>
      </c>
      <c r="G348" s="429" t="s">
        <v>53</v>
      </c>
      <c r="H348" s="430">
        <v>1.27</v>
      </c>
      <c r="I348" s="429" t="s">
        <v>53</v>
      </c>
      <c r="J348" s="430">
        <v>1.32</v>
      </c>
      <c r="K348" s="429" t="s">
        <v>27</v>
      </c>
      <c r="L348" s="430">
        <v>0.83</v>
      </c>
      <c r="M348" s="429" t="s">
        <v>53</v>
      </c>
      <c r="N348" s="430">
        <v>0.61</v>
      </c>
      <c r="O348" s="429" t="s">
        <v>53</v>
      </c>
      <c r="P348" s="430">
        <v>1.65</v>
      </c>
      <c r="Q348" s="429" t="s">
        <v>53</v>
      </c>
      <c r="R348" s="430">
        <v>1.71</v>
      </c>
      <c r="S348" s="429" t="s">
        <v>27</v>
      </c>
      <c r="T348" s="430">
        <v>0.99</v>
      </c>
      <c r="U348" s="429" t="s">
        <v>53</v>
      </c>
      <c r="V348" s="430">
        <v>1.04</v>
      </c>
      <c r="W348" s="429" t="s">
        <v>53</v>
      </c>
      <c r="X348" s="430">
        <v>0.4</v>
      </c>
      <c r="Y348" s="429" t="s">
        <v>25</v>
      </c>
      <c r="Z348" s="430">
        <v>0.1</v>
      </c>
      <c r="AA348" s="429" t="s">
        <v>27</v>
      </c>
      <c r="AB348" s="430">
        <v>10.72</v>
      </c>
    </row>
    <row r="349" spans="1:28">
      <c r="A349" s="429" t="s">
        <v>300</v>
      </c>
      <c r="B349" s="429" t="s">
        <v>276</v>
      </c>
      <c r="C349" s="430">
        <v>2002</v>
      </c>
      <c r="D349" s="430">
        <v>0.36</v>
      </c>
      <c r="E349" s="429" t="s">
        <v>53</v>
      </c>
      <c r="F349" s="430">
        <v>0.6</v>
      </c>
      <c r="G349" s="429" t="s">
        <v>53</v>
      </c>
      <c r="H349" s="430">
        <v>1.1299999999999999</v>
      </c>
      <c r="I349" s="429" t="s">
        <v>53</v>
      </c>
      <c r="J349" s="430">
        <v>0.7</v>
      </c>
      <c r="K349" s="429" t="s">
        <v>53</v>
      </c>
      <c r="L349" s="430">
        <v>0.37</v>
      </c>
      <c r="M349" s="429" t="s">
        <v>53</v>
      </c>
      <c r="N349" s="430">
        <v>0.62</v>
      </c>
      <c r="O349" s="429" t="s">
        <v>53</v>
      </c>
      <c r="P349" s="430">
        <v>2.0499999999999998</v>
      </c>
      <c r="Q349" s="429" t="s">
        <v>53</v>
      </c>
      <c r="R349" s="430">
        <v>1.27</v>
      </c>
      <c r="S349" s="429" t="s">
        <v>53</v>
      </c>
      <c r="T349" s="430">
        <v>0.72</v>
      </c>
      <c r="U349" s="429" t="s">
        <v>53</v>
      </c>
      <c r="V349" s="430">
        <v>1.38</v>
      </c>
      <c r="W349" s="429" t="s">
        <v>53</v>
      </c>
      <c r="X349" s="430">
        <v>0.25</v>
      </c>
      <c r="Y349" s="429" t="s">
        <v>53</v>
      </c>
      <c r="Z349" s="430">
        <v>0</v>
      </c>
      <c r="AA349" s="429" t="s">
        <v>27</v>
      </c>
      <c r="AB349" s="430">
        <v>9.4499999999999993</v>
      </c>
    </row>
    <row r="350" spans="1:28">
      <c r="A350" s="429" t="s">
        <v>301</v>
      </c>
      <c r="B350" s="429" t="s">
        <v>276</v>
      </c>
      <c r="C350" s="430">
        <v>2002</v>
      </c>
      <c r="D350" s="430">
        <v>0.35</v>
      </c>
      <c r="E350" s="429" t="s">
        <v>25</v>
      </c>
      <c r="F350" s="430">
        <v>0</v>
      </c>
      <c r="G350" s="429" t="s">
        <v>26</v>
      </c>
      <c r="H350" s="430">
        <v>0</v>
      </c>
      <c r="I350" s="429" t="s">
        <v>26</v>
      </c>
      <c r="J350" s="430">
        <v>0.56999999999999995</v>
      </c>
      <c r="K350" s="429" t="s">
        <v>53</v>
      </c>
      <c r="L350" s="430">
        <v>0.66</v>
      </c>
      <c r="M350" s="429" t="s">
        <v>31</v>
      </c>
      <c r="N350" s="430">
        <v>0.79</v>
      </c>
      <c r="O350" s="429" t="s">
        <v>28</v>
      </c>
      <c r="P350" s="430">
        <v>0</v>
      </c>
      <c r="Q350" s="429" t="s">
        <v>26</v>
      </c>
      <c r="R350" s="430">
        <v>0.83</v>
      </c>
      <c r="S350" s="429" t="s">
        <v>53</v>
      </c>
      <c r="T350" s="430">
        <v>1.24</v>
      </c>
      <c r="U350" s="429" t="s">
        <v>27</v>
      </c>
      <c r="V350" s="430">
        <v>0.55000000000000004</v>
      </c>
      <c r="W350" s="429" t="s">
        <v>25</v>
      </c>
      <c r="X350" s="430">
        <v>0.4</v>
      </c>
      <c r="Y350" s="429" t="s">
        <v>53</v>
      </c>
      <c r="Z350" s="430">
        <v>0</v>
      </c>
      <c r="AA350" s="429" t="s">
        <v>53</v>
      </c>
      <c r="AB350" s="430">
        <v>5.39</v>
      </c>
    </row>
    <row r="351" spans="1:28">
      <c r="A351" s="429" t="s">
        <v>302</v>
      </c>
      <c r="B351" s="429" t="s">
        <v>276</v>
      </c>
      <c r="C351" s="430">
        <v>2002</v>
      </c>
      <c r="D351" s="430">
        <v>0.38</v>
      </c>
      <c r="E351" s="429" t="s">
        <v>53</v>
      </c>
      <c r="F351" s="430">
        <v>0.47</v>
      </c>
      <c r="G351" s="429" t="s">
        <v>53</v>
      </c>
      <c r="H351" s="430">
        <v>0.94</v>
      </c>
      <c r="I351" s="429" t="s">
        <v>53</v>
      </c>
      <c r="J351" s="430">
        <v>1.18</v>
      </c>
      <c r="K351" s="429" t="s">
        <v>53</v>
      </c>
      <c r="L351" s="430">
        <v>0.2</v>
      </c>
      <c r="M351" s="429" t="s">
        <v>53</v>
      </c>
      <c r="N351" s="430">
        <v>0.9</v>
      </c>
      <c r="O351" s="429" t="s">
        <v>53</v>
      </c>
      <c r="P351" s="430">
        <v>1.1100000000000001</v>
      </c>
      <c r="Q351" s="429" t="s">
        <v>53</v>
      </c>
      <c r="R351" s="430">
        <v>1.51</v>
      </c>
      <c r="S351" s="429" t="s">
        <v>53</v>
      </c>
      <c r="T351" s="430">
        <v>0.64</v>
      </c>
      <c r="U351" s="429" t="s">
        <v>53</v>
      </c>
      <c r="V351" s="430">
        <v>1.08</v>
      </c>
      <c r="W351" s="429" t="s">
        <v>53</v>
      </c>
      <c r="X351" s="430">
        <v>0.57999999999999996</v>
      </c>
      <c r="Y351" s="429" t="s">
        <v>53</v>
      </c>
      <c r="Z351" s="430">
        <v>0.06</v>
      </c>
      <c r="AA351" s="429" t="s">
        <v>53</v>
      </c>
      <c r="AB351" s="430">
        <v>9.0500000000000007</v>
      </c>
    </row>
    <row r="352" spans="1:28">
      <c r="A352" s="429" t="s">
        <v>303</v>
      </c>
      <c r="B352" s="429" t="s">
        <v>276</v>
      </c>
      <c r="C352" s="430">
        <v>2002</v>
      </c>
      <c r="D352" s="430">
        <v>0.05</v>
      </c>
      <c r="E352" s="429" t="s">
        <v>27</v>
      </c>
      <c r="F352" s="430">
        <v>0.06</v>
      </c>
      <c r="G352" s="429" t="s">
        <v>53</v>
      </c>
      <c r="H352" s="430">
        <v>0.15</v>
      </c>
      <c r="I352" s="429" t="s">
        <v>31</v>
      </c>
      <c r="J352" s="430">
        <v>0.28000000000000003</v>
      </c>
      <c r="K352" s="429" t="s">
        <v>25</v>
      </c>
      <c r="L352" s="430">
        <v>1.37</v>
      </c>
      <c r="M352" s="429" t="s">
        <v>53</v>
      </c>
      <c r="N352" s="430">
        <v>0.42</v>
      </c>
      <c r="O352" s="429" t="s">
        <v>53</v>
      </c>
      <c r="P352" s="430">
        <v>0.8</v>
      </c>
      <c r="Q352" s="429" t="s">
        <v>53</v>
      </c>
      <c r="R352" s="430">
        <v>0</v>
      </c>
      <c r="S352" s="429" t="s">
        <v>26</v>
      </c>
      <c r="T352" s="430">
        <v>1.05</v>
      </c>
      <c r="U352" s="429" t="s">
        <v>37</v>
      </c>
      <c r="V352" s="430">
        <v>0.21</v>
      </c>
      <c r="W352" s="429" t="s">
        <v>31</v>
      </c>
      <c r="X352" s="430">
        <v>0.16</v>
      </c>
      <c r="Y352" s="429" t="s">
        <v>26</v>
      </c>
      <c r="Z352" s="430">
        <v>0.12</v>
      </c>
      <c r="AA352" s="429" t="s">
        <v>53</v>
      </c>
      <c r="AB352" s="430">
        <v>3.46</v>
      </c>
    </row>
    <row r="353" spans="1:28">
      <c r="A353" s="429" t="s">
        <v>304</v>
      </c>
      <c r="B353" s="429" t="s">
        <v>276</v>
      </c>
      <c r="C353" s="430">
        <v>2002</v>
      </c>
      <c r="D353" s="430">
        <v>0.27</v>
      </c>
      <c r="E353" s="429" t="s">
        <v>27</v>
      </c>
      <c r="F353" s="430">
        <v>0.08</v>
      </c>
      <c r="G353" s="429" t="s">
        <v>27</v>
      </c>
      <c r="H353" s="430">
        <v>0.62</v>
      </c>
      <c r="I353" s="429" t="s">
        <v>28</v>
      </c>
      <c r="J353" s="430">
        <v>0.31</v>
      </c>
      <c r="K353" s="429" t="s">
        <v>25</v>
      </c>
      <c r="L353" s="430">
        <v>1.02</v>
      </c>
      <c r="M353" s="429" t="s">
        <v>38</v>
      </c>
      <c r="N353" s="430">
        <v>0</v>
      </c>
      <c r="O353" s="429" t="s">
        <v>39</v>
      </c>
      <c r="P353" s="430">
        <v>0.22</v>
      </c>
      <c r="Q353" s="429" t="s">
        <v>25</v>
      </c>
      <c r="R353" s="430">
        <v>0.4</v>
      </c>
      <c r="S353" s="429" t="s">
        <v>27</v>
      </c>
      <c r="T353" s="430">
        <v>1.0900000000000001</v>
      </c>
      <c r="U353" s="429" t="s">
        <v>28</v>
      </c>
      <c r="V353" s="430">
        <v>0.85</v>
      </c>
      <c r="W353" s="429" t="s">
        <v>53</v>
      </c>
      <c r="X353" s="430">
        <v>0.61</v>
      </c>
      <c r="Y353" s="429" t="s">
        <v>40</v>
      </c>
      <c r="Z353" s="430">
        <v>0.49</v>
      </c>
      <c r="AA353" s="429" t="s">
        <v>43</v>
      </c>
      <c r="AB353" s="430">
        <v>4.8600000000000003</v>
      </c>
    </row>
    <row r="354" spans="1:28">
      <c r="A354" s="429" t="s">
        <v>306</v>
      </c>
      <c r="B354" s="429" t="s">
        <v>276</v>
      </c>
      <c r="C354" s="430">
        <v>2002</v>
      </c>
      <c r="D354" s="430">
        <v>0.26</v>
      </c>
      <c r="E354" s="429" t="s">
        <v>53</v>
      </c>
      <c r="F354" s="430">
        <v>0.17</v>
      </c>
      <c r="G354" s="429" t="s">
        <v>27</v>
      </c>
      <c r="H354" s="430">
        <v>0.82</v>
      </c>
      <c r="I354" s="429" t="s">
        <v>53</v>
      </c>
      <c r="J354" s="430">
        <v>0.86</v>
      </c>
      <c r="K354" s="429" t="s">
        <v>53</v>
      </c>
      <c r="L354" s="430">
        <v>1.65</v>
      </c>
      <c r="M354" s="429" t="s">
        <v>53</v>
      </c>
      <c r="N354" s="430">
        <v>0.14000000000000001</v>
      </c>
      <c r="O354" s="429" t="s">
        <v>53</v>
      </c>
      <c r="P354" s="430">
        <v>0.9</v>
      </c>
      <c r="Q354" s="429" t="s">
        <v>53</v>
      </c>
      <c r="R354" s="430">
        <v>0.42</v>
      </c>
      <c r="S354" s="429" t="s">
        <v>53</v>
      </c>
      <c r="T354" s="430">
        <v>1.1599999999999999</v>
      </c>
      <c r="U354" s="429" t="s">
        <v>53</v>
      </c>
      <c r="V354" s="430">
        <v>1.07</v>
      </c>
      <c r="W354" s="429" t="s">
        <v>53</v>
      </c>
      <c r="X354" s="430">
        <v>0.6</v>
      </c>
      <c r="Y354" s="429" t="s">
        <v>53</v>
      </c>
      <c r="Z354" s="430">
        <v>0.34</v>
      </c>
      <c r="AA354" s="429" t="s">
        <v>53</v>
      </c>
      <c r="AB354" s="430">
        <v>8.39</v>
      </c>
    </row>
    <row r="355" spans="1:28">
      <c r="A355" s="429" t="s">
        <v>307</v>
      </c>
      <c r="B355" s="429" t="s">
        <v>276</v>
      </c>
      <c r="C355" s="430">
        <v>2002</v>
      </c>
      <c r="D355" s="430">
        <v>1.27</v>
      </c>
      <c r="E355" s="429" t="s">
        <v>33</v>
      </c>
      <c r="F355" s="430">
        <v>0.3</v>
      </c>
      <c r="G355" s="429" t="s">
        <v>53</v>
      </c>
      <c r="H355" s="430">
        <v>1.1200000000000001</v>
      </c>
      <c r="I355" s="429" t="s">
        <v>27</v>
      </c>
      <c r="J355" s="430">
        <v>1.65</v>
      </c>
      <c r="K355" s="429" t="s">
        <v>53</v>
      </c>
      <c r="L355" s="430">
        <v>0.75</v>
      </c>
      <c r="M355" s="429" t="s">
        <v>53</v>
      </c>
      <c r="N355" s="430">
        <v>0.56000000000000005</v>
      </c>
      <c r="O355" s="429" t="s">
        <v>53</v>
      </c>
      <c r="P355" s="430">
        <v>1.68</v>
      </c>
      <c r="Q355" s="429" t="s">
        <v>53</v>
      </c>
      <c r="R355" s="430">
        <v>0.35</v>
      </c>
      <c r="S355" s="429" t="s">
        <v>53</v>
      </c>
      <c r="T355" s="430">
        <v>2.94</v>
      </c>
      <c r="U355" s="429" t="s">
        <v>53</v>
      </c>
      <c r="V355" s="430">
        <v>1.28</v>
      </c>
      <c r="W355" s="429" t="s">
        <v>53</v>
      </c>
      <c r="X355" s="430">
        <v>0.51</v>
      </c>
      <c r="Y355" s="429" t="s">
        <v>53</v>
      </c>
      <c r="Z355" s="430">
        <v>0.68</v>
      </c>
      <c r="AA355" s="429" t="s">
        <v>27</v>
      </c>
      <c r="AB355" s="430">
        <v>11.82</v>
      </c>
    </row>
    <row r="356" spans="1:28">
      <c r="A356" s="429" t="s">
        <v>308</v>
      </c>
      <c r="B356" s="429" t="s">
        <v>276</v>
      </c>
      <c r="C356" s="430">
        <v>2002</v>
      </c>
      <c r="D356" s="430">
        <v>0.54</v>
      </c>
      <c r="E356" s="429" t="s">
        <v>53</v>
      </c>
      <c r="F356" s="430">
        <v>0.45</v>
      </c>
      <c r="G356" s="429" t="s">
        <v>53</v>
      </c>
      <c r="H356" s="430">
        <v>1.75</v>
      </c>
      <c r="I356" s="429" t="s">
        <v>53</v>
      </c>
      <c r="J356" s="430">
        <v>0.81</v>
      </c>
      <c r="K356" s="429" t="s">
        <v>53</v>
      </c>
      <c r="L356" s="430">
        <v>1.49</v>
      </c>
      <c r="M356" s="429" t="s">
        <v>53</v>
      </c>
      <c r="N356" s="430">
        <v>0.42</v>
      </c>
      <c r="O356" s="429" t="s">
        <v>53</v>
      </c>
      <c r="P356" s="430">
        <v>0.83</v>
      </c>
      <c r="Q356" s="429" t="s">
        <v>53</v>
      </c>
      <c r="R356" s="430">
        <v>0.99</v>
      </c>
      <c r="S356" s="429" t="s">
        <v>53</v>
      </c>
      <c r="T356" s="430">
        <v>1.77</v>
      </c>
      <c r="U356" s="429" t="s">
        <v>53</v>
      </c>
      <c r="V356" s="430">
        <v>2.29</v>
      </c>
      <c r="W356" s="429" t="s">
        <v>53</v>
      </c>
      <c r="X356" s="430">
        <v>0.96</v>
      </c>
      <c r="Y356" s="429" t="s">
        <v>53</v>
      </c>
      <c r="Z356" s="430">
        <v>0.47</v>
      </c>
      <c r="AA356" s="429" t="s">
        <v>53</v>
      </c>
      <c r="AB356" s="430">
        <v>12.77</v>
      </c>
    </row>
    <row r="357" spans="1:28">
      <c r="A357" s="429" t="s">
        <v>310</v>
      </c>
      <c r="B357" s="429" t="s">
        <v>276</v>
      </c>
      <c r="C357" s="430">
        <v>2002</v>
      </c>
      <c r="D357" s="430">
        <v>1.3</v>
      </c>
      <c r="E357" s="429" t="s">
        <v>28</v>
      </c>
      <c r="F357" s="430">
        <v>0.68</v>
      </c>
      <c r="G357" s="429" t="s">
        <v>31</v>
      </c>
      <c r="H357" s="430">
        <v>0.67</v>
      </c>
      <c r="I357" s="429" t="s">
        <v>25</v>
      </c>
      <c r="J357" s="430">
        <v>0.37</v>
      </c>
      <c r="K357" s="429" t="s">
        <v>33</v>
      </c>
      <c r="L357" s="430">
        <v>3.07</v>
      </c>
      <c r="M357" s="429" t="s">
        <v>27</v>
      </c>
      <c r="N357" s="430">
        <v>1.17</v>
      </c>
      <c r="O357" s="429" t="s">
        <v>53</v>
      </c>
      <c r="P357" s="430">
        <v>0.97</v>
      </c>
      <c r="Q357" s="429" t="s">
        <v>53</v>
      </c>
      <c r="R357" s="430">
        <v>0</v>
      </c>
      <c r="S357" s="429" t="s">
        <v>26</v>
      </c>
      <c r="T357" s="430">
        <v>1.74</v>
      </c>
      <c r="U357" s="429" t="s">
        <v>53</v>
      </c>
      <c r="V357" s="430">
        <v>1.18</v>
      </c>
      <c r="W357" s="429" t="s">
        <v>53</v>
      </c>
      <c r="X357" s="430">
        <v>0.41</v>
      </c>
      <c r="Y357" s="429" t="s">
        <v>53</v>
      </c>
      <c r="Z357" s="430">
        <v>0.2</v>
      </c>
      <c r="AA357" s="429" t="s">
        <v>53</v>
      </c>
      <c r="AB357" s="430">
        <v>11.39</v>
      </c>
    </row>
    <row r="358" spans="1:28">
      <c r="A358" s="429" t="s">
        <v>311</v>
      </c>
      <c r="B358" s="429" t="s">
        <v>276</v>
      </c>
      <c r="C358" s="430">
        <v>2002</v>
      </c>
      <c r="D358" s="430">
        <v>0.13</v>
      </c>
      <c r="E358" s="429" t="s">
        <v>53</v>
      </c>
      <c r="F358" s="430">
        <v>0.83</v>
      </c>
      <c r="G358" s="429" t="s">
        <v>53</v>
      </c>
      <c r="H358" s="430">
        <v>0.92</v>
      </c>
      <c r="I358" s="429" t="s">
        <v>53</v>
      </c>
      <c r="J358" s="430">
        <v>1.66</v>
      </c>
      <c r="K358" s="429" t="s">
        <v>53</v>
      </c>
      <c r="L358" s="430">
        <v>2.41</v>
      </c>
      <c r="M358" s="429" t="s">
        <v>53</v>
      </c>
      <c r="N358" s="430">
        <v>0.94</v>
      </c>
      <c r="O358" s="429" t="s">
        <v>53</v>
      </c>
      <c r="P358" s="430">
        <v>0</v>
      </c>
      <c r="Q358" s="429" t="s">
        <v>26</v>
      </c>
      <c r="R358" s="430">
        <v>3.17</v>
      </c>
      <c r="S358" s="429" t="s">
        <v>53</v>
      </c>
      <c r="T358" s="430">
        <v>1.3</v>
      </c>
      <c r="U358" s="429" t="s">
        <v>53</v>
      </c>
      <c r="V358" s="430">
        <v>0.84</v>
      </c>
      <c r="W358" s="429" t="s">
        <v>53</v>
      </c>
      <c r="X358" s="430">
        <v>0.25</v>
      </c>
      <c r="Y358" s="429" t="s">
        <v>53</v>
      </c>
      <c r="Z358" s="430">
        <v>0.13</v>
      </c>
      <c r="AA358" s="429" t="s">
        <v>53</v>
      </c>
      <c r="AB358" s="430">
        <v>12.58</v>
      </c>
    </row>
    <row r="359" spans="1:28">
      <c r="A359" s="429" t="s">
        <v>312</v>
      </c>
      <c r="B359" s="429" t="s">
        <v>276</v>
      </c>
      <c r="C359" s="430">
        <v>2002</v>
      </c>
      <c r="D359" s="430">
        <v>0.22</v>
      </c>
      <c r="E359" s="429" t="s">
        <v>53</v>
      </c>
      <c r="F359" s="430">
        <v>0</v>
      </c>
      <c r="G359" s="429" t="s">
        <v>53</v>
      </c>
      <c r="H359" s="430">
        <v>0.57999999999999996</v>
      </c>
      <c r="I359" s="429" t="s">
        <v>53</v>
      </c>
      <c r="J359" s="430">
        <v>0.56000000000000005</v>
      </c>
      <c r="K359" s="429" t="s">
        <v>53</v>
      </c>
      <c r="L359" s="430">
        <v>1.36</v>
      </c>
      <c r="M359" s="429" t="s">
        <v>53</v>
      </c>
      <c r="N359" s="430">
        <v>0.19</v>
      </c>
      <c r="O359" s="429" t="s">
        <v>53</v>
      </c>
      <c r="P359" s="430">
        <v>1.52</v>
      </c>
      <c r="Q359" s="429" t="s">
        <v>53</v>
      </c>
      <c r="R359" s="430">
        <v>0.64</v>
      </c>
      <c r="S359" s="429" t="s">
        <v>53</v>
      </c>
      <c r="T359" s="430">
        <v>0.33</v>
      </c>
      <c r="U359" s="429" t="s">
        <v>53</v>
      </c>
      <c r="V359" s="430">
        <v>1.34</v>
      </c>
      <c r="W359" s="429" t="s">
        <v>53</v>
      </c>
      <c r="X359" s="430">
        <v>0.63</v>
      </c>
      <c r="Y359" s="429" t="s">
        <v>53</v>
      </c>
      <c r="Z359" s="430">
        <v>0.2</v>
      </c>
      <c r="AA359" s="429" t="s">
        <v>53</v>
      </c>
      <c r="AB359" s="430">
        <v>7.57</v>
      </c>
    </row>
    <row r="360" spans="1:28">
      <c r="A360" s="429" t="s">
        <v>314</v>
      </c>
      <c r="B360" s="429" t="s">
        <v>276</v>
      </c>
      <c r="C360" s="430">
        <v>2002</v>
      </c>
      <c r="D360" s="430">
        <v>0.15</v>
      </c>
      <c r="E360" s="429" t="s">
        <v>53</v>
      </c>
      <c r="F360" s="430">
        <v>0.14000000000000001</v>
      </c>
      <c r="G360" s="429" t="s">
        <v>53</v>
      </c>
      <c r="H360" s="430">
        <v>1.6</v>
      </c>
      <c r="I360" s="429" t="s">
        <v>27</v>
      </c>
      <c r="J360" s="430">
        <v>0.78</v>
      </c>
      <c r="K360" s="429" t="s">
        <v>25</v>
      </c>
      <c r="L360" s="430">
        <v>0.95</v>
      </c>
      <c r="M360" s="429" t="s">
        <v>53</v>
      </c>
      <c r="N360" s="430">
        <v>0.76</v>
      </c>
      <c r="O360" s="429" t="s">
        <v>53</v>
      </c>
      <c r="P360" s="430">
        <v>0.91</v>
      </c>
      <c r="Q360" s="429" t="s">
        <v>53</v>
      </c>
      <c r="R360" s="430">
        <v>0.95</v>
      </c>
      <c r="S360" s="429" t="s">
        <v>53</v>
      </c>
      <c r="T360" s="430">
        <v>1.06</v>
      </c>
      <c r="U360" s="429" t="s">
        <v>53</v>
      </c>
      <c r="V360" s="430">
        <v>0.92</v>
      </c>
      <c r="W360" s="429" t="s">
        <v>53</v>
      </c>
      <c r="X360" s="430">
        <v>0.27</v>
      </c>
      <c r="Y360" s="429" t="s">
        <v>53</v>
      </c>
      <c r="Z360" s="430">
        <v>0.08</v>
      </c>
      <c r="AA360" s="429" t="s">
        <v>53</v>
      </c>
      <c r="AB360" s="430">
        <v>8.57</v>
      </c>
    </row>
    <row r="361" spans="1:28">
      <c r="A361" s="429" t="s">
        <v>315</v>
      </c>
      <c r="B361" s="429" t="s">
        <v>276</v>
      </c>
      <c r="C361" s="430">
        <v>2002</v>
      </c>
      <c r="D361" s="430">
        <v>0.43</v>
      </c>
      <c r="E361" s="429" t="s">
        <v>53</v>
      </c>
      <c r="F361" s="430">
        <v>0.05</v>
      </c>
      <c r="G361" s="429" t="s">
        <v>53</v>
      </c>
      <c r="H361" s="430">
        <v>0.91</v>
      </c>
      <c r="I361" s="429" t="s">
        <v>53</v>
      </c>
      <c r="J361" s="430">
        <v>0.96</v>
      </c>
      <c r="K361" s="429" t="s">
        <v>53</v>
      </c>
      <c r="L361" s="430">
        <v>0.65</v>
      </c>
      <c r="M361" s="429" t="s">
        <v>53</v>
      </c>
      <c r="N361" s="430">
        <v>0.15</v>
      </c>
      <c r="O361" s="429" t="s">
        <v>53</v>
      </c>
      <c r="P361" s="430">
        <v>0.91</v>
      </c>
      <c r="Q361" s="429" t="s">
        <v>53</v>
      </c>
      <c r="R361" s="430">
        <v>0.54</v>
      </c>
      <c r="S361" s="429" t="s">
        <v>53</v>
      </c>
      <c r="T361" s="430">
        <v>0.3</v>
      </c>
      <c r="U361" s="429" t="s">
        <v>53</v>
      </c>
      <c r="V361" s="430">
        <v>0.64</v>
      </c>
      <c r="W361" s="429" t="s">
        <v>53</v>
      </c>
      <c r="X361" s="430">
        <v>0.53</v>
      </c>
      <c r="Y361" s="429" t="s">
        <v>53</v>
      </c>
      <c r="Z361" s="430">
        <v>0</v>
      </c>
      <c r="AA361" s="429" t="s">
        <v>53</v>
      </c>
      <c r="AB361" s="430">
        <v>6.07</v>
      </c>
    </row>
    <row r="362" spans="1:28">
      <c r="A362" s="429" t="s">
        <v>316</v>
      </c>
      <c r="B362" s="429" t="s">
        <v>276</v>
      </c>
      <c r="C362" s="430">
        <v>2002</v>
      </c>
      <c r="D362" s="430">
        <v>0.02</v>
      </c>
      <c r="E362" s="429" t="s">
        <v>53</v>
      </c>
      <c r="F362" s="430">
        <v>0.12</v>
      </c>
      <c r="G362" s="429" t="s">
        <v>53</v>
      </c>
      <c r="H362" s="430">
        <v>1.1299999999999999</v>
      </c>
      <c r="I362" s="429" t="s">
        <v>27</v>
      </c>
      <c r="J362" s="430">
        <v>1.21</v>
      </c>
      <c r="K362" s="429" t="s">
        <v>53</v>
      </c>
      <c r="L362" s="430">
        <v>2.41</v>
      </c>
      <c r="M362" s="429" t="s">
        <v>53</v>
      </c>
      <c r="N362" s="430">
        <v>0.56999999999999995</v>
      </c>
      <c r="O362" s="429" t="s">
        <v>53</v>
      </c>
      <c r="P362" s="430">
        <v>0.42</v>
      </c>
      <c r="Q362" s="429" t="s">
        <v>27</v>
      </c>
      <c r="R362" s="430">
        <v>3.76</v>
      </c>
      <c r="S362" s="429" t="s">
        <v>53</v>
      </c>
      <c r="T362" s="430">
        <v>1.83</v>
      </c>
      <c r="U362" s="429" t="s">
        <v>53</v>
      </c>
      <c r="V362" s="430">
        <v>0.59</v>
      </c>
      <c r="W362" s="429" t="s">
        <v>53</v>
      </c>
      <c r="X362" s="430">
        <v>0.31</v>
      </c>
      <c r="Y362" s="429" t="s">
        <v>53</v>
      </c>
      <c r="Z362" s="430">
        <v>0.08</v>
      </c>
      <c r="AA362" s="429" t="s">
        <v>53</v>
      </c>
      <c r="AB362" s="430">
        <v>12.45</v>
      </c>
    </row>
    <row r="363" spans="1:28">
      <c r="A363" s="429" t="s">
        <v>317</v>
      </c>
      <c r="B363" s="429" t="s">
        <v>276</v>
      </c>
      <c r="C363" s="430">
        <v>2002</v>
      </c>
      <c r="D363" s="430">
        <v>0.56999999999999995</v>
      </c>
      <c r="E363" s="429" t="s">
        <v>53</v>
      </c>
      <c r="F363" s="430">
        <v>0.7</v>
      </c>
      <c r="G363" s="429" t="s">
        <v>53</v>
      </c>
      <c r="H363" s="430">
        <v>2.14</v>
      </c>
      <c r="I363" s="429" t="s">
        <v>53</v>
      </c>
      <c r="J363" s="430">
        <v>0.52</v>
      </c>
      <c r="K363" s="429" t="s">
        <v>53</v>
      </c>
      <c r="L363" s="430">
        <v>0.68</v>
      </c>
      <c r="M363" s="429" t="s">
        <v>25</v>
      </c>
      <c r="N363" s="430">
        <v>0.63</v>
      </c>
      <c r="O363" s="429" t="s">
        <v>53</v>
      </c>
      <c r="P363" s="430">
        <v>0</v>
      </c>
      <c r="Q363" s="429" t="s">
        <v>53</v>
      </c>
      <c r="R363" s="430">
        <v>0.92</v>
      </c>
      <c r="S363" s="429" t="s">
        <v>53</v>
      </c>
      <c r="T363" s="430">
        <v>0.46</v>
      </c>
      <c r="U363" s="429" t="s">
        <v>53</v>
      </c>
      <c r="V363" s="430">
        <v>1.1599999999999999</v>
      </c>
      <c r="W363" s="429" t="s">
        <v>53</v>
      </c>
      <c r="X363" s="430">
        <v>0.42</v>
      </c>
      <c r="Y363" s="429" t="s">
        <v>27</v>
      </c>
      <c r="Z363" s="430">
        <v>0.04</v>
      </c>
      <c r="AA363" s="429" t="s">
        <v>53</v>
      </c>
      <c r="AB363" s="430">
        <v>8.24</v>
      </c>
    </row>
    <row r="364" spans="1:28">
      <c r="A364" s="429" t="s">
        <v>318</v>
      </c>
      <c r="B364" s="429" t="s">
        <v>276</v>
      </c>
      <c r="C364" s="430">
        <v>2002</v>
      </c>
      <c r="D364" s="430">
        <v>0.24</v>
      </c>
      <c r="E364" s="429" t="s">
        <v>53</v>
      </c>
      <c r="F364" s="430">
        <v>0.08</v>
      </c>
      <c r="G364" s="429" t="s">
        <v>53</v>
      </c>
      <c r="H364" s="430">
        <v>0.2</v>
      </c>
      <c r="I364" s="429" t="s">
        <v>53</v>
      </c>
      <c r="J364" s="430">
        <v>0.4</v>
      </c>
      <c r="K364" s="429" t="s">
        <v>53</v>
      </c>
      <c r="L364" s="430">
        <v>0.08</v>
      </c>
      <c r="M364" s="429" t="s">
        <v>27</v>
      </c>
      <c r="N364" s="430">
        <v>0.74</v>
      </c>
      <c r="O364" s="429" t="s">
        <v>53</v>
      </c>
      <c r="P364" s="430">
        <v>0.61</v>
      </c>
      <c r="Q364" s="429" t="s">
        <v>53</v>
      </c>
      <c r="R364" s="430">
        <v>0.19</v>
      </c>
      <c r="S364" s="429" t="s">
        <v>33</v>
      </c>
      <c r="T364" s="430">
        <v>0.72</v>
      </c>
      <c r="U364" s="429" t="s">
        <v>53</v>
      </c>
      <c r="V364" s="430">
        <v>0.47</v>
      </c>
      <c r="W364" s="429" t="s">
        <v>53</v>
      </c>
      <c r="X364" s="430">
        <v>0.66</v>
      </c>
      <c r="Y364" s="429" t="s">
        <v>27</v>
      </c>
      <c r="Z364" s="430">
        <v>0.05</v>
      </c>
      <c r="AA364" s="429" t="s">
        <v>25</v>
      </c>
      <c r="AB364" s="430">
        <v>4.25</v>
      </c>
    </row>
    <row r="365" spans="1:28">
      <c r="A365" s="429" t="s">
        <v>319</v>
      </c>
      <c r="B365" s="429" t="s">
        <v>276</v>
      </c>
      <c r="C365" s="430">
        <v>2002</v>
      </c>
      <c r="D365" s="430">
        <v>0.14000000000000001</v>
      </c>
      <c r="E365" s="429" t="s">
        <v>31</v>
      </c>
      <c r="F365" s="430">
        <v>0.11</v>
      </c>
      <c r="G365" s="429" t="s">
        <v>53</v>
      </c>
      <c r="H365" s="430">
        <v>0.43</v>
      </c>
      <c r="I365" s="429" t="s">
        <v>27</v>
      </c>
      <c r="J365" s="430">
        <v>1.44</v>
      </c>
      <c r="K365" s="429" t="s">
        <v>53</v>
      </c>
      <c r="L365" s="430">
        <v>1.1499999999999999</v>
      </c>
      <c r="M365" s="429" t="s">
        <v>53</v>
      </c>
      <c r="N365" s="430">
        <v>0.12</v>
      </c>
      <c r="O365" s="429" t="s">
        <v>53</v>
      </c>
      <c r="P365" s="430">
        <v>0.64</v>
      </c>
      <c r="Q365" s="429" t="s">
        <v>53</v>
      </c>
      <c r="R365" s="430">
        <v>0.14000000000000001</v>
      </c>
      <c r="S365" s="429" t="s">
        <v>53</v>
      </c>
      <c r="T365" s="430">
        <v>1.75</v>
      </c>
      <c r="U365" s="429" t="s">
        <v>53</v>
      </c>
      <c r="V365" s="430">
        <v>1.54</v>
      </c>
      <c r="W365" s="429" t="s">
        <v>53</v>
      </c>
      <c r="X365" s="430">
        <v>1.55</v>
      </c>
      <c r="Y365" s="429" t="s">
        <v>25</v>
      </c>
      <c r="Z365" s="430">
        <v>0.34</v>
      </c>
      <c r="AA365" s="429" t="s">
        <v>27</v>
      </c>
      <c r="AB365" s="430">
        <v>9.35</v>
      </c>
    </row>
    <row r="366" spans="1:28">
      <c r="A366" s="429" t="s">
        <v>321</v>
      </c>
      <c r="B366" s="429" t="s">
        <v>276</v>
      </c>
      <c r="C366" s="430">
        <v>2002</v>
      </c>
      <c r="D366" s="430">
        <v>0</v>
      </c>
      <c r="E366" s="429" t="s">
        <v>53</v>
      </c>
      <c r="F366" s="430">
        <v>0</v>
      </c>
      <c r="G366" s="429" t="s">
        <v>27</v>
      </c>
      <c r="H366" s="430">
        <v>0.81</v>
      </c>
      <c r="I366" s="429" t="s">
        <v>53</v>
      </c>
      <c r="J366" s="430">
        <v>0.86</v>
      </c>
      <c r="K366" s="429" t="s">
        <v>25</v>
      </c>
      <c r="L366" s="430">
        <v>1.37</v>
      </c>
      <c r="M366" s="429" t="s">
        <v>53</v>
      </c>
      <c r="N366" s="430">
        <v>0.12</v>
      </c>
      <c r="O366" s="429" t="s">
        <v>53</v>
      </c>
      <c r="P366" s="430">
        <v>0.41</v>
      </c>
      <c r="Q366" s="429" t="s">
        <v>53</v>
      </c>
      <c r="R366" s="430">
        <v>0.25</v>
      </c>
      <c r="S366" s="429" t="s">
        <v>53</v>
      </c>
      <c r="T366" s="430">
        <v>0.28999999999999998</v>
      </c>
      <c r="U366" s="429" t="s">
        <v>53</v>
      </c>
      <c r="V366" s="430">
        <v>1.1399999999999999</v>
      </c>
      <c r="W366" s="429" t="s">
        <v>53</v>
      </c>
      <c r="X366" s="430">
        <v>0.27</v>
      </c>
      <c r="Y366" s="429" t="s">
        <v>53</v>
      </c>
      <c r="Z366" s="430">
        <v>0.3</v>
      </c>
      <c r="AA366" s="429" t="s">
        <v>53</v>
      </c>
      <c r="AB366" s="430">
        <v>5.82</v>
      </c>
    </row>
    <row r="367" spans="1:28">
      <c r="A367" s="429" t="s">
        <v>322</v>
      </c>
      <c r="B367" s="429" t="s">
        <v>276</v>
      </c>
      <c r="C367" s="430">
        <v>2002</v>
      </c>
      <c r="D367" s="430">
        <v>0.37</v>
      </c>
      <c r="E367" s="429" t="s">
        <v>28</v>
      </c>
      <c r="F367" s="430">
        <v>0.03</v>
      </c>
      <c r="G367" s="429" t="s">
        <v>27</v>
      </c>
      <c r="H367" s="430">
        <v>0.22</v>
      </c>
      <c r="I367" s="429" t="s">
        <v>53</v>
      </c>
      <c r="J367" s="430">
        <v>1</v>
      </c>
      <c r="K367" s="429" t="s">
        <v>53</v>
      </c>
      <c r="L367" s="430">
        <v>0.59</v>
      </c>
      <c r="M367" s="429" t="s">
        <v>53</v>
      </c>
      <c r="N367" s="430">
        <v>0.15</v>
      </c>
      <c r="O367" s="429" t="s">
        <v>53</v>
      </c>
      <c r="P367" s="430">
        <v>1.62</v>
      </c>
      <c r="Q367" s="429" t="s">
        <v>25</v>
      </c>
      <c r="R367" s="430">
        <v>0.11</v>
      </c>
      <c r="S367" s="429" t="s">
        <v>53</v>
      </c>
      <c r="T367" s="430">
        <v>0.8</v>
      </c>
      <c r="U367" s="429" t="s">
        <v>53</v>
      </c>
      <c r="V367" s="430">
        <v>1.08</v>
      </c>
      <c r="W367" s="429" t="s">
        <v>53</v>
      </c>
      <c r="X367" s="430">
        <v>0.99</v>
      </c>
      <c r="Y367" s="429" t="s">
        <v>25</v>
      </c>
      <c r="Z367" s="430">
        <v>0.55000000000000004</v>
      </c>
      <c r="AA367" s="429" t="s">
        <v>27</v>
      </c>
      <c r="AB367" s="430">
        <v>7.51</v>
      </c>
    </row>
    <row r="368" spans="1:28">
      <c r="A368" s="429" t="s">
        <v>324</v>
      </c>
      <c r="B368" s="429" t="s">
        <v>276</v>
      </c>
      <c r="C368" s="430">
        <v>2002</v>
      </c>
      <c r="D368" s="430">
        <v>0.36</v>
      </c>
      <c r="E368" s="429" t="s">
        <v>53</v>
      </c>
      <c r="F368" s="430">
        <v>0.65</v>
      </c>
      <c r="G368" s="429" t="s">
        <v>53</v>
      </c>
      <c r="H368" s="430">
        <v>1.56</v>
      </c>
      <c r="I368" s="429" t="s">
        <v>53</v>
      </c>
      <c r="J368" s="430">
        <v>1.93</v>
      </c>
      <c r="K368" s="429" t="s">
        <v>53</v>
      </c>
      <c r="L368" s="430">
        <v>2.0699999999999998</v>
      </c>
      <c r="M368" s="429" t="s">
        <v>53</v>
      </c>
      <c r="N368" s="430">
        <v>1.1200000000000001</v>
      </c>
      <c r="O368" s="429" t="s">
        <v>53</v>
      </c>
      <c r="P368" s="430">
        <v>0.36</v>
      </c>
      <c r="Q368" s="429" t="s">
        <v>53</v>
      </c>
      <c r="R368" s="430">
        <v>2.46</v>
      </c>
      <c r="S368" s="429" t="s">
        <v>53</v>
      </c>
      <c r="T368" s="430">
        <v>1.54</v>
      </c>
      <c r="U368" s="429" t="s">
        <v>53</v>
      </c>
      <c r="V368" s="430">
        <v>1.39</v>
      </c>
      <c r="W368" s="429" t="s">
        <v>53</v>
      </c>
      <c r="X368" s="430">
        <v>0.32</v>
      </c>
      <c r="Y368" s="429" t="s">
        <v>53</v>
      </c>
      <c r="Z368" s="430">
        <v>0.52</v>
      </c>
      <c r="AA368" s="429" t="s">
        <v>53</v>
      </c>
      <c r="AB368" s="430">
        <v>14.28</v>
      </c>
    </row>
    <row r="369" spans="1:28">
      <c r="A369" s="429" t="s">
        <v>325</v>
      </c>
      <c r="B369" s="429" t="s">
        <v>276</v>
      </c>
      <c r="C369" s="430">
        <v>2002</v>
      </c>
      <c r="D369" s="430">
        <v>0.04</v>
      </c>
      <c r="E369" s="429" t="s">
        <v>40</v>
      </c>
      <c r="F369" s="430">
        <v>0.01</v>
      </c>
      <c r="G369" s="429" t="s">
        <v>28</v>
      </c>
      <c r="H369" s="430">
        <v>0.54</v>
      </c>
      <c r="I369" s="429" t="s">
        <v>34</v>
      </c>
      <c r="J369" s="430">
        <v>0.79</v>
      </c>
      <c r="K369" s="429" t="s">
        <v>42</v>
      </c>
      <c r="L369" s="430">
        <v>0.37</v>
      </c>
      <c r="M369" s="429" t="s">
        <v>27</v>
      </c>
      <c r="N369" s="430">
        <v>0.02</v>
      </c>
      <c r="O369" s="429" t="s">
        <v>41</v>
      </c>
      <c r="P369" s="430">
        <v>0</v>
      </c>
      <c r="Q369" s="429" t="s">
        <v>26</v>
      </c>
      <c r="R369" s="430">
        <v>0.19</v>
      </c>
      <c r="S369" s="429" t="s">
        <v>29</v>
      </c>
      <c r="T369" s="430">
        <v>0.57999999999999996</v>
      </c>
      <c r="U369" s="429" t="s">
        <v>29</v>
      </c>
      <c r="V369" s="430">
        <v>0.74</v>
      </c>
      <c r="W369" s="429" t="s">
        <v>46</v>
      </c>
      <c r="X369" s="430">
        <v>0.64</v>
      </c>
      <c r="Y369" s="429" t="s">
        <v>37</v>
      </c>
      <c r="Z369" s="430">
        <v>0.47</v>
      </c>
      <c r="AA369" s="429" t="s">
        <v>43</v>
      </c>
      <c r="AB369" s="430">
        <v>0.38</v>
      </c>
    </row>
    <row r="370" spans="1:28">
      <c r="A370" s="429" t="s">
        <v>327</v>
      </c>
      <c r="B370" s="429" t="s">
        <v>276</v>
      </c>
      <c r="C370" s="430">
        <v>2002</v>
      </c>
      <c r="D370" s="430">
        <v>0.4</v>
      </c>
      <c r="E370" s="429" t="s">
        <v>53</v>
      </c>
      <c r="F370" s="430">
        <v>0.17</v>
      </c>
      <c r="G370" s="429" t="s">
        <v>53</v>
      </c>
      <c r="H370" s="430">
        <v>0.75</v>
      </c>
      <c r="I370" s="429" t="s">
        <v>53</v>
      </c>
      <c r="J370" s="430">
        <v>0.97</v>
      </c>
      <c r="K370" s="429" t="s">
        <v>53</v>
      </c>
      <c r="L370" s="430">
        <v>0.66</v>
      </c>
      <c r="M370" s="429" t="s">
        <v>53</v>
      </c>
      <c r="N370" s="430">
        <v>0.46</v>
      </c>
      <c r="O370" s="429" t="s">
        <v>53</v>
      </c>
      <c r="P370" s="430">
        <v>0.9</v>
      </c>
      <c r="Q370" s="429" t="s">
        <v>53</v>
      </c>
      <c r="R370" s="430">
        <v>0.47</v>
      </c>
      <c r="S370" s="429" t="s">
        <v>53</v>
      </c>
      <c r="T370" s="430">
        <v>0.65</v>
      </c>
      <c r="U370" s="429" t="s">
        <v>53</v>
      </c>
      <c r="V370" s="430">
        <v>0.78</v>
      </c>
      <c r="W370" s="429" t="s">
        <v>25</v>
      </c>
      <c r="X370" s="430">
        <v>0.7</v>
      </c>
      <c r="Y370" s="429" t="s">
        <v>53</v>
      </c>
      <c r="Z370" s="430">
        <v>0</v>
      </c>
      <c r="AA370" s="429" t="s">
        <v>53</v>
      </c>
      <c r="AB370" s="430">
        <v>6.91</v>
      </c>
    </row>
    <row r="371" spans="1:28">
      <c r="A371" s="429" t="s">
        <v>328</v>
      </c>
      <c r="B371" s="429" t="s">
        <v>276</v>
      </c>
      <c r="C371" s="430">
        <v>2002</v>
      </c>
      <c r="D371" s="430">
        <v>0.33</v>
      </c>
      <c r="E371" s="429" t="s">
        <v>53</v>
      </c>
      <c r="F371" s="430">
        <v>0.48</v>
      </c>
      <c r="G371" s="429" t="s">
        <v>53</v>
      </c>
      <c r="H371" s="430">
        <v>0.55000000000000004</v>
      </c>
      <c r="I371" s="429" t="s">
        <v>53</v>
      </c>
      <c r="J371" s="430">
        <v>0.42</v>
      </c>
      <c r="K371" s="429" t="s">
        <v>53</v>
      </c>
      <c r="L371" s="430">
        <v>0.75</v>
      </c>
      <c r="M371" s="429" t="s">
        <v>53</v>
      </c>
      <c r="N371" s="430">
        <v>0.55000000000000004</v>
      </c>
      <c r="O371" s="429" t="s">
        <v>53</v>
      </c>
      <c r="P371" s="430">
        <v>1.62</v>
      </c>
      <c r="Q371" s="429" t="s">
        <v>53</v>
      </c>
      <c r="R371" s="430">
        <v>1.1599999999999999</v>
      </c>
      <c r="S371" s="429" t="s">
        <v>53</v>
      </c>
      <c r="T371" s="430">
        <v>2.15</v>
      </c>
      <c r="U371" s="429" t="s">
        <v>27</v>
      </c>
      <c r="V371" s="430">
        <v>0.71</v>
      </c>
      <c r="W371" s="429" t="s">
        <v>53</v>
      </c>
      <c r="X371" s="430">
        <v>0.3</v>
      </c>
      <c r="Y371" s="429" t="s">
        <v>53</v>
      </c>
      <c r="Z371" s="430">
        <v>0.05</v>
      </c>
      <c r="AA371" s="429" t="s">
        <v>53</v>
      </c>
      <c r="AB371" s="430">
        <v>9.07</v>
      </c>
    </row>
    <row r="372" spans="1:28">
      <c r="A372" s="429" t="s">
        <v>329</v>
      </c>
      <c r="B372" s="429" t="s">
        <v>276</v>
      </c>
      <c r="C372" s="430">
        <v>2002</v>
      </c>
      <c r="D372" s="430">
        <v>0.44</v>
      </c>
      <c r="E372" s="429" t="s">
        <v>27</v>
      </c>
      <c r="F372" s="430">
        <v>0.85</v>
      </c>
      <c r="G372" s="429" t="s">
        <v>53</v>
      </c>
      <c r="H372" s="430">
        <v>1.01</v>
      </c>
      <c r="I372" s="429" t="s">
        <v>27</v>
      </c>
      <c r="J372" s="430">
        <v>1.03</v>
      </c>
      <c r="K372" s="429" t="s">
        <v>53</v>
      </c>
      <c r="L372" s="430">
        <v>2.0499999999999998</v>
      </c>
      <c r="M372" s="429" t="s">
        <v>53</v>
      </c>
      <c r="N372" s="430">
        <v>1.32</v>
      </c>
      <c r="O372" s="429" t="s">
        <v>53</v>
      </c>
      <c r="P372" s="430">
        <v>0.94</v>
      </c>
      <c r="Q372" s="429" t="s">
        <v>53</v>
      </c>
      <c r="R372" s="430">
        <v>1.45</v>
      </c>
      <c r="S372" s="429" t="s">
        <v>27</v>
      </c>
      <c r="T372" s="430">
        <v>1.86</v>
      </c>
      <c r="U372" s="429" t="s">
        <v>53</v>
      </c>
      <c r="V372" s="430">
        <v>1.05</v>
      </c>
      <c r="W372" s="429" t="s">
        <v>53</v>
      </c>
      <c r="X372" s="430">
        <v>0.28000000000000003</v>
      </c>
      <c r="Y372" s="429" t="s">
        <v>53</v>
      </c>
      <c r="Z372" s="430">
        <v>0.25</v>
      </c>
      <c r="AA372" s="429" t="s">
        <v>53</v>
      </c>
      <c r="AB372" s="430">
        <v>12.53</v>
      </c>
    </row>
    <row r="373" spans="1:28">
      <c r="A373" s="429" t="s">
        <v>330</v>
      </c>
      <c r="B373" s="429" t="s">
        <v>276</v>
      </c>
      <c r="C373" s="430">
        <v>2002</v>
      </c>
      <c r="D373" s="430">
        <v>1.01</v>
      </c>
      <c r="E373" s="429" t="s">
        <v>46</v>
      </c>
      <c r="F373" s="430">
        <v>0.21</v>
      </c>
      <c r="G373" s="429" t="s">
        <v>393</v>
      </c>
      <c r="H373" s="430">
        <v>0.73</v>
      </c>
      <c r="I373" s="429" t="s">
        <v>25</v>
      </c>
      <c r="J373" s="430">
        <v>1.38</v>
      </c>
      <c r="K373" s="429" t="s">
        <v>53</v>
      </c>
      <c r="L373" s="430">
        <v>0.73</v>
      </c>
      <c r="M373" s="429" t="s">
        <v>38</v>
      </c>
      <c r="N373" s="430">
        <v>1.08</v>
      </c>
      <c r="O373" s="429" t="s">
        <v>45</v>
      </c>
      <c r="P373" s="430">
        <v>1.06</v>
      </c>
      <c r="Q373" s="429" t="s">
        <v>47</v>
      </c>
      <c r="R373" s="430">
        <v>0.19</v>
      </c>
      <c r="S373" s="429" t="s">
        <v>26</v>
      </c>
      <c r="T373" s="430">
        <v>3.15</v>
      </c>
      <c r="U373" s="429" t="s">
        <v>44</v>
      </c>
      <c r="V373" s="430">
        <v>1.1399999999999999</v>
      </c>
      <c r="W373" s="429" t="s">
        <v>44</v>
      </c>
      <c r="X373" s="430">
        <v>0.55000000000000004</v>
      </c>
      <c r="Y373" s="429" t="s">
        <v>35</v>
      </c>
      <c r="Z373" s="430">
        <v>1.03</v>
      </c>
      <c r="AA373" s="429" t="s">
        <v>53</v>
      </c>
      <c r="AB373" s="430">
        <v>3.87</v>
      </c>
    </row>
    <row r="374" spans="1:28">
      <c r="A374" s="429" t="s">
        <v>332</v>
      </c>
      <c r="B374" s="429" t="s">
        <v>276</v>
      </c>
      <c r="C374" s="430">
        <v>2002</v>
      </c>
      <c r="D374" s="430">
        <v>0.21</v>
      </c>
      <c r="E374" s="429" t="s">
        <v>53</v>
      </c>
      <c r="F374" s="430">
        <v>0.09</v>
      </c>
      <c r="G374" s="429" t="s">
        <v>53</v>
      </c>
      <c r="H374" s="430">
        <v>0.84</v>
      </c>
      <c r="I374" s="429" t="s">
        <v>53</v>
      </c>
      <c r="J374" s="430">
        <v>1.34</v>
      </c>
      <c r="K374" s="429" t="s">
        <v>53</v>
      </c>
      <c r="L374" s="430">
        <v>1.37</v>
      </c>
      <c r="M374" s="429" t="s">
        <v>53</v>
      </c>
      <c r="N374" s="430">
        <v>0.85</v>
      </c>
      <c r="O374" s="429" t="s">
        <v>53</v>
      </c>
      <c r="P374" s="430">
        <v>0.49</v>
      </c>
      <c r="Q374" s="429" t="s">
        <v>53</v>
      </c>
      <c r="R374" s="430">
        <v>0.59</v>
      </c>
      <c r="S374" s="429" t="s">
        <v>53</v>
      </c>
      <c r="T374" s="430">
        <v>7.0000000000000007E-2</v>
      </c>
      <c r="U374" s="429" t="s">
        <v>53</v>
      </c>
      <c r="V374" s="430">
        <v>1.24</v>
      </c>
      <c r="W374" s="429" t="s">
        <v>53</v>
      </c>
      <c r="X374" s="430">
        <v>0.23</v>
      </c>
      <c r="Y374" s="429" t="s">
        <v>53</v>
      </c>
      <c r="Z374" s="430">
        <v>0.18</v>
      </c>
      <c r="AA374" s="429" t="s">
        <v>53</v>
      </c>
      <c r="AB374" s="430">
        <v>7.5</v>
      </c>
    </row>
    <row r="375" spans="1:28">
      <c r="A375" s="429" t="s">
        <v>333</v>
      </c>
      <c r="B375" s="429" t="s">
        <v>276</v>
      </c>
      <c r="C375" s="430">
        <v>2002</v>
      </c>
      <c r="D375" s="430">
        <v>0.04</v>
      </c>
      <c r="E375" s="429" t="s">
        <v>53</v>
      </c>
      <c r="F375" s="430">
        <v>0.24</v>
      </c>
      <c r="G375" s="429" t="s">
        <v>53</v>
      </c>
      <c r="H375" s="430">
        <v>0.75</v>
      </c>
      <c r="I375" s="429" t="s">
        <v>25</v>
      </c>
      <c r="J375" s="430">
        <v>1.19</v>
      </c>
      <c r="K375" s="429" t="s">
        <v>53</v>
      </c>
      <c r="L375" s="430">
        <v>1.72</v>
      </c>
      <c r="M375" s="429" t="s">
        <v>27</v>
      </c>
      <c r="N375" s="430">
        <v>0.52</v>
      </c>
      <c r="O375" s="429" t="s">
        <v>53</v>
      </c>
      <c r="P375" s="430">
        <v>0.88</v>
      </c>
      <c r="Q375" s="429" t="s">
        <v>53</v>
      </c>
      <c r="R375" s="430">
        <v>4.1500000000000004</v>
      </c>
      <c r="S375" s="429" t="s">
        <v>53</v>
      </c>
      <c r="T375" s="430">
        <v>0.85</v>
      </c>
      <c r="U375" s="429" t="s">
        <v>53</v>
      </c>
      <c r="V375" s="430">
        <v>0.44</v>
      </c>
      <c r="W375" s="429" t="s">
        <v>53</v>
      </c>
      <c r="X375" s="430">
        <v>0.23</v>
      </c>
      <c r="Y375" s="429" t="s">
        <v>53</v>
      </c>
      <c r="Z375" s="430">
        <v>0</v>
      </c>
      <c r="AA375" s="429" t="s">
        <v>53</v>
      </c>
      <c r="AB375" s="430">
        <v>11.01</v>
      </c>
    </row>
    <row r="376" spans="1:28">
      <c r="A376" s="429" t="s">
        <v>334</v>
      </c>
      <c r="B376" s="429" t="s">
        <v>276</v>
      </c>
      <c r="C376" s="430">
        <v>2002</v>
      </c>
      <c r="D376" s="430">
        <v>0.79</v>
      </c>
      <c r="E376" s="429" t="s">
        <v>53</v>
      </c>
      <c r="F376" s="430">
        <v>0</v>
      </c>
      <c r="G376" s="429" t="s">
        <v>53</v>
      </c>
      <c r="H376" s="430">
        <v>0.37</v>
      </c>
      <c r="I376" s="429" t="s">
        <v>53</v>
      </c>
      <c r="J376" s="430">
        <v>0</v>
      </c>
      <c r="K376" s="429" t="s">
        <v>26</v>
      </c>
      <c r="L376" s="430">
        <v>0.42</v>
      </c>
      <c r="M376" s="429" t="s">
        <v>53</v>
      </c>
      <c r="N376" s="430">
        <v>0.01</v>
      </c>
      <c r="O376" s="429" t="s">
        <v>53</v>
      </c>
      <c r="P376" s="430">
        <v>0.21</v>
      </c>
      <c r="Q376" s="429" t="s">
        <v>53</v>
      </c>
      <c r="R376" s="430">
        <v>0.04</v>
      </c>
      <c r="S376" s="429" t="s">
        <v>53</v>
      </c>
      <c r="T376" s="430">
        <v>0.38</v>
      </c>
      <c r="U376" s="429" t="s">
        <v>53</v>
      </c>
      <c r="V376" s="430">
        <v>1.1200000000000001</v>
      </c>
      <c r="W376" s="429" t="s">
        <v>25</v>
      </c>
      <c r="X376" s="430">
        <v>0.32</v>
      </c>
      <c r="Y376" s="429" t="s">
        <v>53</v>
      </c>
      <c r="Z376" s="430">
        <v>0.03</v>
      </c>
      <c r="AA376" s="429" t="s">
        <v>53</v>
      </c>
      <c r="AB376" s="430">
        <v>3.69</v>
      </c>
    </row>
    <row r="377" spans="1:28">
      <c r="A377" s="429" t="s">
        <v>335</v>
      </c>
      <c r="B377" s="429" t="s">
        <v>276</v>
      </c>
      <c r="C377" s="430">
        <v>2002</v>
      </c>
      <c r="D377" s="430">
        <v>0.06</v>
      </c>
      <c r="E377" s="429" t="s">
        <v>53</v>
      </c>
      <c r="F377" s="430">
        <v>0</v>
      </c>
      <c r="G377" s="429" t="s">
        <v>31</v>
      </c>
      <c r="H377" s="430">
        <v>7.0000000000000007E-2</v>
      </c>
      <c r="I377" s="429" t="s">
        <v>53</v>
      </c>
      <c r="J377" s="430">
        <v>1.1100000000000001</v>
      </c>
      <c r="K377" s="429" t="s">
        <v>53</v>
      </c>
      <c r="L377" s="430">
        <v>1.54</v>
      </c>
      <c r="M377" s="429" t="s">
        <v>27</v>
      </c>
      <c r="N377" s="430">
        <v>0</v>
      </c>
      <c r="O377" s="429" t="s">
        <v>53</v>
      </c>
      <c r="P377" s="430">
        <v>0.28999999999999998</v>
      </c>
      <c r="Q377" s="429" t="s">
        <v>27</v>
      </c>
      <c r="R377" s="430">
        <v>0.06</v>
      </c>
      <c r="S377" s="429" t="s">
        <v>53</v>
      </c>
      <c r="T377" s="430">
        <v>0.09</v>
      </c>
      <c r="U377" s="429" t="s">
        <v>31</v>
      </c>
      <c r="V377" s="430">
        <v>1.67</v>
      </c>
      <c r="W377" s="429" t="s">
        <v>53</v>
      </c>
      <c r="X377" s="430">
        <v>0.08</v>
      </c>
      <c r="Y377" s="429" t="s">
        <v>27</v>
      </c>
      <c r="Z377" s="430">
        <v>0.24</v>
      </c>
      <c r="AA377" s="429" t="s">
        <v>53</v>
      </c>
      <c r="AB377" s="430">
        <v>5.21</v>
      </c>
    </row>
    <row r="378" spans="1:28">
      <c r="A378" s="429" t="s">
        <v>336</v>
      </c>
      <c r="B378" s="429" t="s">
        <v>276</v>
      </c>
      <c r="C378" s="430">
        <v>2002</v>
      </c>
      <c r="D378" s="430">
        <v>0.12</v>
      </c>
      <c r="E378" s="429" t="s">
        <v>53</v>
      </c>
      <c r="F378" s="430">
        <v>0.25</v>
      </c>
      <c r="G378" s="429" t="s">
        <v>53</v>
      </c>
      <c r="H378" s="430">
        <v>0.93</v>
      </c>
      <c r="I378" s="429" t="s">
        <v>53</v>
      </c>
      <c r="J378" s="430">
        <v>0.42</v>
      </c>
      <c r="K378" s="429" t="s">
        <v>53</v>
      </c>
      <c r="L378" s="430">
        <v>0.61</v>
      </c>
      <c r="M378" s="429" t="s">
        <v>53</v>
      </c>
      <c r="N378" s="430">
        <v>1.1299999999999999</v>
      </c>
      <c r="O378" s="429" t="s">
        <v>53</v>
      </c>
      <c r="P378" s="430">
        <v>0.51</v>
      </c>
      <c r="Q378" s="429" t="s">
        <v>53</v>
      </c>
      <c r="R378" s="430">
        <v>2.34</v>
      </c>
      <c r="S378" s="429" t="s">
        <v>53</v>
      </c>
      <c r="T378" s="430">
        <v>1.37</v>
      </c>
      <c r="U378" s="429" t="s">
        <v>53</v>
      </c>
      <c r="V378" s="430">
        <v>0.81</v>
      </c>
      <c r="W378" s="429" t="s">
        <v>25</v>
      </c>
      <c r="X378" s="430">
        <v>0.3</v>
      </c>
      <c r="Y378" s="429" t="s">
        <v>53</v>
      </c>
      <c r="Z378" s="430">
        <v>0.02</v>
      </c>
      <c r="AA378" s="429" t="s">
        <v>53</v>
      </c>
      <c r="AB378" s="430">
        <v>8.81</v>
      </c>
    </row>
    <row r="379" spans="1:28">
      <c r="A379" s="429" t="s">
        <v>337</v>
      </c>
      <c r="B379" s="429" t="s">
        <v>276</v>
      </c>
      <c r="C379" s="430">
        <v>2002</v>
      </c>
      <c r="D379" s="430">
        <v>1.97</v>
      </c>
      <c r="E379" s="429" t="s">
        <v>25</v>
      </c>
      <c r="F379" s="430">
        <v>1.04</v>
      </c>
      <c r="G379" s="429" t="s">
        <v>27</v>
      </c>
      <c r="H379" s="430">
        <v>1.9</v>
      </c>
      <c r="I379" s="429" t="s">
        <v>53</v>
      </c>
      <c r="J379" s="430">
        <v>2.75</v>
      </c>
      <c r="K379" s="429" t="s">
        <v>53</v>
      </c>
      <c r="L379" s="430">
        <v>1.87</v>
      </c>
      <c r="M379" s="429" t="s">
        <v>25</v>
      </c>
      <c r="N379" s="430">
        <v>2.2599999999999998</v>
      </c>
      <c r="O379" s="429" t="s">
        <v>33</v>
      </c>
      <c r="P379" s="430">
        <v>1.92</v>
      </c>
      <c r="Q379" s="429" t="s">
        <v>53</v>
      </c>
      <c r="R379" s="430">
        <v>0.98</v>
      </c>
      <c r="S379" s="429" t="s">
        <v>53</v>
      </c>
      <c r="T379" s="430">
        <v>2.74</v>
      </c>
      <c r="U379" s="429" t="s">
        <v>25</v>
      </c>
      <c r="V379" s="430">
        <v>0.85</v>
      </c>
      <c r="W379" s="429" t="s">
        <v>25</v>
      </c>
      <c r="X379" s="430">
        <v>1.63</v>
      </c>
      <c r="Y379" s="429" t="s">
        <v>32</v>
      </c>
      <c r="Z379" s="430">
        <v>1.05</v>
      </c>
      <c r="AA379" s="429" t="s">
        <v>25</v>
      </c>
      <c r="AB379" s="430">
        <v>17.07</v>
      </c>
    </row>
    <row r="380" spans="1:28">
      <c r="A380" s="429" t="s">
        <v>338</v>
      </c>
      <c r="B380" s="429" t="s">
        <v>276</v>
      </c>
      <c r="C380" s="430">
        <v>2002</v>
      </c>
      <c r="D380" s="430">
        <v>0.28000000000000003</v>
      </c>
      <c r="E380" s="429" t="s">
        <v>53</v>
      </c>
      <c r="F380" s="430">
        <v>0.2</v>
      </c>
      <c r="G380" s="429" t="s">
        <v>53</v>
      </c>
      <c r="H380" s="430">
        <v>0.61</v>
      </c>
      <c r="I380" s="429" t="s">
        <v>53</v>
      </c>
      <c r="J380" s="430">
        <v>1.27</v>
      </c>
      <c r="K380" s="429" t="s">
        <v>53</v>
      </c>
      <c r="L380" s="430">
        <v>1.68</v>
      </c>
      <c r="M380" s="429" t="s">
        <v>53</v>
      </c>
      <c r="N380" s="430">
        <v>0.25</v>
      </c>
      <c r="O380" s="429" t="s">
        <v>53</v>
      </c>
      <c r="P380" s="430">
        <v>0.98</v>
      </c>
      <c r="Q380" s="429" t="s">
        <v>53</v>
      </c>
      <c r="R380" s="430">
        <v>7.0000000000000007E-2</v>
      </c>
      <c r="S380" s="429" t="s">
        <v>53</v>
      </c>
      <c r="T380" s="430">
        <v>0.37</v>
      </c>
      <c r="U380" s="429" t="s">
        <v>53</v>
      </c>
      <c r="V380" s="430">
        <v>1.72</v>
      </c>
      <c r="W380" s="429" t="s">
        <v>53</v>
      </c>
      <c r="X380" s="430">
        <v>0.48</v>
      </c>
      <c r="Y380" s="429" t="s">
        <v>53</v>
      </c>
      <c r="Z380" s="430">
        <v>0.18</v>
      </c>
      <c r="AA380" s="429" t="s">
        <v>53</v>
      </c>
      <c r="AB380" s="430">
        <v>8.09</v>
      </c>
    </row>
    <row r="381" spans="1:28">
      <c r="A381" s="429" t="s">
        <v>339</v>
      </c>
      <c r="B381" s="429" t="s">
        <v>276</v>
      </c>
      <c r="C381" s="430">
        <v>2002</v>
      </c>
      <c r="D381" s="430">
        <v>0.28000000000000003</v>
      </c>
      <c r="E381" s="429" t="s">
        <v>53</v>
      </c>
      <c r="F381" s="430">
        <v>0.17</v>
      </c>
      <c r="G381" s="429" t="s">
        <v>53</v>
      </c>
      <c r="H381" s="430">
        <v>0.78</v>
      </c>
      <c r="I381" s="429" t="s">
        <v>53</v>
      </c>
      <c r="J381" s="430">
        <v>0.52</v>
      </c>
      <c r="K381" s="429" t="s">
        <v>53</v>
      </c>
      <c r="L381" s="430">
        <v>0.43</v>
      </c>
      <c r="M381" s="429" t="s">
        <v>53</v>
      </c>
      <c r="N381" s="430">
        <v>0.2</v>
      </c>
      <c r="O381" s="429" t="s">
        <v>53</v>
      </c>
      <c r="P381" s="430">
        <v>0.33</v>
      </c>
      <c r="Q381" s="429" t="s">
        <v>53</v>
      </c>
      <c r="R381" s="430">
        <v>0.92</v>
      </c>
      <c r="S381" s="429" t="s">
        <v>53</v>
      </c>
      <c r="T381" s="430">
        <v>0.98</v>
      </c>
      <c r="U381" s="429" t="s">
        <v>53</v>
      </c>
      <c r="V381" s="430">
        <v>1</v>
      </c>
      <c r="W381" s="429" t="s">
        <v>53</v>
      </c>
      <c r="X381" s="430">
        <v>0.18</v>
      </c>
      <c r="Y381" s="429" t="s">
        <v>53</v>
      </c>
      <c r="Z381" s="430">
        <v>0.1</v>
      </c>
      <c r="AA381" s="429" t="s">
        <v>53</v>
      </c>
      <c r="AB381" s="430">
        <v>5.89</v>
      </c>
    </row>
    <row r="382" spans="1:28">
      <c r="A382" s="429" t="s">
        <v>340</v>
      </c>
      <c r="B382" s="429" t="s">
        <v>276</v>
      </c>
      <c r="C382" s="430">
        <v>2002</v>
      </c>
      <c r="D382" s="430">
        <v>0.06</v>
      </c>
      <c r="E382" s="429" t="s">
        <v>53</v>
      </c>
      <c r="F382" s="430">
        <v>7.0000000000000007E-2</v>
      </c>
      <c r="G382" s="429" t="s">
        <v>53</v>
      </c>
      <c r="H382" s="430">
        <v>0.63</v>
      </c>
      <c r="I382" s="429" t="s">
        <v>53</v>
      </c>
      <c r="J382" s="430">
        <v>0.23</v>
      </c>
      <c r="K382" s="429" t="s">
        <v>53</v>
      </c>
      <c r="L382" s="430">
        <v>0.82</v>
      </c>
      <c r="M382" s="429" t="s">
        <v>53</v>
      </c>
      <c r="N382" s="430">
        <v>0.38</v>
      </c>
      <c r="O382" s="429" t="s">
        <v>53</v>
      </c>
      <c r="P382" s="430">
        <v>0.5</v>
      </c>
      <c r="Q382" s="429" t="s">
        <v>53</v>
      </c>
      <c r="R382" s="430">
        <v>1.46</v>
      </c>
      <c r="S382" s="429" t="s">
        <v>53</v>
      </c>
      <c r="T382" s="430">
        <v>0.57999999999999996</v>
      </c>
      <c r="U382" s="429" t="s">
        <v>53</v>
      </c>
      <c r="V382" s="430">
        <v>0.56000000000000005</v>
      </c>
      <c r="W382" s="429" t="s">
        <v>53</v>
      </c>
      <c r="X382" s="430">
        <v>0.06</v>
      </c>
      <c r="Y382" s="429" t="s">
        <v>53</v>
      </c>
      <c r="Z382" s="430">
        <v>0.05</v>
      </c>
      <c r="AA382" s="429" t="s">
        <v>53</v>
      </c>
      <c r="AB382" s="430">
        <v>5.4</v>
      </c>
    </row>
    <row r="383" spans="1:28">
      <c r="A383" s="429" t="s">
        <v>341</v>
      </c>
      <c r="B383" s="429" t="s">
        <v>276</v>
      </c>
      <c r="C383" s="430">
        <v>2002</v>
      </c>
      <c r="D383" s="430">
        <v>0.08</v>
      </c>
      <c r="E383" s="429" t="s">
        <v>53</v>
      </c>
      <c r="F383" s="430">
        <v>0.2</v>
      </c>
      <c r="G383" s="429" t="s">
        <v>27</v>
      </c>
      <c r="H383" s="430">
        <v>1.83</v>
      </c>
      <c r="I383" s="429" t="s">
        <v>53</v>
      </c>
      <c r="J383" s="430">
        <v>0.75</v>
      </c>
      <c r="K383" s="429" t="s">
        <v>53</v>
      </c>
      <c r="L383" s="430">
        <v>0.88</v>
      </c>
      <c r="M383" s="429" t="s">
        <v>53</v>
      </c>
      <c r="N383" s="430">
        <v>0.64</v>
      </c>
      <c r="O383" s="429" t="s">
        <v>53</v>
      </c>
      <c r="P383" s="430">
        <v>3.91</v>
      </c>
      <c r="Q383" s="429" t="s">
        <v>53</v>
      </c>
      <c r="R383" s="430">
        <v>1.84</v>
      </c>
      <c r="S383" s="429" t="s">
        <v>27</v>
      </c>
      <c r="T383" s="430">
        <v>1.22</v>
      </c>
      <c r="U383" s="429" t="s">
        <v>53</v>
      </c>
      <c r="V383" s="430">
        <v>1.1200000000000001</v>
      </c>
      <c r="W383" s="429" t="s">
        <v>53</v>
      </c>
      <c r="X383" s="430">
        <v>0.05</v>
      </c>
      <c r="Y383" s="429" t="s">
        <v>53</v>
      </c>
      <c r="Z383" s="430">
        <v>0.18</v>
      </c>
      <c r="AA383" s="429" t="s">
        <v>53</v>
      </c>
      <c r="AB383" s="430">
        <v>12.7</v>
      </c>
    </row>
    <row r="384" spans="1:28">
      <c r="A384" s="429" t="s">
        <v>342</v>
      </c>
      <c r="B384" s="429" t="s">
        <v>276</v>
      </c>
      <c r="C384" s="430">
        <v>2002</v>
      </c>
      <c r="D384" s="430">
        <v>0.23</v>
      </c>
      <c r="E384" s="429" t="s">
        <v>53</v>
      </c>
      <c r="F384" s="430">
        <v>0.3</v>
      </c>
      <c r="G384" s="429" t="s">
        <v>53</v>
      </c>
      <c r="H384" s="430">
        <v>1.18</v>
      </c>
      <c r="I384" s="429" t="s">
        <v>53</v>
      </c>
      <c r="J384" s="430">
        <v>0.97</v>
      </c>
      <c r="K384" s="429" t="s">
        <v>53</v>
      </c>
      <c r="L384" s="430">
        <v>0.98</v>
      </c>
      <c r="M384" s="429" t="s">
        <v>53</v>
      </c>
      <c r="N384" s="430">
        <v>0.24</v>
      </c>
      <c r="O384" s="429" t="s">
        <v>53</v>
      </c>
      <c r="P384" s="430">
        <v>0.3</v>
      </c>
      <c r="Q384" s="429" t="s">
        <v>53</v>
      </c>
      <c r="R384" s="430">
        <v>0.18</v>
      </c>
      <c r="S384" s="429" t="s">
        <v>53</v>
      </c>
      <c r="T384" s="430">
        <v>0.44</v>
      </c>
      <c r="U384" s="429" t="s">
        <v>53</v>
      </c>
      <c r="V384" s="430">
        <v>1.1100000000000001</v>
      </c>
      <c r="W384" s="429" t="s">
        <v>53</v>
      </c>
      <c r="X384" s="430">
        <v>0.45</v>
      </c>
      <c r="Y384" s="429" t="s">
        <v>53</v>
      </c>
      <c r="Z384" s="430">
        <v>0.38</v>
      </c>
      <c r="AA384" s="429" t="s">
        <v>53</v>
      </c>
      <c r="AB384" s="430">
        <v>6.76</v>
      </c>
    </row>
    <row r="385" spans="1:28">
      <c r="A385" s="429" t="s">
        <v>343</v>
      </c>
      <c r="B385" s="429" t="s">
        <v>276</v>
      </c>
      <c r="C385" s="430">
        <v>2002</v>
      </c>
      <c r="D385" s="430">
        <v>0.09</v>
      </c>
      <c r="E385" s="429" t="s">
        <v>53</v>
      </c>
      <c r="F385" s="430">
        <v>0.45</v>
      </c>
      <c r="G385" s="429" t="s">
        <v>53</v>
      </c>
      <c r="H385" s="430">
        <v>0.45</v>
      </c>
      <c r="I385" s="429" t="s">
        <v>53</v>
      </c>
      <c r="J385" s="430">
        <v>0.94</v>
      </c>
      <c r="K385" s="429" t="s">
        <v>53</v>
      </c>
      <c r="L385" s="430">
        <v>0.18</v>
      </c>
      <c r="M385" s="429" t="s">
        <v>53</v>
      </c>
      <c r="N385" s="430">
        <v>0.35</v>
      </c>
      <c r="O385" s="429" t="s">
        <v>53</v>
      </c>
      <c r="P385" s="430">
        <v>0.35</v>
      </c>
      <c r="Q385" s="429" t="s">
        <v>53</v>
      </c>
      <c r="R385" s="430">
        <v>0.56999999999999995</v>
      </c>
      <c r="S385" s="429" t="s">
        <v>53</v>
      </c>
      <c r="T385" s="430">
        <v>1.84</v>
      </c>
      <c r="U385" s="429" t="s">
        <v>53</v>
      </c>
      <c r="V385" s="430">
        <v>0.93</v>
      </c>
      <c r="W385" s="429" t="s">
        <v>53</v>
      </c>
      <c r="X385" s="430">
        <v>0.53</v>
      </c>
      <c r="Y385" s="429" t="s">
        <v>53</v>
      </c>
      <c r="Z385" s="430">
        <v>0.1</v>
      </c>
      <c r="AA385" s="429" t="s">
        <v>53</v>
      </c>
      <c r="AB385" s="430">
        <v>6.78</v>
      </c>
    </row>
    <row r="386" spans="1:28">
      <c r="A386" s="429" t="s">
        <v>344</v>
      </c>
      <c r="B386" s="429" t="s">
        <v>276</v>
      </c>
      <c r="C386" s="430">
        <v>2002</v>
      </c>
      <c r="D386" s="430">
        <v>0.18</v>
      </c>
      <c r="E386" s="429" t="s">
        <v>53</v>
      </c>
      <c r="F386" s="430">
        <v>0.05</v>
      </c>
      <c r="G386" s="429" t="s">
        <v>53</v>
      </c>
      <c r="H386" s="430">
        <v>0.31</v>
      </c>
      <c r="I386" s="429" t="s">
        <v>53</v>
      </c>
      <c r="J386" s="430">
        <v>1.33</v>
      </c>
      <c r="K386" s="429" t="s">
        <v>53</v>
      </c>
      <c r="L386" s="430">
        <v>0.56999999999999995</v>
      </c>
      <c r="M386" s="429" t="s">
        <v>53</v>
      </c>
      <c r="N386" s="430">
        <v>0.72</v>
      </c>
      <c r="O386" s="429" t="s">
        <v>53</v>
      </c>
      <c r="P386" s="430">
        <v>0.25</v>
      </c>
      <c r="Q386" s="429" t="s">
        <v>53</v>
      </c>
      <c r="R386" s="430">
        <v>0.01</v>
      </c>
      <c r="S386" s="429" t="s">
        <v>53</v>
      </c>
      <c r="T386" s="430">
        <v>0.28999999999999998</v>
      </c>
      <c r="U386" s="429" t="s">
        <v>53</v>
      </c>
      <c r="V386" s="430">
        <v>0.44</v>
      </c>
      <c r="W386" s="429" t="s">
        <v>53</v>
      </c>
      <c r="X386" s="430">
        <v>0.66</v>
      </c>
      <c r="Y386" s="429" t="s">
        <v>53</v>
      </c>
      <c r="Z386" s="430">
        <v>0.05</v>
      </c>
      <c r="AA386" s="429" t="s">
        <v>53</v>
      </c>
      <c r="AB386" s="430">
        <v>4.8600000000000003</v>
      </c>
    </row>
    <row r="387" spans="1:28">
      <c r="A387" s="429" t="s">
        <v>345</v>
      </c>
      <c r="B387" s="429" t="s">
        <v>276</v>
      </c>
      <c r="C387" s="430">
        <v>2002</v>
      </c>
      <c r="D387" s="430">
        <v>0.19</v>
      </c>
      <c r="E387" s="429" t="s">
        <v>53</v>
      </c>
      <c r="F387" s="430">
        <v>0.36</v>
      </c>
      <c r="G387" s="429" t="s">
        <v>53</v>
      </c>
      <c r="H387" s="430">
        <v>1.99</v>
      </c>
      <c r="I387" s="429" t="s">
        <v>53</v>
      </c>
      <c r="J387" s="430">
        <v>0.77</v>
      </c>
      <c r="K387" s="429" t="s">
        <v>53</v>
      </c>
      <c r="L387" s="430">
        <v>0.68</v>
      </c>
      <c r="M387" s="429" t="s">
        <v>53</v>
      </c>
      <c r="N387" s="430">
        <v>0.55000000000000004</v>
      </c>
      <c r="O387" s="429" t="s">
        <v>53</v>
      </c>
      <c r="P387" s="430">
        <v>0.39</v>
      </c>
      <c r="Q387" s="429" t="s">
        <v>25</v>
      </c>
      <c r="R387" s="430">
        <v>1.96</v>
      </c>
      <c r="S387" s="429" t="s">
        <v>53</v>
      </c>
      <c r="T387" s="430">
        <v>1.21</v>
      </c>
      <c r="U387" s="429" t="s">
        <v>53</v>
      </c>
      <c r="V387" s="430">
        <v>0.6</v>
      </c>
      <c r="W387" s="429" t="s">
        <v>53</v>
      </c>
      <c r="X387" s="430">
        <v>0.49</v>
      </c>
      <c r="Y387" s="429" t="s">
        <v>28</v>
      </c>
      <c r="Z387" s="430">
        <v>0.12</v>
      </c>
      <c r="AA387" s="429" t="s">
        <v>53</v>
      </c>
      <c r="AB387" s="430">
        <v>9.31</v>
      </c>
    </row>
    <row r="388" spans="1:28">
      <c r="A388" s="429" t="s">
        <v>346</v>
      </c>
      <c r="B388" s="429" t="s">
        <v>276</v>
      </c>
      <c r="C388" s="430">
        <v>2002</v>
      </c>
      <c r="D388" s="430">
        <v>0.22</v>
      </c>
      <c r="E388" s="429" t="s">
        <v>53</v>
      </c>
      <c r="F388" s="430">
        <v>0.54</v>
      </c>
      <c r="G388" s="429" t="s">
        <v>53</v>
      </c>
      <c r="H388" s="430">
        <v>0.95</v>
      </c>
      <c r="I388" s="429" t="s">
        <v>53</v>
      </c>
      <c r="J388" s="430">
        <v>0.99</v>
      </c>
      <c r="K388" s="429" t="s">
        <v>53</v>
      </c>
      <c r="L388" s="430">
        <v>1.85</v>
      </c>
      <c r="M388" s="429" t="s">
        <v>27</v>
      </c>
      <c r="N388" s="430">
        <v>0.59</v>
      </c>
      <c r="O388" s="429" t="s">
        <v>53</v>
      </c>
      <c r="P388" s="430">
        <v>0.85</v>
      </c>
      <c r="Q388" s="429" t="s">
        <v>53</v>
      </c>
      <c r="R388" s="430">
        <v>2.04</v>
      </c>
      <c r="S388" s="429" t="s">
        <v>27</v>
      </c>
      <c r="T388" s="430">
        <v>0.91</v>
      </c>
      <c r="U388" s="429" t="s">
        <v>27</v>
      </c>
      <c r="V388" s="430">
        <v>0.55000000000000004</v>
      </c>
      <c r="W388" s="429" t="s">
        <v>53</v>
      </c>
      <c r="X388" s="430">
        <v>0.37</v>
      </c>
      <c r="Y388" s="429" t="s">
        <v>53</v>
      </c>
      <c r="Z388" s="430">
        <v>0</v>
      </c>
      <c r="AA388" s="429" t="s">
        <v>53</v>
      </c>
      <c r="AB388" s="430">
        <v>9.86</v>
      </c>
    </row>
    <row r="389" spans="1:28">
      <c r="A389" s="429" t="s">
        <v>347</v>
      </c>
      <c r="B389" s="429" t="s">
        <v>276</v>
      </c>
      <c r="C389" s="430">
        <v>2002</v>
      </c>
      <c r="D389" s="430">
        <v>2.4300000000000002</v>
      </c>
      <c r="E389" s="429" t="s">
        <v>27</v>
      </c>
      <c r="F389" s="430">
        <v>1.06</v>
      </c>
      <c r="G389" s="429" t="s">
        <v>31</v>
      </c>
      <c r="H389" s="430">
        <v>1.99</v>
      </c>
      <c r="I389" s="429" t="s">
        <v>53</v>
      </c>
      <c r="J389" s="430">
        <v>1.98</v>
      </c>
      <c r="K389" s="429" t="s">
        <v>53</v>
      </c>
      <c r="L389" s="430">
        <v>1.4</v>
      </c>
      <c r="M389" s="429" t="s">
        <v>27</v>
      </c>
      <c r="N389" s="430">
        <v>0.81</v>
      </c>
      <c r="O389" s="429" t="s">
        <v>53</v>
      </c>
      <c r="P389" s="430">
        <v>0.44</v>
      </c>
      <c r="Q389" s="429" t="s">
        <v>25</v>
      </c>
      <c r="R389" s="430">
        <v>0.08</v>
      </c>
      <c r="S389" s="429" t="s">
        <v>53</v>
      </c>
      <c r="T389" s="430">
        <v>3</v>
      </c>
      <c r="U389" s="429" t="s">
        <v>53</v>
      </c>
      <c r="V389" s="430">
        <v>2.08</v>
      </c>
      <c r="W389" s="429" t="s">
        <v>25</v>
      </c>
      <c r="X389" s="430">
        <v>1.83</v>
      </c>
      <c r="Y389" s="429" t="s">
        <v>28</v>
      </c>
      <c r="Z389" s="430">
        <v>1.89</v>
      </c>
      <c r="AA389" s="429" t="s">
        <v>25</v>
      </c>
      <c r="AB389" s="430">
        <v>18.989999999999998</v>
      </c>
    </row>
    <row r="390" spans="1:28">
      <c r="A390" s="429" t="s">
        <v>348</v>
      </c>
      <c r="B390" s="429" t="s">
        <v>276</v>
      </c>
      <c r="C390" s="430">
        <v>2002</v>
      </c>
      <c r="D390" s="430">
        <v>2.5099999999999998</v>
      </c>
      <c r="E390" s="429" t="s">
        <v>53</v>
      </c>
      <c r="F390" s="430">
        <v>0.87</v>
      </c>
      <c r="G390" s="429" t="s">
        <v>53</v>
      </c>
      <c r="H390" s="430">
        <v>2.84</v>
      </c>
      <c r="I390" s="429" t="s">
        <v>53</v>
      </c>
      <c r="J390" s="430">
        <v>2.77</v>
      </c>
      <c r="K390" s="429" t="s">
        <v>53</v>
      </c>
      <c r="L390" s="430">
        <v>1.86</v>
      </c>
      <c r="M390" s="429" t="s">
        <v>53</v>
      </c>
      <c r="N390" s="430">
        <v>0.97</v>
      </c>
      <c r="O390" s="429" t="s">
        <v>53</v>
      </c>
      <c r="P390" s="430">
        <v>0</v>
      </c>
      <c r="Q390" s="429" t="s">
        <v>26</v>
      </c>
      <c r="R390" s="430">
        <v>1.41</v>
      </c>
      <c r="S390" s="429" t="s">
        <v>53</v>
      </c>
      <c r="T390" s="430">
        <v>3.19</v>
      </c>
      <c r="U390" s="429" t="s">
        <v>53</v>
      </c>
      <c r="V390" s="430">
        <v>1.21</v>
      </c>
      <c r="W390" s="429" t="s">
        <v>53</v>
      </c>
      <c r="X390" s="430">
        <v>2</v>
      </c>
      <c r="Y390" s="429" t="s">
        <v>53</v>
      </c>
      <c r="Z390" s="430">
        <v>2.0699999999999998</v>
      </c>
      <c r="AA390" s="429" t="s">
        <v>53</v>
      </c>
      <c r="AB390" s="430">
        <v>21.7</v>
      </c>
    </row>
    <row r="391" spans="1:28">
      <c r="A391" s="429" t="s">
        <v>349</v>
      </c>
      <c r="B391" s="429" t="s">
        <v>276</v>
      </c>
      <c r="C391" s="430">
        <v>2002</v>
      </c>
      <c r="D391" s="430">
        <v>0.16</v>
      </c>
      <c r="E391" s="429" t="s">
        <v>25</v>
      </c>
      <c r="F391" s="430">
        <v>0.26</v>
      </c>
      <c r="G391" s="429" t="s">
        <v>53</v>
      </c>
      <c r="H391" s="430">
        <v>0.19</v>
      </c>
      <c r="I391" s="429" t="s">
        <v>53</v>
      </c>
      <c r="J391" s="430">
        <v>1.18</v>
      </c>
      <c r="K391" s="429" t="s">
        <v>53</v>
      </c>
      <c r="L391" s="430">
        <v>0.5</v>
      </c>
      <c r="M391" s="429" t="s">
        <v>53</v>
      </c>
      <c r="N391" s="430">
        <v>0.33</v>
      </c>
      <c r="O391" s="429" t="s">
        <v>53</v>
      </c>
      <c r="P391" s="430">
        <v>0.64</v>
      </c>
      <c r="Q391" s="429" t="s">
        <v>53</v>
      </c>
      <c r="R391" s="430">
        <v>0.31</v>
      </c>
      <c r="S391" s="429" t="s">
        <v>53</v>
      </c>
      <c r="T391" s="430">
        <v>1.37</v>
      </c>
      <c r="U391" s="429" t="s">
        <v>53</v>
      </c>
      <c r="V391" s="430">
        <v>1.29</v>
      </c>
      <c r="W391" s="429" t="s">
        <v>53</v>
      </c>
      <c r="X391" s="430">
        <v>0.66</v>
      </c>
      <c r="Y391" s="429" t="s">
        <v>53</v>
      </c>
      <c r="Z391" s="430">
        <v>0.24</v>
      </c>
      <c r="AA391" s="429" t="s">
        <v>27</v>
      </c>
      <c r="AB391" s="430">
        <v>7.13</v>
      </c>
    </row>
    <row r="392" spans="1:28">
      <c r="A392" s="429" t="s">
        <v>351</v>
      </c>
      <c r="B392" s="429" t="s">
        <v>276</v>
      </c>
      <c r="C392" s="430">
        <v>2002</v>
      </c>
      <c r="D392" s="430">
        <v>0.16</v>
      </c>
      <c r="E392" s="429" t="s">
        <v>53</v>
      </c>
      <c r="F392" s="430">
        <v>0.28000000000000003</v>
      </c>
      <c r="G392" s="429" t="s">
        <v>53</v>
      </c>
      <c r="H392" s="430">
        <v>1.21</v>
      </c>
      <c r="I392" s="429" t="s">
        <v>53</v>
      </c>
      <c r="J392" s="430">
        <v>1.43</v>
      </c>
      <c r="K392" s="429" t="s">
        <v>53</v>
      </c>
      <c r="L392" s="430">
        <v>2.98</v>
      </c>
      <c r="M392" s="429" t="s">
        <v>53</v>
      </c>
      <c r="N392" s="430">
        <v>0.38</v>
      </c>
      <c r="O392" s="429" t="s">
        <v>53</v>
      </c>
      <c r="P392" s="430">
        <v>1.44</v>
      </c>
      <c r="Q392" s="429" t="s">
        <v>53</v>
      </c>
      <c r="R392" s="430">
        <v>1.29</v>
      </c>
      <c r="S392" s="429" t="s">
        <v>53</v>
      </c>
      <c r="T392" s="430">
        <v>3.66</v>
      </c>
      <c r="U392" s="429" t="s">
        <v>53</v>
      </c>
      <c r="V392" s="430">
        <v>0.95</v>
      </c>
      <c r="W392" s="429" t="s">
        <v>53</v>
      </c>
      <c r="X392" s="430">
        <v>0.21</v>
      </c>
      <c r="Y392" s="429" t="s">
        <v>53</v>
      </c>
      <c r="Z392" s="430">
        <v>0.43</v>
      </c>
      <c r="AA392" s="429" t="s">
        <v>53</v>
      </c>
      <c r="AB392" s="430">
        <v>14.42</v>
      </c>
    </row>
    <row r="393" spans="1:28">
      <c r="A393" s="429" t="s">
        <v>352</v>
      </c>
      <c r="B393" s="429" t="s">
        <v>276</v>
      </c>
      <c r="C393" s="430">
        <v>2002</v>
      </c>
      <c r="D393" s="430">
        <v>1.72</v>
      </c>
      <c r="E393" s="429" t="s">
        <v>28</v>
      </c>
      <c r="F393" s="430">
        <v>0.55000000000000004</v>
      </c>
      <c r="G393" s="429" t="s">
        <v>31</v>
      </c>
      <c r="H393" s="430">
        <v>2.4</v>
      </c>
      <c r="I393" s="429" t="s">
        <v>25</v>
      </c>
      <c r="J393" s="430">
        <v>2.79</v>
      </c>
      <c r="K393" s="429" t="s">
        <v>27</v>
      </c>
      <c r="L393" s="430">
        <v>1.06</v>
      </c>
      <c r="M393" s="429" t="s">
        <v>27</v>
      </c>
      <c r="N393" s="430">
        <v>2.2599999999999998</v>
      </c>
      <c r="O393" s="429" t="s">
        <v>27</v>
      </c>
      <c r="P393" s="430">
        <v>1.1100000000000001</v>
      </c>
      <c r="Q393" s="429" t="s">
        <v>53</v>
      </c>
      <c r="R393" s="430">
        <v>0.76</v>
      </c>
      <c r="S393" s="429" t="s">
        <v>27</v>
      </c>
      <c r="T393" s="430">
        <v>1.71</v>
      </c>
      <c r="U393" s="429" t="s">
        <v>53</v>
      </c>
      <c r="V393" s="430">
        <v>2.56</v>
      </c>
      <c r="W393" s="429" t="s">
        <v>27</v>
      </c>
      <c r="X393" s="430">
        <v>1.29</v>
      </c>
      <c r="Y393" s="429" t="s">
        <v>27</v>
      </c>
      <c r="Z393" s="430">
        <v>1.17</v>
      </c>
      <c r="AA393" s="429" t="s">
        <v>25</v>
      </c>
      <c r="AB393" s="430">
        <v>19.38</v>
      </c>
    </row>
    <row r="394" spans="1:28">
      <c r="A394" s="429" t="s">
        <v>353</v>
      </c>
      <c r="B394" s="429" t="s">
        <v>276</v>
      </c>
      <c r="C394" s="430">
        <v>2002</v>
      </c>
      <c r="D394" s="430">
        <v>0.01</v>
      </c>
      <c r="E394" s="429" t="s">
        <v>37</v>
      </c>
      <c r="F394" s="430">
        <v>0</v>
      </c>
      <c r="G394" s="429" t="s">
        <v>26</v>
      </c>
      <c r="H394" s="430">
        <v>0</v>
      </c>
      <c r="I394" s="429" t="s">
        <v>26</v>
      </c>
      <c r="J394" s="430">
        <v>0.28999999999999998</v>
      </c>
      <c r="K394" s="429" t="s">
        <v>34</v>
      </c>
      <c r="L394" s="430">
        <v>1.01</v>
      </c>
      <c r="M394" s="429" t="s">
        <v>53</v>
      </c>
      <c r="N394" s="430">
        <v>0.32</v>
      </c>
      <c r="O394" s="429" t="s">
        <v>25</v>
      </c>
      <c r="P394" s="430">
        <v>0.69</v>
      </c>
      <c r="Q394" s="429" t="s">
        <v>53</v>
      </c>
      <c r="R394" s="430">
        <v>1.89</v>
      </c>
      <c r="S394" s="429" t="s">
        <v>53</v>
      </c>
      <c r="T394" s="430">
        <v>1.99</v>
      </c>
      <c r="U394" s="429" t="s">
        <v>53</v>
      </c>
      <c r="V394" s="430">
        <v>1.25</v>
      </c>
      <c r="W394" s="429" t="s">
        <v>53</v>
      </c>
      <c r="X394" s="430">
        <v>0.15</v>
      </c>
      <c r="Y394" s="429" t="s">
        <v>53</v>
      </c>
      <c r="Z394" s="430">
        <v>0.35</v>
      </c>
      <c r="AA394" s="429" t="s">
        <v>53</v>
      </c>
      <c r="AB394" s="430">
        <v>7.65</v>
      </c>
    </row>
    <row r="395" spans="1:28">
      <c r="A395" s="429" t="s">
        <v>354</v>
      </c>
      <c r="B395" s="429" t="s">
        <v>276</v>
      </c>
      <c r="C395" s="430">
        <v>2002</v>
      </c>
      <c r="D395" s="430">
        <v>0.15</v>
      </c>
      <c r="E395" s="429" t="s">
        <v>27</v>
      </c>
      <c r="F395" s="430">
        <v>0.2</v>
      </c>
      <c r="G395" s="429" t="s">
        <v>53</v>
      </c>
      <c r="H395" s="430">
        <v>0.83</v>
      </c>
      <c r="I395" s="429" t="s">
        <v>53</v>
      </c>
      <c r="J395" s="430">
        <v>0.9</v>
      </c>
      <c r="K395" s="429" t="s">
        <v>53</v>
      </c>
      <c r="L395" s="430">
        <v>1.07</v>
      </c>
      <c r="M395" s="429" t="s">
        <v>53</v>
      </c>
      <c r="N395" s="430">
        <v>0.44</v>
      </c>
      <c r="O395" s="429" t="s">
        <v>53</v>
      </c>
      <c r="P395" s="430">
        <v>1.45</v>
      </c>
      <c r="Q395" s="429" t="s">
        <v>53</v>
      </c>
      <c r="R395" s="430">
        <v>0.3</v>
      </c>
      <c r="S395" s="429" t="s">
        <v>53</v>
      </c>
      <c r="T395" s="430">
        <v>0.65</v>
      </c>
      <c r="U395" s="429" t="s">
        <v>53</v>
      </c>
      <c r="V395" s="430">
        <v>1.07</v>
      </c>
      <c r="W395" s="429" t="s">
        <v>53</v>
      </c>
      <c r="X395" s="430">
        <v>0.7</v>
      </c>
      <c r="Y395" s="429" t="s">
        <v>53</v>
      </c>
      <c r="Z395" s="430">
        <v>0.7</v>
      </c>
      <c r="AA395" s="429" t="s">
        <v>25</v>
      </c>
      <c r="AB395" s="430">
        <v>8.4600000000000009</v>
      </c>
    </row>
    <row r="396" spans="1:28">
      <c r="A396" s="429" t="s">
        <v>355</v>
      </c>
      <c r="B396" s="429" t="s">
        <v>276</v>
      </c>
      <c r="C396" s="430">
        <v>2002</v>
      </c>
      <c r="D396" s="430">
        <v>0</v>
      </c>
      <c r="E396" s="429" t="s">
        <v>28</v>
      </c>
      <c r="F396" s="430">
        <v>0.28999999999999998</v>
      </c>
      <c r="G396" s="429" t="s">
        <v>53</v>
      </c>
      <c r="H396" s="430">
        <v>1.1399999999999999</v>
      </c>
      <c r="I396" s="429" t="s">
        <v>53</v>
      </c>
      <c r="J396" s="430">
        <v>0.43</v>
      </c>
      <c r="K396" s="429" t="s">
        <v>27</v>
      </c>
      <c r="L396" s="430">
        <v>0.64</v>
      </c>
      <c r="M396" s="429" t="s">
        <v>53</v>
      </c>
      <c r="N396" s="430">
        <v>0.93</v>
      </c>
      <c r="O396" s="429" t="s">
        <v>53</v>
      </c>
      <c r="P396" s="430">
        <v>0.41</v>
      </c>
      <c r="Q396" s="429" t="s">
        <v>53</v>
      </c>
      <c r="R396" s="430">
        <v>1.53</v>
      </c>
      <c r="S396" s="429" t="s">
        <v>53</v>
      </c>
      <c r="T396" s="430">
        <v>2.15</v>
      </c>
      <c r="U396" s="429" t="s">
        <v>53</v>
      </c>
      <c r="V396" s="430">
        <v>1.1399999999999999</v>
      </c>
      <c r="W396" s="429" t="s">
        <v>53</v>
      </c>
      <c r="X396" s="430">
        <v>0.2</v>
      </c>
      <c r="Y396" s="429" t="s">
        <v>53</v>
      </c>
      <c r="Z396" s="430">
        <v>0</v>
      </c>
      <c r="AA396" s="429" t="s">
        <v>53</v>
      </c>
      <c r="AB396" s="430">
        <v>8.86</v>
      </c>
    </row>
    <row r="397" spans="1:28">
      <c r="A397" s="429" t="s">
        <v>356</v>
      </c>
      <c r="B397" s="429" t="s">
        <v>276</v>
      </c>
      <c r="C397" s="430">
        <v>2002</v>
      </c>
      <c r="D397" s="430">
        <v>0</v>
      </c>
      <c r="E397" s="429" t="s">
        <v>53</v>
      </c>
      <c r="F397" s="430">
        <v>0.2</v>
      </c>
      <c r="G397" s="429" t="s">
        <v>53</v>
      </c>
      <c r="H397" s="430">
        <v>0.28000000000000003</v>
      </c>
      <c r="I397" s="429" t="s">
        <v>53</v>
      </c>
      <c r="J397" s="430">
        <v>0.25</v>
      </c>
      <c r="K397" s="429" t="s">
        <v>53</v>
      </c>
      <c r="L397" s="430">
        <v>0.34</v>
      </c>
      <c r="M397" s="429" t="s">
        <v>53</v>
      </c>
      <c r="N397" s="430">
        <v>0.97</v>
      </c>
      <c r="O397" s="429" t="s">
        <v>53</v>
      </c>
      <c r="P397" s="430">
        <v>0.28999999999999998</v>
      </c>
      <c r="Q397" s="429" t="s">
        <v>53</v>
      </c>
      <c r="R397" s="430">
        <v>4.82</v>
      </c>
      <c r="S397" s="429" t="s">
        <v>53</v>
      </c>
      <c r="T397" s="430">
        <v>0.8</v>
      </c>
      <c r="U397" s="429" t="s">
        <v>53</v>
      </c>
      <c r="V397" s="430">
        <v>0.84</v>
      </c>
      <c r="W397" s="429" t="s">
        <v>53</v>
      </c>
      <c r="X397" s="430">
        <v>0.34</v>
      </c>
      <c r="Y397" s="429" t="s">
        <v>53</v>
      </c>
      <c r="Z397" s="430">
        <v>0</v>
      </c>
      <c r="AA397" s="429" t="s">
        <v>53</v>
      </c>
      <c r="AB397" s="430">
        <v>9.1300000000000008</v>
      </c>
    </row>
    <row r="398" spans="1:28">
      <c r="A398" s="429" t="s">
        <v>357</v>
      </c>
      <c r="B398" s="429" t="s">
        <v>276</v>
      </c>
      <c r="C398" s="430">
        <v>2002</v>
      </c>
      <c r="D398" s="430">
        <v>0.17</v>
      </c>
      <c r="E398" s="429" t="s">
        <v>53</v>
      </c>
      <c r="F398" s="430">
        <v>0</v>
      </c>
      <c r="G398" s="429" t="s">
        <v>26</v>
      </c>
      <c r="H398" s="430">
        <v>0.75</v>
      </c>
      <c r="I398" s="429" t="s">
        <v>53</v>
      </c>
      <c r="J398" s="430">
        <v>0.97</v>
      </c>
      <c r="K398" s="429" t="s">
        <v>53</v>
      </c>
      <c r="L398" s="430">
        <v>1.64</v>
      </c>
      <c r="M398" s="429" t="s">
        <v>53</v>
      </c>
      <c r="N398" s="430">
        <v>0.17</v>
      </c>
      <c r="O398" s="429" t="s">
        <v>53</v>
      </c>
      <c r="P398" s="430">
        <v>0.83</v>
      </c>
      <c r="Q398" s="429" t="s">
        <v>53</v>
      </c>
      <c r="R398" s="430">
        <v>0.37</v>
      </c>
      <c r="S398" s="429" t="s">
        <v>53</v>
      </c>
      <c r="T398" s="430">
        <v>0</v>
      </c>
      <c r="U398" s="429" t="s">
        <v>26</v>
      </c>
      <c r="V398" s="430">
        <v>0</v>
      </c>
      <c r="W398" s="429" t="s">
        <v>26</v>
      </c>
      <c r="X398" s="430">
        <v>0</v>
      </c>
      <c r="Y398" s="429" t="s">
        <v>26</v>
      </c>
      <c r="Z398" s="430">
        <v>0</v>
      </c>
      <c r="AA398" s="429" t="s">
        <v>26</v>
      </c>
      <c r="AB398" s="430">
        <v>4.9000000000000004</v>
      </c>
    </row>
    <row r="399" spans="1:28">
      <c r="A399" s="429" t="s">
        <v>358</v>
      </c>
      <c r="B399" s="429" t="s">
        <v>276</v>
      </c>
      <c r="C399" s="430">
        <v>2002</v>
      </c>
      <c r="D399" s="430">
        <v>0.08</v>
      </c>
      <c r="E399" s="429" t="s">
        <v>53</v>
      </c>
      <c r="F399" s="430">
        <v>0.32</v>
      </c>
      <c r="G399" s="429" t="s">
        <v>53</v>
      </c>
      <c r="H399" s="430">
        <v>0.78</v>
      </c>
      <c r="I399" s="429" t="s">
        <v>53</v>
      </c>
      <c r="J399" s="430">
        <v>0.2</v>
      </c>
      <c r="K399" s="429" t="s">
        <v>53</v>
      </c>
      <c r="L399" s="430">
        <v>0.22</v>
      </c>
      <c r="M399" s="429" t="s">
        <v>53</v>
      </c>
      <c r="N399" s="430">
        <v>0.4</v>
      </c>
      <c r="O399" s="429" t="s">
        <v>31</v>
      </c>
      <c r="P399" s="430">
        <v>1.1599999999999999</v>
      </c>
      <c r="Q399" s="429" t="s">
        <v>53</v>
      </c>
      <c r="R399" s="430">
        <v>1.68</v>
      </c>
      <c r="S399" s="429" t="s">
        <v>53</v>
      </c>
      <c r="T399" s="430">
        <v>1.21</v>
      </c>
      <c r="U399" s="429" t="s">
        <v>53</v>
      </c>
      <c r="V399" s="430">
        <v>0.93</v>
      </c>
      <c r="W399" s="429" t="s">
        <v>53</v>
      </c>
      <c r="X399" s="430">
        <v>0.28000000000000003</v>
      </c>
      <c r="Y399" s="429" t="s">
        <v>53</v>
      </c>
      <c r="Z399" s="430">
        <v>0</v>
      </c>
      <c r="AA399" s="429" t="s">
        <v>26</v>
      </c>
      <c r="AB399" s="430">
        <v>7.26</v>
      </c>
    </row>
    <row r="400" spans="1:28">
      <c r="A400" s="429" t="s">
        <v>359</v>
      </c>
      <c r="B400" s="429" t="s">
        <v>276</v>
      </c>
      <c r="C400" s="430">
        <v>2002</v>
      </c>
      <c r="D400" s="430">
        <v>0.27</v>
      </c>
      <c r="E400" s="429" t="s">
        <v>394</v>
      </c>
      <c r="F400" s="430">
        <v>0.11</v>
      </c>
      <c r="G400" s="429" t="s">
        <v>394</v>
      </c>
      <c r="H400" s="430">
        <v>0.4</v>
      </c>
      <c r="I400" s="429" t="s">
        <v>394</v>
      </c>
      <c r="J400" s="430">
        <v>0.63</v>
      </c>
      <c r="K400" s="429" t="s">
        <v>47</v>
      </c>
      <c r="L400" s="430">
        <v>0.39</v>
      </c>
      <c r="M400" s="429" t="s">
        <v>47</v>
      </c>
      <c r="N400" s="430">
        <v>0.32</v>
      </c>
      <c r="O400" s="429" t="s">
        <v>26</v>
      </c>
      <c r="P400" s="430">
        <v>0.41</v>
      </c>
      <c r="Q400" s="429" t="s">
        <v>26</v>
      </c>
      <c r="R400" s="430">
        <v>0.28000000000000003</v>
      </c>
      <c r="S400" s="429" t="s">
        <v>394</v>
      </c>
      <c r="T400" s="430">
        <v>0.49</v>
      </c>
      <c r="U400" s="429" t="s">
        <v>394</v>
      </c>
      <c r="V400" s="430">
        <v>0.56999999999999995</v>
      </c>
      <c r="W400" s="429" t="s">
        <v>331</v>
      </c>
      <c r="X400" s="430">
        <v>0.43</v>
      </c>
      <c r="Y400" s="429" t="s">
        <v>26</v>
      </c>
      <c r="Z400" s="430">
        <v>0.03</v>
      </c>
      <c r="AA400" s="429" t="s">
        <v>53</v>
      </c>
      <c r="AB400" s="430">
        <v>0.03</v>
      </c>
    </row>
    <row r="401" spans="1:28">
      <c r="A401" s="429" t="s">
        <v>360</v>
      </c>
      <c r="B401" s="429" t="s">
        <v>276</v>
      </c>
      <c r="C401" s="430">
        <v>2002</v>
      </c>
      <c r="D401" s="430">
        <v>0.24</v>
      </c>
      <c r="E401" s="429" t="s">
        <v>53</v>
      </c>
      <c r="F401" s="430">
        <v>0.15</v>
      </c>
      <c r="G401" s="429" t="s">
        <v>53</v>
      </c>
      <c r="H401" s="430">
        <v>0.16</v>
      </c>
      <c r="I401" s="429" t="s">
        <v>53</v>
      </c>
      <c r="J401" s="430">
        <v>0.79</v>
      </c>
      <c r="K401" s="429" t="s">
        <v>53</v>
      </c>
      <c r="L401" s="430">
        <v>0.04</v>
      </c>
      <c r="M401" s="429" t="s">
        <v>53</v>
      </c>
      <c r="N401" s="430">
        <v>0.25</v>
      </c>
      <c r="O401" s="429" t="s">
        <v>53</v>
      </c>
      <c r="P401" s="430">
        <v>0.76</v>
      </c>
      <c r="Q401" s="429" t="s">
        <v>53</v>
      </c>
      <c r="R401" s="430">
        <v>0.94</v>
      </c>
      <c r="S401" s="429" t="s">
        <v>53</v>
      </c>
      <c r="T401" s="430">
        <v>0.21</v>
      </c>
      <c r="U401" s="429" t="s">
        <v>53</v>
      </c>
      <c r="V401" s="430">
        <v>0.42</v>
      </c>
      <c r="W401" s="429" t="s">
        <v>53</v>
      </c>
      <c r="X401" s="430">
        <v>0.42</v>
      </c>
      <c r="Y401" s="429" t="s">
        <v>53</v>
      </c>
      <c r="Z401" s="430">
        <v>0.04</v>
      </c>
      <c r="AA401" s="429" t="s">
        <v>53</v>
      </c>
      <c r="AB401" s="430">
        <v>4.42</v>
      </c>
    </row>
    <row r="402" spans="1:28">
      <c r="A402" s="429" t="s">
        <v>361</v>
      </c>
      <c r="B402" s="429" t="s">
        <v>276</v>
      </c>
      <c r="C402" s="430">
        <v>2002</v>
      </c>
      <c r="D402" s="430">
        <v>0</v>
      </c>
      <c r="E402" s="429" t="s">
        <v>53</v>
      </c>
      <c r="F402" s="430">
        <v>0.19</v>
      </c>
      <c r="G402" s="429" t="s">
        <v>53</v>
      </c>
      <c r="H402" s="430">
        <v>0.73</v>
      </c>
      <c r="I402" s="429" t="s">
        <v>53</v>
      </c>
      <c r="J402" s="430">
        <v>0.9</v>
      </c>
      <c r="K402" s="429" t="s">
        <v>53</v>
      </c>
      <c r="L402" s="430">
        <v>0.37</v>
      </c>
      <c r="M402" s="429" t="s">
        <v>53</v>
      </c>
      <c r="N402" s="430">
        <v>0.09</v>
      </c>
      <c r="O402" s="429" t="s">
        <v>53</v>
      </c>
      <c r="P402" s="430">
        <v>0.53</v>
      </c>
      <c r="Q402" s="429" t="s">
        <v>53</v>
      </c>
      <c r="R402" s="430">
        <v>0.61</v>
      </c>
      <c r="S402" s="429" t="s">
        <v>28</v>
      </c>
      <c r="T402" s="430">
        <v>0.28999999999999998</v>
      </c>
      <c r="U402" s="429" t="s">
        <v>53</v>
      </c>
      <c r="V402" s="430">
        <v>0.98</v>
      </c>
      <c r="W402" s="429" t="s">
        <v>53</v>
      </c>
      <c r="X402" s="430">
        <v>0.24</v>
      </c>
      <c r="Y402" s="429" t="s">
        <v>53</v>
      </c>
      <c r="Z402" s="430">
        <v>0.01</v>
      </c>
      <c r="AA402" s="429" t="s">
        <v>53</v>
      </c>
      <c r="AB402" s="430">
        <v>4.9400000000000004</v>
      </c>
    </row>
    <row r="403" spans="1:28">
      <c r="A403" s="429" t="s">
        <v>362</v>
      </c>
      <c r="B403" s="429" t="s">
        <v>276</v>
      </c>
      <c r="C403" s="430">
        <v>2002</v>
      </c>
      <c r="D403" s="430">
        <v>0.12</v>
      </c>
      <c r="E403" s="429" t="s">
        <v>53</v>
      </c>
      <c r="F403" s="430">
        <v>0.09</v>
      </c>
      <c r="G403" s="429" t="s">
        <v>53</v>
      </c>
      <c r="H403" s="430">
        <v>1.4</v>
      </c>
      <c r="I403" s="429" t="s">
        <v>53</v>
      </c>
      <c r="J403" s="430">
        <v>0.73</v>
      </c>
      <c r="K403" s="429" t="s">
        <v>53</v>
      </c>
      <c r="L403" s="430">
        <v>1.47</v>
      </c>
      <c r="M403" s="429" t="s">
        <v>53</v>
      </c>
      <c r="N403" s="430">
        <v>0</v>
      </c>
      <c r="O403" s="429" t="s">
        <v>26</v>
      </c>
      <c r="P403" s="430">
        <v>1.0900000000000001</v>
      </c>
      <c r="Q403" s="429" t="s">
        <v>53</v>
      </c>
      <c r="R403" s="430">
        <v>2.39</v>
      </c>
      <c r="S403" s="429" t="s">
        <v>53</v>
      </c>
      <c r="T403" s="430">
        <v>2.97</v>
      </c>
      <c r="U403" s="429" t="s">
        <v>53</v>
      </c>
      <c r="V403" s="430">
        <v>0.8</v>
      </c>
      <c r="W403" s="429" t="s">
        <v>53</v>
      </c>
      <c r="X403" s="430">
        <v>0.35</v>
      </c>
      <c r="Y403" s="429" t="s">
        <v>53</v>
      </c>
      <c r="Z403" s="430">
        <v>0.08</v>
      </c>
      <c r="AA403" s="429" t="s">
        <v>53</v>
      </c>
      <c r="AB403" s="430">
        <v>11.49</v>
      </c>
    </row>
    <row r="404" spans="1:28">
      <c r="A404" s="429" t="s">
        <v>363</v>
      </c>
      <c r="B404" s="429" t="s">
        <v>276</v>
      </c>
      <c r="C404" s="430">
        <v>2002</v>
      </c>
      <c r="D404" s="430">
        <v>0.15</v>
      </c>
      <c r="E404" s="429" t="s">
        <v>53</v>
      </c>
      <c r="F404" s="430">
        <v>0.09</v>
      </c>
      <c r="G404" s="429" t="s">
        <v>53</v>
      </c>
      <c r="H404" s="430">
        <v>0.5</v>
      </c>
      <c r="I404" s="429" t="s">
        <v>53</v>
      </c>
      <c r="J404" s="430">
        <v>1.07</v>
      </c>
      <c r="K404" s="429" t="s">
        <v>53</v>
      </c>
      <c r="L404" s="430">
        <v>1.26</v>
      </c>
      <c r="M404" s="429" t="s">
        <v>53</v>
      </c>
      <c r="N404" s="430">
        <v>0.66</v>
      </c>
      <c r="O404" s="429" t="s">
        <v>53</v>
      </c>
      <c r="P404" s="430">
        <v>0.81</v>
      </c>
      <c r="Q404" s="429" t="s">
        <v>53</v>
      </c>
      <c r="R404" s="430">
        <v>0.36</v>
      </c>
      <c r="S404" s="429" t="s">
        <v>53</v>
      </c>
      <c r="T404" s="430">
        <v>0.48</v>
      </c>
      <c r="U404" s="429" t="s">
        <v>53</v>
      </c>
      <c r="V404" s="430">
        <v>1.55</v>
      </c>
      <c r="W404" s="429" t="s">
        <v>53</v>
      </c>
      <c r="X404" s="430">
        <v>0.43</v>
      </c>
      <c r="Y404" s="429" t="s">
        <v>53</v>
      </c>
      <c r="Z404" s="430">
        <v>0.19</v>
      </c>
      <c r="AA404" s="429" t="s">
        <v>53</v>
      </c>
      <c r="AB404" s="430">
        <v>7.55</v>
      </c>
    </row>
    <row r="405" spans="1:28">
      <c r="A405" s="429" t="s">
        <v>364</v>
      </c>
      <c r="B405" s="429" t="s">
        <v>276</v>
      </c>
      <c r="C405" s="430">
        <v>2002</v>
      </c>
      <c r="D405" s="430">
        <v>0.06</v>
      </c>
      <c r="E405" s="429" t="s">
        <v>53</v>
      </c>
      <c r="F405" s="430">
        <v>0.01</v>
      </c>
      <c r="G405" s="429" t="s">
        <v>53</v>
      </c>
      <c r="H405" s="430">
        <v>0.86</v>
      </c>
      <c r="I405" s="429" t="s">
        <v>53</v>
      </c>
      <c r="J405" s="430">
        <v>0.68</v>
      </c>
      <c r="K405" s="429" t="s">
        <v>53</v>
      </c>
      <c r="L405" s="430">
        <v>0.21</v>
      </c>
      <c r="M405" s="429" t="s">
        <v>53</v>
      </c>
      <c r="N405" s="430">
        <v>0.08</v>
      </c>
      <c r="O405" s="429" t="s">
        <v>53</v>
      </c>
      <c r="P405" s="430">
        <v>0.55000000000000004</v>
      </c>
      <c r="Q405" s="429" t="s">
        <v>53</v>
      </c>
      <c r="R405" s="430">
        <v>0.18</v>
      </c>
      <c r="S405" s="429" t="s">
        <v>53</v>
      </c>
      <c r="T405" s="430">
        <v>0.91</v>
      </c>
      <c r="U405" s="429" t="s">
        <v>53</v>
      </c>
      <c r="V405" s="430">
        <v>0.67</v>
      </c>
      <c r="W405" s="429" t="s">
        <v>53</v>
      </c>
      <c r="X405" s="430">
        <v>0.44</v>
      </c>
      <c r="Y405" s="429" t="s">
        <v>53</v>
      </c>
      <c r="Z405" s="430">
        <v>0.32</v>
      </c>
      <c r="AA405" s="429" t="s">
        <v>53</v>
      </c>
      <c r="AB405" s="430">
        <v>4.97</v>
      </c>
    </row>
    <row r="406" spans="1:28">
      <c r="A406" s="429" t="s">
        <v>365</v>
      </c>
      <c r="B406" s="429" t="s">
        <v>276</v>
      </c>
      <c r="C406" s="430">
        <v>2002</v>
      </c>
      <c r="D406" s="430">
        <v>0</v>
      </c>
      <c r="E406" s="429" t="s">
        <v>27</v>
      </c>
      <c r="F406" s="430">
        <v>0</v>
      </c>
      <c r="G406" s="429" t="s">
        <v>28</v>
      </c>
      <c r="H406" s="430">
        <v>1.07</v>
      </c>
      <c r="I406" s="429" t="s">
        <v>53</v>
      </c>
      <c r="J406" s="430">
        <v>0.15</v>
      </c>
      <c r="K406" s="429" t="s">
        <v>53</v>
      </c>
      <c r="L406" s="430">
        <v>0.08</v>
      </c>
      <c r="M406" s="429" t="s">
        <v>27</v>
      </c>
      <c r="N406" s="430">
        <v>0.3</v>
      </c>
      <c r="O406" s="429" t="s">
        <v>53</v>
      </c>
      <c r="P406" s="430">
        <v>0.28000000000000003</v>
      </c>
      <c r="Q406" s="429" t="s">
        <v>27</v>
      </c>
      <c r="R406" s="430">
        <v>1.01</v>
      </c>
      <c r="S406" s="429" t="s">
        <v>53</v>
      </c>
      <c r="T406" s="430">
        <v>0.8</v>
      </c>
      <c r="U406" s="429" t="s">
        <v>53</v>
      </c>
      <c r="V406" s="430">
        <v>2.23</v>
      </c>
      <c r="W406" s="429" t="s">
        <v>27</v>
      </c>
      <c r="X406" s="430">
        <v>0</v>
      </c>
      <c r="Y406" s="429" t="s">
        <v>25</v>
      </c>
      <c r="Z406" s="430">
        <v>0.02</v>
      </c>
      <c r="AA406" s="429" t="s">
        <v>53</v>
      </c>
      <c r="AB406" s="430">
        <v>5.94</v>
      </c>
    </row>
    <row r="407" spans="1:28">
      <c r="A407" s="429" t="s">
        <v>366</v>
      </c>
      <c r="B407" s="429" t="s">
        <v>276</v>
      </c>
      <c r="C407" s="430">
        <v>2002</v>
      </c>
      <c r="D407" s="430">
        <v>0.12</v>
      </c>
      <c r="E407" s="429" t="s">
        <v>27</v>
      </c>
      <c r="F407" s="430">
        <v>0.15</v>
      </c>
      <c r="G407" s="429" t="s">
        <v>25</v>
      </c>
      <c r="H407" s="430">
        <v>0.89</v>
      </c>
      <c r="I407" s="429" t="s">
        <v>53</v>
      </c>
      <c r="J407" s="430">
        <v>0.63</v>
      </c>
      <c r="K407" s="429" t="s">
        <v>53</v>
      </c>
      <c r="L407" s="430">
        <v>1.75</v>
      </c>
      <c r="M407" s="429" t="s">
        <v>53</v>
      </c>
      <c r="N407" s="430">
        <v>0.99</v>
      </c>
      <c r="O407" s="429" t="s">
        <v>53</v>
      </c>
      <c r="P407" s="430">
        <v>1.1599999999999999</v>
      </c>
      <c r="Q407" s="429" t="s">
        <v>53</v>
      </c>
      <c r="R407" s="430">
        <v>2.2200000000000002</v>
      </c>
      <c r="S407" s="429" t="s">
        <v>53</v>
      </c>
      <c r="T407" s="430">
        <v>1.91</v>
      </c>
      <c r="U407" s="429" t="s">
        <v>53</v>
      </c>
      <c r="V407" s="430">
        <v>1.31</v>
      </c>
      <c r="W407" s="429" t="s">
        <v>53</v>
      </c>
      <c r="X407" s="430">
        <v>0.13</v>
      </c>
      <c r="Y407" s="429" t="s">
        <v>53</v>
      </c>
      <c r="Z407" s="430">
        <v>0.22</v>
      </c>
      <c r="AA407" s="429" t="s">
        <v>53</v>
      </c>
      <c r="AB407" s="430">
        <v>11.48</v>
      </c>
    </row>
    <row r="408" spans="1:28">
      <c r="A408" s="429" t="s">
        <v>367</v>
      </c>
      <c r="B408" s="429" t="s">
        <v>276</v>
      </c>
      <c r="C408" s="430">
        <v>2002</v>
      </c>
      <c r="D408" s="430">
        <v>0.34</v>
      </c>
      <c r="E408" s="429" t="s">
        <v>53</v>
      </c>
      <c r="F408" s="430">
        <v>0.53</v>
      </c>
      <c r="G408" s="429" t="s">
        <v>27</v>
      </c>
      <c r="H408" s="430">
        <v>0.94</v>
      </c>
      <c r="I408" s="429" t="s">
        <v>53</v>
      </c>
      <c r="J408" s="430">
        <v>1.6</v>
      </c>
      <c r="K408" s="429" t="s">
        <v>53</v>
      </c>
      <c r="L408" s="430">
        <v>1.02</v>
      </c>
      <c r="M408" s="429" t="s">
        <v>53</v>
      </c>
      <c r="N408" s="430">
        <v>0.65</v>
      </c>
      <c r="O408" s="429" t="s">
        <v>53</v>
      </c>
      <c r="P408" s="430">
        <v>1.96</v>
      </c>
      <c r="Q408" s="429" t="s">
        <v>53</v>
      </c>
      <c r="R408" s="430">
        <v>1.28</v>
      </c>
      <c r="S408" s="429" t="s">
        <v>53</v>
      </c>
      <c r="T408" s="430">
        <v>1.6</v>
      </c>
      <c r="U408" s="429" t="s">
        <v>53</v>
      </c>
      <c r="V408" s="430">
        <v>1.36</v>
      </c>
      <c r="W408" s="429" t="s">
        <v>53</v>
      </c>
      <c r="X408" s="430">
        <v>0.71</v>
      </c>
      <c r="Y408" s="429" t="s">
        <v>53</v>
      </c>
      <c r="Z408" s="430">
        <v>0.18</v>
      </c>
      <c r="AA408" s="429" t="s">
        <v>53</v>
      </c>
      <c r="AB408" s="430">
        <v>12.17</v>
      </c>
    </row>
    <row r="409" spans="1:28">
      <c r="A409" s="429" t="s">
        <v>368</v>
      </c>
      <c r="B409" s="429" t="s">
        <v>276</v>
      </c>
      <c r="C409" s="430">
        <v>2002</v>
      </c>
      <c r="D409" s="430">
        <v>0.22</v>
      </c>
      <c r="E409" s="429" t="s">
        <v>53</v>
      </c>
      <c r="F409" s="430">
        <v>0.39</v>
      </c>
      <c r="G409" s="429" t="s">
        <v>53</v>
      </c>
      <c r="H409" s="430">
        <v>0</v>
      </c>
      <c r="I409" s="429" t="s">
        <v>26</v>
      </c>
      <c r="J409" s="430">
        <v>0.83</v>
      </c>
      <c r="K409" s="429" t="s">
        <v>53</v>
      </c>
      <c r="L409" s="430">
        <v>0.3</v>
      </c>
      <c r="M409" s="429" t="s">
        <v>53</v>
      </c>
      <c r="N409" s="430">
        <v>0.56999999999999995</v>
      </c>
      <c r="O409" s="429" t="s">
        <v>53</v>
      </c>
      <c r="P409" s="430">
        <v>1.65</v>
      </c>
      <c r="Q409" s="429" t="s">
        <v>53</v>
      </c>
      <c r="R409" s="430">
        <v>0.36</v>
      </c>
      <c r="S409" s="429" t="s">
        <v>53</v>
      </c>
      <c r="T409" s="430">
        <v>1</v>
      </c>
      <c r="U409" s="429" t="s">
        <v>32</v>
      </c>
      <c r="V409" s="430">
        <v>0.28999999999999998</v>
      </c>
      <c r="W409" s="429" t="s">
        <v>53</v>
      </c>
      <c r="X409" s="430">
        <v>0.41</v>
      </c>
      <c r="Y409" s="429" t="s">
        <v>33</v>
      </c>
      <c r="Z409" s="430">
        <v>0.37</v>
      </c>
      <c r="AA409" s="429" t="s">
        <v>53</v>
      </c>
      <c r="AB409" s="430">
        <v>4.9800000000000004</v>
      </c>
    </row>
    <row r="410" spans="1:28">
      <c r="A410" s="429" t="s">
        <v>369</v>
      </c>
      <c r="B410" s="429" t="s">
        <v>276</v>
      </c>
      <c r="C410" s="430">
        <v>2002</v>
      </c>
      <c r="D410" s="430">
        <v>0</v>
      </c>
      <c r="E410" s="429" t="s">
        <v>31</v>
      </c>
      <c r="F410" s="430">
        <v>0.3</v>
      </c>
      <c r="G410" s="429" t="s">
        <v>25</v>
      </c>
      <c r="H410" s="430">
        <v>0</v>
      </c>
      <c r="I410" s="429" t="s">
        <v>26</v>
      </c>
      <c r="J410" s="430">
        <v>0.91</v>
      </c>
      <c r="K410" s="429" t="s">
        <v>53</v>
      </c>
      <c r="L410" s="430">
        <v>1.2</v>
      </c>
      <c r="M410" s="429" t="s">
        <v>53</v>
      </c>
      <c r="N410" s="430">
        <v>0.44</v>
      </c>
      <c r="O410" s="429" t="s">
        <v>53</v>
      </c>
      <c r="P410" s="430">
        <v>2.11</v>
      </c>
      <c r="Q410" s="429" t="s">
        <v>53</v>
      </c>
      <c r="R410" s="430">
        <v>0.59</v>
      </c>
      <c r="S410" s="429" t="s">
        <v>53</v>
      </c>
      <c r="T410" s="430">
        <v>0.75</v>
      </c>
      <c r="U410" s="429" t="s">
        <v>53</v>
      </c>
      <c r="V410" s="430">
        <v>0.05</v>
      </c>
      <c r="W410" s="429" t="s">
        <v>53</v>
      </c>
      <c r="X410" s="430">
        <v>0</v>
      </c>
      <c r="Y410" s="429" t="s">
        <v>53</v>
      </c>
      <c r="Z410" s="430">
        <v>0.05</v>
      </c>
      <c r="AA410" s="429" t="s">
        <v>53</v>
      </c>
      <c r="AB410" s="430">
        <v>6.4</v>
      </c>
    </row>
    <row r="411" spans="1:28">
      <c r="A411" s="429" t="s">
        <v>370</v>
      </c>
      <c r="B411" s="429" t="s">
        <v>276</v>
      </c>
      <c r="C411" s="430">
        <v>2002</v>
      </c>
      <c r="D411" s="430">
        <v>3.55</v>
      </c>
      <c r="E411" s="429" t="s">
        <v>53</v>
      </c>
      <c r="F411" s="430">
        <v>2.12</v>
      </c>
      <c r="G411" s="429" t="s">
        <v>27</v>
      </c>
      <c r="H411" s="430">
        <v>3.18</v>
      </c>
      <c r="I411" s="429" t="s">
        <v>53</v>
      </c>
      <c r="J411" s="430">
        <v>2.58</v>
      </c>
      <c r="K411" s="429" t="s">
        <v>33</v>
      </c>
      <c r="L411" s="430">
        <v>1.96</v>
      </c>
      <c r="M411" s="429" t="s">
        <v>53</v>
      </c>
      <c r="N411" s="430">
        <v>1.74</v>
      </c>
      <c r="O411" s="429" t="s">
        <v>53</v>
      </c>
      <c r="P411" s="430">
        <v>1.06</v>
      </c>
      <c r="Q411" s="429" t="s">
        <v>53</v>
      </c>
      <c r="R411" s="430">
        <v>1.1100000000000001</v>
      </c>
      <c r="S411" s="429" t="s">
        <v>53</v>
      </c>
      <c r="T411" s="430">
        <v>2.4900000000000002</v>
      </c>
      <c r="U411" s="429" t="s">
        <v>27</v>
      </c>
      <c r="V411" s="430">
        <v>1.78</v>
      </c>
      <c r="W411" s="429" t="s">
        <v>27</v>
      </c>
      <c r="X411" s="430">
        <v>2.46</v>
      </c>
      <c r="Y411" s="429" t="s">
        <v>53</v>
      </c>
      <c r="Z411" s="430">
        <v>2.96</v>
      </c>
      <c r="AA411" s="429" t="s">
        <v>27</v>
      </c>
      <c r="AB411" s="430">
        <v>24.41</v>
      </c>
    </row>
    <row r="412" spans="1:28">
      <c r="A412" s="429" t="s">
        <v>371</v>
      </c>
      <c r="B412" s="429" t="s">
        <v>276</v>
      </c>
      <c r="C412" s="430">
        <v>2002</v>
      </c>
      <c r="D412" s="430">
        <v>1.1399999999999999</v>
      </c>
      <c r="E412" s="429" t="s">
        <v>25</v>
      </c>
      <c r="F412" s="430">
        <v>0.13</v>
      </c>
      <c r="G412" s="429" t="s">
        <v>25</v>
      </c>
      <c r="H412" s="430">
        <v>1.1499999999999999</v>
      </c>
      <c r="I412" s="429" t="s">
        <v>37</v>
      </c>
      <c r="J412" s="430">
        <v>1.45</v>
      </c>
      <c r="K412" s="429" t="s">
        <v>53</v>
      </c>
      <c r="L412" s="430">
        <v>1.1200000000000001</v>
      </c>
      <c r="M412" s="429" t="s">
        <v>25</v>
      </c>
      <c r="N412" s="430">
        <v>0.12</v>
      </c>
      <c r="O412" s="429" t="s">
        <v>53</v>
      </c>
      <c r="P412" s="430">
        <v>1.38</v>
      </c>
      <c r="Q412" s="429" t="s">
        <v>53</v>
      </c>
      <c r="R412" s="430">
        <v>0.23</v>
      </c>
      <c r="S412" s="429" t="s">
        <v>53</v>
      </c>
      <c r="T412" s="430">
        <v>0.86</v>
      </c>
      <c r="U412" s="429" t="s">
        <v>53</v>
      </c>
      <c r="V412" s="430">
        <v>0.63</v>
      </c>
      <c r="W412" s="429" t="s">
        <v>53</v>
      </c>
      <c r="X412" s="430">
        <v>1.18</v>
      </c>
      <c r="Y412" s="429" t="s">
        <v>28</v>
      </c>
      <c r="Z412" s="430">
        <v>0.37</v>
      </c>
      <c r="AA412" s="429" t="s">
        <v>27</v>
      </c>
      <c r="AB412" s="430">
        <v>8.61</v>
      </c>
    </row>
    <row r="413" spans="1:28">
      <c r="A413" s="429" t="s">
        <v>372</v>
      </c>
      <c r="B413" s="429" t="s">
        <v>276</v>
      </c>
      <c r="C413" s="430">
        <v>2002</v>
      </c>
      <c r="D413" s="430">
        <v>0.91</v>
      </c>
      <c r="E413" s="429" t="s">
        <v>53</v>
      </c>
      <c r="F413" s="430">
        <v>0.87</v>
      </c>
      <c r="G413" s="429" t="s">
        <v>53</v>
      </c>
      <c r="H413" s="430">
        <v>2.1800000000000002</v>
      </c>
      <c r="I413" s="429" t="s">
        <v>28</v>
      </c>
      <c r="J413" s="430">
        <v>2.5</v>
      </c>
      <c r="K413" s="429" t="s">
        <v>53</v>
      </c>
      <c r="L413" s="430">
        <v>2.2999999999999998</v>
      </c>
      <c r="M413" s="429" t="s">
        <v>27</v>
      </c>
      <c r="N413" s="430">
        <v>0.88</v>
      </c>
      <c r="O413" s="429" t="s">
        <v>27</v>
      </c>
      <c r="P413" s="430">
        <v>2.61</v>
      </c>
      <c r="Q413" s="429" t="s">
        <v>53</v>
      </c>
      <c r="R413" s="430">
        <v>0.73</v>
      </c>
      <c r="S413" s="429" t="s">
        <v>53</v>
      </c>
      <c r="T413" s="430">
        <v>2.41</v>
      </c>
      <c r="U413" s="429" t="s">
        <v>53</v>
      </c>
      <c r="V413" s="430">
        <v>3.71</v>
      </c>
      <c r="W413" s="429" t="s">
        <v>53</v>
      </c>
      <c r="X413" s="430">
        <v>1.53</v>
      </c>
      <c r="Y413" s="429" t="s">
        <v>53</v>
      </c>
      <c r="Z413" s="430">
        <v>0.21</v>
      </c>
      <c r="AA413" s="429" t="s">
        <v>53</v>
      </c>
      <c r="AB413" s="430">
        <v>20.84</v>
      </c>
    </row>
    <row r="414" spans="1:28">
      <c r="A414" s="429" t="s">
        <v>373</v>
      </c>
      <c r="B414" s="429" t="s">
        <v>276</v>
      </c>
      <c r="C414" s="430">
        <v>2002</v>
      </c>
      <c r="D414" s="430">
        <v>0.44</v>
      </c>
      <c r="E414" s="429" t="s">
        <v>53</v>
      </c>
      <c r="F414" s="430">
        <v>1.42</v>
      </c>
      <c r="G414" s="429" t="s">
        <v>53</v>
      </c>
      <c r="H414" s="430">
        <v>1.75</v>
      </c>
      <c r="I414" s="429" t="s">
        <v>53</v>
      </c>
      <c r="J414" s="430">
        <v>1.36</v>
      </c>
      <c r="K414" s="429" t="s">
        <v>27</v>
      </c>
      <c r="L414" s="430">
        <v>2.2599999999999998</v>
      </c>
      <c r="M414" s="429" t="s">
        <v>53</v>
      </c>
      <c r="N414" s="430">
        <v>0.68</v>
      </c>
      <c r="O414" s="429" t="s">
        <v>53</v>
      </c>
      <c r="P414" s="430">
        <v>0.28999999999999998</v>
      </c>
      <c r="Q414" s="429" t="s">
        <v>53</v>
      </c>
      <c r="R414" s="430">
        <v>1.93</v>
      </c>
      <c r="S414" s="429" t="s">
        <v>53</v>
      </c>
      <c r="T414" s="430">
        <v>2.0299999999999998</v>
      </c>
      <c r="U414" s="429" t="s">
        <v>53</v>
      </c>
      <c r="V414" s="430">
        <v>1.35</v>
      </c>
      <c r="W414" s="429" t="s">
        <v>25</v>
      </c>
      <c r="X414" s="430">
        <v>0.91</v>
      </c>
      <c r="Y414" s="429" t="s">
        <v>53</v>
      </c>
      <c r="Z414" s="430">
        <v>0.41</v>
      </c>
      <c r="AA414" s="429" t="s">
        <v>53</v>
      </c>
      <c r="AB414" s="430">
        <v>14.83</v>
      </c>
    </row>
    <row r="415" spans="1:28">
      <c r="A415" s="429" t="s">
        <v>374</v>
      </c>
      <c r="B415" s="429" t="s">
        <v>276</v>
      </c>
      <c r="C415" s="430">
        <v>2002</v>
      </c>
      <c r="D415" s="430">
        <v>0.48</v>
      </c>
      <c r="E415" s="429" t="s">
        <v>53</v>
      </c>
      <c r="F415" s="430">
        <v>0.16</v>
      </c>
      <c r="G415" s="429" t="s">
        <v>53</v>
      </c>
      <c r="H415" s="430">
        <v>0.95</v>
      </c>
      <c r="I415" s="429" t="s">
        <v>53</v>
      </c>
      <c r="J415" s="430">
        <v>1</v>
      </c>
      <c r="K415" s="429" t="s">
        <v>53</v>
      </c>
      <c r="L415" s="430">
        <v>0.35</v>
      </c>
      <c r="M415" s="429" t="s">
        <v>53</v>
      </c>
      <c r="N415" s="430">
        <v>0.83</v>
      </c>
      <c r="O415" s="429" t="s">
        <v>53</v>
      </c>
      <c r="P415" s="430">
        <v>1.68</v>
      </c>
      <c r="Q415" s="429" t="s">
        <v>53</v>
      </c>
      <c r="R415" s="430">
        <v>1.1599999999999999</v>
      </c>
      <c r="S415" s="429" t="s">
        <v>53</v>
      </c>
      <c r="T415" s="430">
        <v>0.75</v>
      </c>
      <c r="U415" s="429" t="s">
        <v>53</v>
      </c>
      <c r="V415" s="430">
        <v>0.86</v>
      </c>
      <c r="W415" s="429" t="s">
        <v>53</v>
      </c>
      <c r="X415" s="430">
        <v>0.17</v>
      </c>
      <c r="Y415" s="429" t="s">
        <v>53</v>
      </c>
      <c r="Z415" s="430">
        <v>0.03</v>
      </c>
      <c r="AA415" s="429" t="s">
        <v>53</v>
      </c>
      <c r="AB415" s="430">
        <v>8.42</v>
      </c>
    </row>
    <row r="416" spans="1:28">
      <c r="A416" s="429" t="s">
        <v>375</v>
      </c>
      <c r="B416" s="429" t="s">
        <v>276</v>
      </c>
      <c r="C416" s="430">
        <v>2002</v>
      </c>
      <c r="D416" s="430">
        <v>0.26</v>
      </c>
      <c r="E416" s="429" t="s">
        <v>27</v>
      </c>
      <c r="F416" s="430">
        <v>0.23</v>
      </c>
      <c r="G416" s="429" t="s">
        <v>53</v>
      </c>
      <c r="H416" s="430">
        <v>1.78</v>
      </c>
      <c r="I416" s="429" t="s">
        <v>53</v>
      </c>
      <c r="J416" s="430">
        <v>0.81</v>
      </c>
      <c r="K416" s="429" t="s">
        <v>27</v>
      </c>
      <c r="L416" s="430">
        <v>0.76</v>
      </c>
      <c r="M416" s="429" t="s">
        <v>53</v>
      </c>
      <c r="N416" s="430">
        <v>0.25</v>
      </c>
      <c r="O416" s="429" t="s">
        <v>53</v>
      </c>
      <c r="P416" s="430">
        <v>0.22</v>
      </c>
      <c r="Q416" s="429" t="s">
        <v>53</v>
      </c>
      <c r="R416" s="430">
        <v>2.02</v>
      </c>
      <c r="S416" s="429" t="s">
        <v>53</v>
      </c>
      <c r="T416" s="430">
        <v>2.2400000000000002</v>
      </c>
      <c r="U416" s="429" t="s">
        <v>31</v>
      </c>
      <c r="V416" s="430">
        <v>1.72</v>
      </c>
      <c r="W416" s="429" t="s">
        <v>27</v>
      </c>
      <c r="X416" s="430">
        <v>0.49</v>
      </c>
      <c r="Y416" s="429" t="s">
        <v>31</v>
      </c>
      <c r="Z416" s="430">
        <v>0.06</v>
      </c>
      <c r="AA416" s="429" t="s">
        <v>53</v>
      </c>
      <c r="AB416" s="430">
        <v>10.84</v>
      </c>
    </row>
    <row r="417" spans="1:28">
      <c r="A417" s="429" t="s">
        <v>376</v>
      </c>
      <c r="B417" s="429" t="s">
        <v>276</v>
      </c>
      <c r="C417" s="430">
        <v>2002</v>
      </c>
      <c r="D417" s="430">
        <v>0.47</v>
      </c>
      <c r="E417" s="429" t="s">
        <v>27</v>
      </c>
      <c r="F417" s="430">
        <v>0.28000000000000003</v>
      </c>
      <c r="G417" s="429" t="s">
        <v>25</v>
      </c>
      <c r="H417" s="430">
        <v>1.23</v>
      </c>
      <c r="I417" s="429" t="s">
        <v>27</v>
      </c>
      <c r="J417" s="430">
        <v>1.04</v>
      </c>
      <c r="K417" s="429" t="s">
        <v>27</v>
      </c>
      <c r="L417" s="430">
        <v>1.1599999999999999</v>
      </c>
      <c r="M417" s="429" t="s">
        <v>53</v>
      </c>
      <c r="N417" s="430">
        <v>0.13</v>
      </c>
      <c r="O417" s="429" t="s">
        <v>53</v>
      </c>
      <c r="P417" s="430">
        <v>1.1599999999999999</v>
      </c>
      <c r="Q417" s="429" t="s">
        <v>53</v>
      </c>
      <c r="R417" s="430">
        <v>1.42</v>
      </c>
      <c r="S417" s="429" t="s">
        <v>53</v>
      </c>
      <c r="T417" s="430">
        <v>0.82</v>
      </c>
      <c r="U417" s="429" t="s">
        <v>53</v>
      </c>
      <c r="V417" s="430">
        <v>1.02</v>
      </c>
      <c r="W417" s="429" t="s">
        <v>53</v>
      </c>
      <c r="X417" s="430">
        <v>0.48</v>
      </c>
      <c r="Y417" s="429" t="s">
        <v>53</v>
      </c>
      <c r="Z417" s="430">
        <v>0.1</v>
      </c>
      <c r="AA417" s="429" t="s">
        <v>25</v>
      </c>
      <c r="AB417" s="430">
        <v>9.31</v>
      </c>
    </row>
    <row r="418" spans="1:28">
      <c r="A418" s="429" t="s">
        <v>377</v>
      </c>
      <c r="B418" s="429" t="s">
        <v>276</v>
      </c>
      <c r="C418" s="430">
        <v>2002</v>
      </c>
      <c r="D418" s="430">
        <v>0.36</v>
      </c>
      <c r="E418" s="429" t="s">
        <v>53</v>
      </c>
      <c r="F418" s="430">
        <v>0.32</v>
      </c>
      <c r="G418" s="429" t="s">
        <v>53</v>
      </c>
      <c r="H418" s="430">
        <v>0.51</v>
      </c>
      <c r="I418" s="429" t="s">
        <v>28</v>
      </c>
      <c r="J418" s="430">
        <v>1.3</v>
      </c>
      <c r="K418" s="429" t="s">
        <v>53</v>
      </c>
      <c r="L418" s="430">
        <v>1.87</v>
      </c>
      <c r="M418" s="429" t="s">
        <v>53</v>
      </c>
      <c r="N418" s="430">
        <v>0.37</v>
      </c>
      <c r="O418" s="429" t="s">
        <v>53</v>
      </c>
      <c r="P418" s="430">
        <v>1.78</v>
      </c>
      <c r="Q418" s="429" t="s">
        <v>27</v>
      </c>
      <c r="R418" s="430">
        <v>2.54</v>
      </c>
      <c r="S418" s="429" t="s">
        <v>53</v>
      </c>
      <c r="T418" s="430">
        <v>0.76</v>
      </c>
      <c r="U418" s="429" t="s">
        <v>53</v>
      </c>
      <c r="V418" s="430">
        <v>1.22</v>
      </c>
      <c r="W418" s="429" t="s">
        <v>25</v>
      </c>
      <c r="X418" s="430">
        <v>0.56000000000000005</v>
      </c>
      <c r="Y418" s="429" t="s">
        <v>34</v>
      </c>
      <c r="Z418" s="430">
        <v>0.16</v>
      </c>
      <c r="AA418" s="429" t="s">
        <v>53</v>
      </c>
      <c r="AB418" s="430">
        <v>11.19</v>
      </c>
    </row>
    <row r="419" spans="1:28">
      <c r="A419" s="429" t="s">
        <v>378</v>
      </c>
      <c r="B419" s="429" t="s">
        <v>276</v>
      </c>
      <c r="C419" s="430">
        <v>2002</v>
      </c>
      <c r="D419" s="430">
        <v>0.33</v>
      </c>
      <c r="E419" s="429" t="s">
        <v>53</v>
      </c>
      <c r="F419" s="430">
        <v>0.31</v>
      </c>
      <c r="G419" s="429" t="s">
        <v>53</v>
      </c>
      <c r="H419" s="430">
        <v>1.31</v>
      </c>
      <c r="I419" s="429" t="s">
        <v>53</v>
      </c>
      <c r="J419" s="430">
        <v>1.21</v>
      </c>
      <c r="K419" s="429" t="s">
        <v>53</v>
      </c>
      <c r="L419" s="430">
        <v>0.95</v>
      </c>
      <c r="M419" s="429" t="s">
        <v>53</v>
      </c>
      <c r="N419" s="430">
        <v>0.5</v>
      </c>
      <c r="O419" s="429" t="s">
        <v>53</v>
      </c>
      <c r="P419" s="430">
        <v>0.87</v>
      </c>
      <c r="Q419" s="429" t="s">
        <v>53</v>
      </c>
      <c r="R419" s="430">
        <v>0.19</v>
      </c>
      <c r="S419" s="429" t="s">
        <v>53</v>
      </c>
      <c r="T419" s="430">
        <v>0.7</v>
      </c>
      <c r="U419" s="429" t="s">
        <v>53</v>
      </c>
      <c r="V419" s="430">
        <v>0.96</v>
      </c>
      <c r="W419" s="429" t="s">
        <v>53</v>
      </c>
      <c r="X419" s="430">
        <v>0.36</v>
      </c>
      <c r="Y419" s="429" t="s">
        <v>53</v>
      </c>
      <c r="Z419" s="430">
        <v>0.15</v>
      </c>
      <c r="AA419" s="429" t="s">
        <v>53</v>
      </c>
      <c r="AB419" s="430">
        <v>7.84</v>
      </c>
    </row>
    <row r="420" spans="1:28">
      <c r="A420" s="429" t="s">
        <v>379</v>
      </c>
      <c r="B420" s="429" t="s">
        <v>276</v>
      </c>
      <c r="C420" s="430">
        <v>2002</v>
      </c>
      <c r="D420" s="430">
        <v>0.38</v>
      </c>
      <c r="E420" s="429" t="s">
        <v>53</v>
      </c>
      <c r="F420" s="430">
        <v>0.13</v>
      </c>
      <c r="G420" s="429" t="s">
        <v>38</v>
      </c>
      <c r="H420" s="430">
        <v>1.07</v>
      </c>
      <c r="I420" s="429" t="s">
        <v>27</v>
      </c>
      <c r="J420" s="430">
        <v>1.19</v>
      </c>
      <c r="K420" s="429" t="s">
        <v>53</v>
      </c>
      <c r="L420" s="430">
        <v>0.61</v>
      </c>
      <c r="M420" s="429" t="s">
        <v>53</v>
      </c>
      <c r="N420" s="430">
        <v>0.4</v>
      </c>
      <c r="O420" s="429" t="s">
        <v>27</v>
      </c>
      <c r="P420" s="430">
        <v>0.91</v>
      </c>
      <c r="Q420" s="429" t="s">
        <v>53</v>
      </c>
      <c r="R420" s="430">
        <v>0.88</v>
      </c>
      <c r="S420" s="429" t="s">
        <v>25</v>
      </c>
      <c r="T420" s="430">
        <v>1.32</v>
      </c>
      <c r="U420" s="429" t="s">
        <v>53</v>
      </c>
      <c r="V420" s="430">
        <v>0.76</v>
      </c>
      <c r="W420" s="429" t="s">
        <v>27</v>
      </c>
      <c r="X420" s="430">
        <v>0.33</v>
      </c>
      <c r="Y420" s="429" t="s">
        <v>27</v>
      </c>
      <c r="Z420" s="430">
        <v>0</v>
      </c>
      <c r="AA420" s="429" t="s">
        <v>25</v>
      </c>
      <c r="AB420" s="430">
        <v>7.98</v>
      </c>
    </row>
    <row r="421" spans="1:28">
      <c r="A421" s="429" t="s">
        <v>380</v>
      </c>
      <c r="B421" s="429" t="s">
        <v>276</v>
      </c>
      <c r="C421" s="430">
        <v>2002</v>
      </c>
      <c r="D421" s="430">
        <v>0.56999999999999995</v>
      </c>
      <c r="E421" s="429" t="s">
        <v>53</v>
      </c>
      <c r="F421" s="430">
        <v>0.37</v>
      </c>
      <c r="G421" s="429" t="s">
        <v>53</v>
      </c>
      <c r="H421" s="430">
        <v>2.42</v>
      </c>
      <c r="I421" s="429" t="s">
        <v>53</v>
      </c>
      <c r="J421" s="430">
        <v>1.7</v>
      </c>
      <c r="K421" s="429" t="s">
        <v>53</v>
      </c>
      <c r="L421" s="430">
        <v>0.77</v>
      </c>
      <c r="M421" s="429" t="s">
        <v>53</v>
      </c>
      <c r="N421" s="430">
        <v>0.37</v>
      </c>
      <c r="O421" s="429" t="s">
        <v>53</v>
      </c>
      <c r="P421" s="430">
        <v>0.96</v>
      </c>
      <c r="Q421" s="429" t="s">
        <v>53</v>
      </c>
      <c r="R421" s="430">
        <v>0.5</v>
      </c>
      <c r="S421" s="429" t="s">
        <v>53</v>
      </c>
      <c r="T421" s="430">
        <v>0.85</v>
      </c>
      <c r="U421" s="429" t="s">
        <v>53</v>
      </c>
      <c r="V421" s="430">
        <v>1.92</v>
      </c>
      <c r="W421" s="429" t="s">
        <v>27</v>
      </c>
      <c r="X421" s="430">
        <v>0.56000000000000005</v>
      </c>
      <c r="Y421" s="429" t="s">
        <v>27</v>
      </c>
      <c r="Z421" s="430">
        <v>0.03</v>
      </c>
      <c r="AA421" s="429" t="s">
        <v>53</v>
      </c>
      <c r="AB421" s="430">
        <v>11.02</v>
      </c>
    </row>
    <row r="422" spans="1:28">
      <c r="A422" s="429" t="s">
        <v>381</v>
      </c>
      <c r="B422" s="429" t="s">
        <v>276</v>
      </c>
      <c r="C422" s="430">
        <v>2002</v>
      </c>
      <c r="D422" s="430">
        <v>0.01</v>
      </c>
      <c r="E422" s="429" t="s">
        <v>53</v>
      </c>
      <c r="F422" s="430">
        <v>0.14000000000000001</v>
      </c>
      <c r="G422" s="429" t="s">
        <v>53</v>
      </c>
      <c r="H422" s="430">
        <v>0.68</v>
      </c>
      <c r="I422" s="429" t="s">
        <v>53</v>
      </c>
      <c r="J422" s="430">
        <v>0.41</v>
      </c>
      <c r="K422" s="429" t="s">
        <v>53</v>
      </c>
      <c r="L422" s="430">
        <v>1.01</v>
      </c>
      <c r="M422" s="429" t="s">
        <v>53</v>
      </c>
      <c r="N422" s="430">
        <v>0.62</v>
      </c>
      <c r="O422" s="429" t="s">
        <v>53</v>
      </c>
      <c r="P422" s="430">
        <v>0.8</v>
      </c>
      <c r="Q422" s="429" t="s">
        <v>53</v>
      </c>
      <c r="R422" s="430">
        <v>1.41</v>
      </c>
      <c r="S422" s="429" t="s">
        <v>53</v>
      </c>
      <c r="T422" s="430">
        <v>1.54</v>
      </c>
      <c r="U422" s="429" t="s">
        <v>53</v>
      </c>
      <c r="V422" s="430">
        <v>0.37</v>
      </c>
      <c r="W422" s="429" t="s">
        <v>53</v>
      </c>
      <c r="X422" s="430">
        <v>0.17</v>
      </c>
      <c r="Y422" s="429" t="s">
        <v>53</v>
      </c>
      <c r="Z422" s="430">
        <v>0.2</v>
      </c>
      <c r="AA422" s="429" t="s">
        <v>53</v>
      </c>
      <c r="AB422" s="430">
        <v>7.36</v>
      </c>
    </row>
    <row r="423" spans="1:28">
      <c r="A423" s="429" t="s">
        <v>382</v>
      </c>
      <c r="B423" s="429" t="s">
        <v>276</v>
      </c>
      <c r="C423" s="430">
        <v>2002</v>
      </c>
      <c r="D423" s="430">
        <v>0.13</v>
      </c>
      <c r="E423" s="429" t="s">
        <v>53</v>
      </c>
      <c r="F423" s="430">
        <v>0.06</v>
      </c>
      <c r="G423" s="429" t="s">
        <v>53</v>
      </c>
      <c r="H423" s="430">
        <v>0.74</v>
      </c>
      <c r="I423" s="429" t="s">
        <v>53</v>
      </c>
      <c r="J423" s="430">
        <v>0.25</v>
      </c>
      <c r="K423" s="429" t="s">
        <v>53</v>
      </c>
      <c r="L423" s="430">
        <v>0.9</v>
      </c>
      <c r="M423" s="429" t="s">
        <v>53</v>
      </c>
      <c r="N423" s="430">
        <v>1.1599999999999999</v>
      </c>
      <c r="O423" s="429" t="s">
        <v>53</v>
      </c>
      <c r="P423" s="430">
        <v>0.75</v>
      </c>
      <c r="Q423" s="429" t="s">
        <v>53</v>
      </c>
      <c r="R423" s="430">
        <v>2.69</v>
      </c>
      <c r="S423" s="429" t="s">
        <v>53</v>
      </c>
      <c r="T423" s="430">
        <v>2.0299999999999998</v>
      </c>
      <c r="U423" s="429" t="s">
        <v>53</v>
      </c>
      <c r="V423" s="430">
        <v>0.7</v>
      </c>
      <c r="W423" s="429" t="s">
        <v>53</v>
      </c>
      <c r="X423" s="430">
        <v>0.16</v>
      </c>
      <c r="Y423" s="429" t="s">
        <v>53</v>
      </c>
      <c r="Z423" s="430">
        <v>0.01</v>
      </c>
      <c r="AA423" s="429" t="s">
        <v>53</v>
      </c>
      <c r="AB423" s="430">
        <v>9.58</v>
      </c>
    </row>
    <row r="424" spans="1:28">
      <c r="A424" s="429" t="s">
        <v>383</v>
      </c>
      <c r="B424" s="429" t="s">
        <v>276</v>
      </c>
      <c r="C424" s="430">
        <v>2002</v>
      </c>
      <c r="D424" s="430">
        <v>0.88</v>
      </c>
      <c r="E424" s="429" t="s">
        <v>25</v>
      </c>
      <c r="F424" s="430">
        <v>0.4</v>
      </c>
      <c r="G424" s="429" t="s">
        <v>53</v>
      </c>
      <c r="H424" s="430">
        <v>0.72</v>
      </c>
      <c r="I424" s="429" t="s">
        <v>53</v>
      </c>
      <c r="J424" s="430">
        <v>1.22</v>
      </c>
      <c r="K424" s="429" t="s">
        <v>53</v>
      </c>
      <c r="L424" s="430">
        <v>1.83</v>
      </c>
      <c r="M424" s="429" t="s">
        <v>27</v>
      </c>
      <c r="N424" s="430">
        <v>1.91</v>
      </c>
      <c r="O424" s="429" t="s">
        <v>53</v>
      </c>
      <c r="P424" s="430">
        <v>1.31</v>
      </c>
      <c r="Q424" s="429" t="s">
        <v>53</v>
      </c>
      <c r="R424" s="430">
        <v>1.06</v>
      </c>
      <c r="S424" s="429" t="s">
        <v>53</v>
      </c>
      <c r="T424" s="430">
        <v>1.08</v>
      </c>
      <c r="U424" s="429" t="s">
        <v>53</v>
      </c>
      <c r="V424" s="430">
        <v>1.46</v>
      </c>
      <c r="W424" s="429" t="s">
        <v>53</v>
      </c>
      <c r="X424" s="430">
        <v>1.1000000000000001</v>
      </c>
      <c r="Y424" s="429" t="s">
        <v>27</v>
      </c>
      <c r="Z424" s="430">
        <v>0.47</v>
      </c>
      <c r="AA424" s="429" t="s">
        <v>25</v>
      </c>
      <c r="AB424" s="430">
        <v>13.44</v>
      </c>
    </row>
    <row r="425" spans="1:28">
      <c r="A425" s="429" t="s">
        <v>384</v>
      </c>
      <c r="B425" s="429" t="s">
        <v>276</v>
      </c>
      <c r="C425" s="430">
        <v>2002</v>
      </c>
      <c r="D425" s="430">
        <v>0.12</v>
      </c>
      <c r="E425" s="429" t="s">
        <v>25</v>
      </c>
      <c r="F425" s="430">
        <v>0.45</v>
      </c>
      <c r="G425" s="429" t="s">
        <v>53</v>
      </c>
      <c r="H425" s="430">
        <v>0.86</v>
      </c>
      <c r="I425" s="429" t="s">
        <v>53</v>
      </c>
      <c r="J425" s="430">
        <v>1.18</v>
      </c>
      <c r="K425" s="429" t="s">
        <v>53</v>
      </c>
      <c r="L425" s="430">
        <v>2.41</v>
      </c>
      <c r="M425" s="429" t="s">
        <v>53</v>
      </c>
      <c r="N425" s="430">
        <v>0.51</v>
      </c>
      <c r="O425" s="429" t="s">
        <v>53</v>
      </c>
      <c r="P425" s="430">
        <v>2.09</v>
      </c>
      <c r="Q425" s="429" t="s">
        <v>27</v>
      </c>
      <c r="R425" s="430">
        <v>3.44</v>
      </c>
      <c r="S425" s="429" t="s">
        <v>53</v>
      </c>
      <c r="T425" s="430">
        <v>2.13</v>
      </c>
      <c r="U425" s="429" t="s">
        <v>53</v>
      </c>
      <c r="V425" s="430">
        <v>0.45</v>
      </c>
      <c r="W425" s="429" t="s">
        <v>53</v>
      </c>
      <c r="X425" s="430">
        <v>0</v>
      </c>
      <c r="Y425" s="429" t="s">
        <v>53</v>
      </c>
      <c r="Z425" s="430">
        <v>0.03</v>
      </c>
      <c r="AA425" s="429" t="s">
        <v>53</v>
      </c>
      <c r="AB425" s="430">
        <v>13.67</v>
      </c>
    </row>
    <row r="426" spans="1:28">
      <c r="A426" s="429" t="s">
        <v>385</v>
      </c>
      <c r="B426" s="429" t="s">
        <v>276</v>
      </c>
      <c r="C426" s="430">
        <v>2002</v>
      </c>
      <c r="D426" s="430">
        <v>0.56999999999999995</v>
      </c>
      <c r="E426" s="429" t="s">
        <v>53</v>
      </c>
      <c r="F426" s="430">
        <v>0.32</v>
      </c>
      <c r="G426" s="429" t="s">
        <v>53</v>
      </c>
      <c r="H426" s="430">
        <v>1.23</v>
      </c>
      <c r="I426" s="429" t="s">
        <v>53</v>
      </c>
      <c r="J426" s="430">
        <v>0.76</v>
      </c>
      <c r="K426" s="429" t="s">
        <v>53</v>
      </c>
      <c r="L426" s="430">
        <v>0.71</v>
      </c>
      <c r="M426" s="429" t="s">
        <v>53</v>
      </c>
      <c r="N426" s="430">
        <v>0.46</v>
      </c>
      <c r="O426" s="429" t="s">
        <v>53</v>
      </c>
      <c r="P426" s="430">
        <v>1.6</v>
      </c>
      <c r="Q426" s="429" t="s">
        <v>53</v>
      </c>
      <c r="R426" s="430">
        <v>1</v>
      </c>
      <c r="S426" s="429" t="s">
        <v>53</v>
      </c>
      <c r="T426" s="430">
        <v>0.85</v>
      </c>
      <c r="U426" s="429" t="s">
        <v>53</v>
      </c>
      <c r="V426" s="430">
        <v>0.77</v>
      </c>
      <c r="W426" s="429" t="s">
        <v>25</v>
      </c>
      <c r="X426" s="430">
        <v>0.26</v>
      </c>
      <c r="Y426" s="429" t="s">
        <v>53</v>
      </c>
      <c r="Z426" s="430">
        <v>0</v>
      </c>
      <c r="AA426" s="429" t="s">
        <v>26</v>
      </c>
      <c r="AB426" s="430">
        <v>8.5299999999999994</v>
      </c>
    </row>
    <row r="427" spans="1:28">
      <c r="A427" s="429" t="s">
        <v>387</v>
      </c>
      <c r="B427" s="429" t="s">
        <v>276</v>
      </c>
      <c r="C427" s="430">
        <v>2002</v>
      </c>
      <c r="D427" s="430">
        <v>0.01</v>
      </c>
      <c r="E427" s="429" t="s">
        <v>53</v>
      </c>
      <c r="F427" s="430">
        <v>0.12</v>
      </c>
      <c r="G427" s="429" t="s">
        <v>53</v>
      </c>
      <c r="H427" s="430">
        <v>0.95</v>
      </c>
      <c r="I427" s="429" t="s">
        <v>27</v>
      </c>
      <c r="J427" s="430">
        <v>0.5</v>
      </c>
      <c r="K427" s="429" t="s">
        <v>53</v>
      </c>
      <c r="L427" s="430">
        <v>0.92</v>
      </c>
      <c r="M427" s="429" t="s">
        <v>53</v>
      </c>
      <c r="N427" s="430">
        <v>0.37</v>
      </c>
      <c r="O427" s="429" t="s">
        <v>53</v>
      </c>
      <c r="P427" s="430">
        <v>1.67</v>
      </c>
      <c r="Q427" s="429" t="s">
        <v>53</v>
      </c>
      <c r="R427" s="430">
        <v>1.97</v>
      </c>
      <c r="S427" s="429" t="s">
        <v>53</v>
      </c>
      <c r="T427" s="430">
        <v>1.55</v>
      </c>
      <c r="U427" s="429" t="s">
        <v>53</v>
      </c>
      <c r="V427" s="430">
        <v>1.25</v>
      </c>
      <c r="W427" s="429" t="s">
        <v>53</v>
      </c>
      <c r="X427" s="430">
        <v>0.5</v>
      </c>
      <c r="Y427" s="429" t="s">
        <v>53</v>
      </c>
      <c r="Z427" s="430">
        <v>0</v>
      </c>
      <c r="AA427" s="429" t="s">
        <v>53</v>
      </c>
      <c r="AB427" s="430">
        <v>9.81</v>
      </c>
    </row>
    <row r="428" spans="1:28">
      <c r="A428" s="429" t="s">
        <v>388</v>
      </c>
      <c r="B428" s="429" t="s">
        <v>276</v>
      </c>
      <c r="C428" s="430">
        <v>2002</v>
      </c>
      <c r="D428" s="430">
        <v>0.54</v>
      </c>
      <c r="E428" s="429" t="s">
        <v>53</v>
      </c>
      <c r="F428" s="430">
        <v>0.06</v>
      </c>
      <c r="G428" s="429" t="s">
        <v>53</v>
      </c>
      <c r="H428" s="430">
        <v>0.49</v>
      </c>
      <c r="I428" s="429" t="s">
        <v>27</v>
      </c>
      <c r="J428" s="430">
        <v>1.06</v>
      </c>
      <c r="K428" s="429" t="s">
        <v>53</v>
      </c>
      <c r="L428" s="430">
        <v>0.52</v>
      </c>
      <c r="M428" s="429" t="s">
        <v>53</v>
      </c>
      <c r="N428" s="430">
        <v>0.37</v>
      </c>
      <c r="O428" s="429" t="s">
        <v>53</v>
      </c>
      <c r="P428" s="430">
        <v>2.17</v>
      </c>
      <c r="Q428" s="429" t="s">
        <v>53</v>
      </c>
      <c r="R428" s="430">
        <v>0.38</v>
      </c>
      <c r="S428" s="429" t="s">
        <v>53</v>
      </c>
      <c r="T428" s="430">
        <v>0.45</v>
      </c>
      <c r="U428" s="429" t="s">
        <v>53</v>
      </c>
      <c r="V428" s="430">
        <v>0.55000000000000004</v>
      </c>
      <c r="W428" s="429" t="s">
        <v>53</v>
      </c>
      <c r="X428" s="430">
        <v>0.49</v>
      </c>
      <c r="Y428" s="429" t="s">
        <v>53</v>
      </c>
      <c r="Z428" s="430">
        <v>0.01</v>
      </c>
      <c r="AA428" s="429" t="s">
        <v>53</v>
      </c>
      <c r="AB428" s="430">
        <v>7.09</v>
      </c>
    </row>
    <row r="429" spans="1:28">
      <c r="A429" s="429" t="s">
        <v>389</v>
      </c>
      <c r="B429" s="429" t="s">
        <v>276</v>
      </c>
      <c r="C429" s="430">
        <v>2002</v>
      </c>
      <c r="D429" s="430">
        <v>0.15</v>
      </c>
      <c r="E429" s="429" t="s">
        <v>53</v>
      </c>
      <c r="F429" s="430">
        <v>0.03</v>
      </c>
      <c r="G429" s="429" t="s">
        <v>53</v>
      </c>
      <c r="H429" s="430">
        <v>0.35</v>
      </c>
      <c r="I429" s="429" t="s">
        <v>53</v>
      </c>
      <c r="J429" s="430">
        <v>0.93</v>
      </c>
      <c r="K429" s="429" t="s">
        <v>53</v>
      </c>
      <c r="L429" s="430">
        <v>0.33</v>
      </c>
      <c r="M429" s="429" t="s">
        <v>53</v>
      </c>
      <c r="N429" s="430">
        <v>0.43</v>
      </c>
      <c r="O429" s="429" t="s">
        <v>53</v>
      </c>
      <c r="P429" s="430">
        <v>1.99</v>
      </c>
      <c r="Q429" s="429" t="s">
        <v>53</v>
      </c>
      <c r="R429" s="430">
        <v>0.39</v>
      </c>
      <c r="S429" s="429" t="s">
        <v>53</v>
      </c>
      <c r="T429" s="430">
        <v>0.27</v>
      </c>
      <c r="U429" s="429" t="s">
        <v>53</v>
      </c>
      <c r="V429" s="430">
        <v>0.53</v>
      </c>
      <c r="W429" s="429" t="s">
        <v>53</v>
      </c>
      <c r="X429" s="430">
        <v>0.35</v>
      </c>
      <c r="Y429" s="429" t="s">
        <v>53</v>
      </c>
      <c r="Z429" s="430">
        <v>0</v>
      </c>
      <c r="AA429" s="429" t="s">
        <v>53</v>
      </c>
      <c r="AB429" s="430">
        <v>5.75</v>
      </c>
    </row>
    <row r="430" spans="1:28">
      <c r="A430" s="429" t="s">
        <v>390</v>
      </c>
      <c r="B430" s="429" t="s">
        <v>276</v>
      </c>
      <c r="C430" s="430">
        <v>2002</v>
      </c>
      <c r="D430" s="430">
        <v>0.24</v>
      </c>
      <c r="E430" s="429" t="s">
        <v>53</v>
      </c>
      <c r="F430" s="430">
        <v>0.41</v>
      </c>
      <c r="G430" s="429" t="s">
        <v>53</v>
      </c>
      <c r="H430" s="430">
        <v>0.91</v>
      </c>
      <c r="I430" s="429" t="s">
        <v>53</v>
      </c>
      <c r="J430" s="430">
        <v>1.1599999999999999</v>
      </c>
      <c r="K430" s="429" t="s">
        <v>53</v>
      </c>
      <c r="L430" s="430">
        <v>2.2000000000000002</v>
      </c>
      <c r="M430" s="429" t="s">
        <v>53</v>
      </c>
      <c r="N430" s="430">
        <v>0.27</v>
      </c>
      <c r="O430" s="429" t="s">
        <v>53</v>
      </c>
      <c r="P430" s="430">
        <v>0.7</v>
      </c>
      <c r="Q430" s="429" t="s">
        <v>53</v>
      </c>
      <c r="R430" s="430">
        <v>2.2599999999999998</v>
      </c>
      <c r="S430" s="429" t="s">
        <v>53</v>
      </c>
      <c r="T430" s="430">
        <v>1.01</v>
      </c>
      <c r="U430" s="429" t="s">
        <v>53</v>
      </c>
      <c r="V430" s="430">
        <v>0.79</v>
      </c>
      <c r="W430" s="429" t="s">
        <v>53</v>
      </c>
      <c r="X430" s="430">
        <v>0.43</v>
      </c>
      <c r="Y430" s="429" t="s">
        <v>53</v>
      </c>
      <c r="Z430" s="430">
        <v>0.03</v>
      </c>
      <c r="AA430" s="429" t="s">
        <v>53</v>
      </c>
      <c r="AB430" s="430">
        <v>10.41</v>
      </c>
    </row>
    <row r="431" spans="1:28">
      <c r="A431" s="429" t="s">
        <v>391</v>
      </c>
      <c r="B431" s="429" t="s">
        <v>276</v>
      </c>
      <c r="C431" s="430">
        <v>2002</v>
      </c>
      <c r="D431" s="430">
        <v>0.67</v>
      </c>
      <c r="E431" s="429" t="s">
        <v>53</v>
      </c>
      <c r="F431" s="430">
        <v>0.36</v>
      </c>
      <c r="G431" s="429" t="s">
        <v>27</v>
      </c>
      <c r="H431" s="430">
        <v>0.88</v>
      </c>
      <c r="I431" s="429" t="s">
        <v>53</v>
      </c>
      <c r="J431" s="430">
        <v>1.42</v>
      </c>
      <c r="K431" s="429" t="s">
        <v>53</v>
      </c>
      <c r="L431" s="430">
        <v>1.85</v>
      </c>
      <c r="M431" s="429" t="s">
        <v>53</v>
      </c>
      <c r="N431" s="430">
        <v>1.81</v>
      </c>
      <c r="O431" s="429" t="s">
        <v>53</v>
      </c>
      <c r="P431" s="430">
        <v>0.45</v>
      </c>
      <c r="Q431" s="429" t="s">
        <v>53</v>
      </c>
      <c r="R431" s="430">
        <v>0.59</v>
      </c>
      <c r="S431" s="429" t="s">
        <v>53</v>
      </c>
      <c r="T431" s="430">
        <v>0.96</v>
      </c>
      <c r="U431" s="429" t="s">
        <v>53</v>
      </c>
      <c r="V431" s="430">
        <v>0.88</v>
      </c>
      <c r="W431" s="429" t="s">
        <v>53</v>
      </c>
      <c r="X431" s="430">
        <v>0.84</v>
      </c>
      <c r="Y431" s="429" t="s">
        <v>27</v>
      </c>
      <c r="Z431" s="430">
        <v>0.19</v>
      </c>
      <c r="AA431" s="429" t="s">
        <v>25</v>
      </c>
      <c r="AB431" s="430">
        <v>10.9</v>
      </c>
    </row>
    <row r="432" spans="1:28">
      <c r="A432" s="429" t="s">
        <v>392</v>
      </c>
      <c r="B432" s="429" t="s">
        <v>276</v>
      </c>
      <c r="C432" s="430">
        <v>2002</v>
      </c>
      <c r="D432" s="430">
        <v>0.08</v>
      </c>
      <c r="E432" s="429" t="s">
        <v>53</v>
      </c>
      <c r="F432" s="430">
        <v>0.08</v>
      </c>
      <c r="G432" s="429" t="s">
        <v>25</v>
      </c>
      <c r="H432" s="430">
        <v>0.94</v>
      </c>
      <c r="I432" s="429" t="s">
        <v>53</v>
      </c>
      <c r="J432" s="430">
        <v>0.44</v>
      </c>
      <c r="K432" s="429" t="s">
        <v>53</v>
      </c>
      <c r="L432" s="430">
        <v>1.24</v>
      </c>
      <c r="M432" s="429" t="s">
        <v>53</v>
      </c>
      <c r="N432" s="430">
        <v>0.65</v>
      </c>
      <c r="O432" s="429" t="s">
        <v>53</v>
      </c>
      <c r="P432" s="430">
        <v>1</v>
      </c>
      <c r="Q432" s="429" t="s">
        <v>53</v>
      </c>
      <c r="R432" s="430">
        <v>1.55</v>
      </c>
      <c r="S432" s="429" t="s">
        <v>53</v>
      </c>
      <c r="T432" s="430">
        <v>2.15</v>
      </c>
      <c r="U432" s="429" t="s">
        <v>53</v>
      </c>
      <c r="V432" s="430">
        <v>0.92</v>
      </c>
      <c r="W432" s="429" t="s">
        <v>27</v>
      </c>
      <c r="X432" s="430">
        <v>0.2</v>
      </c>
      <c r="Y432" s="429" t="s">
        <v>53</v>
      </c>
      <c r="Z432" s="430">
        <v>0.05</v>
      </c>
      <c r="AA432" s="429" t="s">
        <v>53</v>
      </c>
      <c r="AB432" s="430">
        <v>9.3000000000000007</v>
      </c>
    </row>
    <row r="433" spans="1:28">
      <c r="D433" t="s">
        <v>11</v>
      </c>
      <c r="F433" t="s">
        <v>12</v>
      </c>
      <c r="H433" t="s">
        <v>13</v>
      </c>
      <c r="J433" t="s">
        <v>14</v>
      </c>
      <c r="L433" t="s">
        <v>15</v>
      </c>
      <c r="N433" t="s">
        <v>16</v>
      </c>
      <c r="P433" t="s">
        <v>17</v>
      </c>
      <c r="R433" t="s">
        <v>18</v>
      </c>
      <c r="T433" t="s">
        <v>19</v>
      </c>
      <c r="V433" t="s">
        <v>20</v>
      </c>
      <c r="X433" t="s">
        <v>21</v>
      </c>
      <c r="Z433" t="s">
        <v>22</v>
      </c>
      <c r="AB433" t="s">
        <v>23</v>
      </c>
    </row>
    <row r="434" spans="1:28">
      <c r="A434" s="429" t="s">
        <v>275</v>
      </c>
      <c r="B434" s="429" t="s">
        <v>276</v>
      </c>
      <c r="C434" s="430">
        <v>2003</v>
      </c>
      <c r="D434" s="430">
        <v>1.18</v>
      </c>
      <c r="E434" s="429" t="s">
        <v>31</v>
      </c>
      <c r="F434" s="430">
        <v>1.69</v>
      </c>
      <c r="G434" s="429" t="s">
        <v>40</v>
      </c>
      <c r="H434" s="430">
        <v>1.1100000000000001</v>
      </c>
      <c r="I434" s="429" t="s">
        <v>31</v>
      </c>
      <c r="J434" s="430">
        <v>0.49</v>
      </c>
      <c r="K434" s="429" t="s">
        <v>31</v>
      </c>
      <c r="L434" s="430">
        <v>1.18</v>
      </c>
      <c r="M434" s="429" t="s">
        <v>37</v>
      </c>
      <c r="N434" s="430">
        <v>1.3</v>
      </c>
      <c r="O434" s="429" t="s">
        <v>53</v>
      </c>
      <c r="P434" s="430">
        <v>0</v>
      </c>
      <c r="Q434" s="429" t="s">
        <v>26</v>
      </c>
      <c r="R434" s="430">
        <v>1.29</v>
      </c>
      <c r="S434" s="429" t="s">
        <v>33</v>
      </c>
      <c r="T434" s="430">
        <v>2.12</v>
      </c>
      <c r="U434" s="429" t="s">
        <v>40</v>
      </c>
      <c r="V434" s="430">
        <v>0.36</v>
      </c>
      <c r="W434" s="429" t="s">
        <v>27</v>
      </c>
      <c r="X434" s="430">
        <v>1.05</v>
      </c>
      <c r="Y434" s="429" t="s">
        <v>31</v>
      </c>
      <c r="Z434" s="430">
        <v>1.33</v>
      </c>
      <c r="AA434" s="429" t="s">
        <v>41</v>
      </c>
      <c r="AB434" s="430">
        <v>5.49</v>
      </c>
    </row>
    <row r="435" spans="1:28">
      <c r="A435" s="429" t="s">
        <v>277</v>
      </c>
      <c r="B435" s="429" t="s">
        <v>276</v>
      </c>
      <c r="C435" s="430">
        <v>2003</v>
      </c>
      <c r="D435" s="430">
        <v>0.22</v>
      </c>
      <c r="E435" s="429" t="s">
        <v>53</v>
      </c>
      <c r="F435" s="430">
        <v>0.69</v>
      </c>
      <c r="G435" s="429" t="s">
        <v>53</v>
      </c>
      <c r="H435" s="430">
        <v>3.09</v>
      </c>
      <c r="I435" s="429" t="s">
        <v>27</v>
      </c>
      <c r="J435" s="430">
        <v>2.12</v>
      </c>
      <c r="K435" s="429" t="s">
        <v>53</v>
      </c>
      <c r="L435" s="430">
        <v>1.93</v>
      </c>
      <c r="M435" s="429" t="s">
        <v>27</v>
      </c>
      <c r="N435" s="430">
        <v>3.43</v>
      </c>
      <c r="O435" s="429" t="s">
        <v>27</v>
      </c>
      <c r="P435" s="430">
        <v>1.2</v>
      </c>
      <c r="Q435" s="429" t="s">
        <v>53</v>
      </c>
      <c r="R435" s="430">
        <v>1.35</v>
      </c>
      <c r="S435" s="429" t="s">
        <v>25</v>
      </c>
      <c r="T435" s="430">
        <v>1.74</v>
      </c>
      <c r="U435" s="429" t="s">
        <v>53</v>
      </c>
      <c r="V435" s="430">
        <v>0.31</v>
      </c>
      <c r="W435" s="429" t="s">
        <v>53</v>
      </c>
      <c r="X435" s="430">
        <v>0.95</v>
      </c>
      <c r="Y435" s="429" t="s">
        <v>53</v>
      </c>
      <c r="Z435" s="430">
        <v>0.72</v>
      </c>
      <c r="AA435" s="429" t="s">
        <v>53</v>
      </c>
      <c r="AB435" s="430">
        <v>17.75</v>
      </c>
    </row>
    <row r="436" spans="1:28">
      <c r="A436" s="429" t="s">
        <v>278</v>
      </c>
      <c r="B436" s="429" t="s">
        <v>276</v>
      </c>
      <c r="C436" s="430">
        <v>2003</v>
      </c>
      <c r="D436" s="430">
        <v>2.27</v>
      </c>
      <c r="E436" s="429" t="s">
        <v>53</v>
      </c>
      <c r="F436" s="430">
        <v>1.47</v>
      </c>
      <c r="G436" s="429" t="s">
        <v>53</v>
      </c>
      <c r="H436" s="430">
        <v>1.44</v>
      </c>
      <c r="I436" s="429" t="s">
        <v>53</v>
      </c>
      <c r="J436" s="430">
        <v>2.37</v>
      </c>
      <c r="K436" s="429" t="s">
        <v>53</v>
      </c>
      <c r="L436" s="430">
        <v>1.72</v>
      </c>
      <c r="M436" s="429" t="s">
        <v>53</v>
      </c>
      <c r="N436" s="430">
        <v>0.99</v>
      </c>
      <c r="O436" s="429" t="s">
        <v>53</v>
      </c>
      <c r="P436" s="430">
        <v>0.45</v>
      </c>
      <c r="Q436" s="429" t="s">
        <v>53</v>
      </c>
      <c r="R436" s="430">
        <v>1.41</v>
      </c>
      <c r="S436" s="429" t="s">
        <v>53</v>
      </c>
      <c r="T436" s="430">
        <v>1.23</v>
      </c>
      <c r="U436" s="429" t="s">
        <v>53</v>
      </c>
      <c r="V436" s="430">
        <v>1</v>
      </c>
      <c r="W436" s="429" t="s">
        <v>27</v>
      </c>
      <c r="X436" s="430">
        <v>2.2799999999999998</v>
      </c>
      <c r="Y436" s="429" t="s">
        <v>27</v>
      </c>
      <c r="Z436" s="430">
        <v>3.83</v>
      </c>
      <c r="AA436" s="429" t="s">
        <v>53</v>
      </c>
      <c r="AB436" s="430">
        <v>20.46</v>
      </c>
    </row>
    <row r="437" spans="1:28">
      <c r="A437" s="429" t="s">
        <v>279</v>
      </c>
      <c r="B437" s="429" t="s">
        <v>276</v>
      </c>
      <c r="C437" s="430">
        <v>2003</v>
      </c>
      <c r="D437" s="430">
        <v>0</v>
      </c>
      <c r="E437" s="429" t="s">
        <v>26</v>
      </c>
      <c r="F437" s="430">
        <v>0.6</v>
      </c>
      <c r="G437" s="429" t="s">
        <v>31</v>
      </c>
      <c r="H437" s="430">
        <v>1.85</v>
      </c>
      <c r="I437" s="429" t="s">
        <v>25</v>
      </c>
      <c r="J437" s="430">
        <v>1.27</v>
      </c>
      <c r="K437" s="429" t="s">
        <v>53</v>
      </c>
      <c r="L437" s="430">
        <v>0.71</v>
      </c>
      <c r="M437" s="429" t="s">
        <v>31</v>
      </c>
      <c r="N437" s="430">
        <v>0.47</v>
      </c>
      <c r="O437" s="429" t="s">
        <v>53</v>
      </c>
      <c r="P437" s="430">
        <v>0</v>
      </c>
      <c r="Q437" s="429" t="s">
        <v>53</v>
      </c>
      <c r="R437" s="430">
        <v>0.43</v>
      </c>
      <c r="S437" s="429" t="s">
        <v>53</v>
      </c>
      <c r="T437" s="430">
        <v>0.78</v>
      </c>
      <c r="U437" s="429" t="s">
        <v>33</v>
      </c>
      <c r="V437" s="430">
        <v>0.6</v>
      </c>
      <c r="W437" s="429" t="s">
        <v>53</v>
      </c>
      <c r="X437" s="430">
        <v>0.05</v>
      </c>
      <c r="Y437" s="429" t="s">
        <v>29</v>
      </c>
      <c r="Z437" s="430">
        <v>0.37</v>
      </c>
      <c r="AA437" s="429" t="s">
        <v>53</v>
      </c>
      <c r="AB437" s="430">
        <v>6.3</v>
      </c>
    </row>
    <row r="438" spans="1:28">
      <c r="A438" s="429" t="s">
        <v>280</v>
      </c>
      <c r="B438" s="429" t="s">
        <v>276</v>
      </c>
      <c r="C438" s="430">
        <v>2003</v>
      </c>
      <c r="D438" s="430">
        <v>0.08</v>
      </c>
      <c r="E438" s="429" t="s">
        <v>53</v>
      </c>
      <c r="F438" s="430">
        <v>0.32</v>
      </c>
      <c r="G438" s="429" t="s">
        <v>53</v>
      </c>
      <c r="H438" s="430">
        <v>0.54</v>
      </c>
      <c r="I438" s="429" t="s">
        <v>53</v>
      </c>
      <c r="J438" s="430">
        <v>0.76</v>
      </c>
      <c r="K438" s="429" t="s">
        <v>53</v>
      </c>
      <c r="L438" s="430">
        <v>1.1100000000000001</v>
      </c>
      <c r="M438" s="429" t="s">
        <v>53</v>
      </c>
      <c r="N438" s="430">
        <v>0.81</v>
      </c>
      <c r="O438" s="429" t="s">
        <v>53</v>
      </c>
      <c r="P438" s="430">
        <v>0.2</v>
      </c>
      <c r="Q438" s="429" t="s">
        <v>53</v>
      </c>
      <c r="R438" s="430">
        <v>0.33</v>
      </c>
      <c r="S438" s="429" t="s">
        <v>53</v>
      </c>
      <c r="T438" s="430">
        <v>0.52</v>
      </c>
      <c r="U438" s="429" t="s">
        <v>53</v>
      </c>
      <c r="V438" s="430">
        <v>0.05</v>
      </c>
      <c r="W438" s="429" t="s">
        <v>53</v>
      </c>
      <c r="X438" s="430">
        <v>0.08</v>
      </c>
      <c r="Y438" s="429" t="s">
        <v>53</v>
      </c>
      <c r="Z438" s="430">
        <v>0.51</v>
      </c>
      <c r="AA438" s="429" t="s">
        <v>53</v>
      </c>
      <c r="AB438" s="430">
        <v>5.31</v>
      </c>
    </row>
    <row r="439" spans="1:28">
      <c r="A439" s="429" t="s">
        <v>281</v>
      </c>
      <c r="B439" s="429" t="s">
        <v>276</v>
      </c>
      <c r="C439" s="430">
        <v>2003</v>
      </c>
      <c r="D439" s="430">
        <v>0.14000000000000001</v>
      </c>
      <c r="E439" s="429" t="s">
        <v>53</v>
      </c>
      <c r="F439" s="430">
        <v>0.97</v>
      </c>
      <c r="G439" s="429" t="s">
        <v>53</v>
      </c>
      <c r="H439" s="430">
        <v>0.93</v>
      </c>
      <c r="I439" s="429" t="s">
        <v>53</v>
      </c>
      <c r="J439" s="430">
        <v>1.66</v>
      </c>
      <c r="K439" s="429" t="s">
        <v>53</v>
      </c>
      <c r="L439" s="430">
        <v>0.87</v>
      </c>
      <c r="M439" s="429" t="s">
        <v>53</v>
      </c>
      <c r="N439" s="430">
        <v>2.76</v>
      </c>
      <c r="O439" s="429" t="s">
        <v>53</v>
      </c>
      <c r="P439" s="430">
        <v>0.73</v>
      </c>
      <c r="Q439" s="429" t="s">
        <v>53</v>
      </c>
      <c r="R439" s="430">
        <v>0.91</v>
      </c>
      <c r="S439" s="429" t="s">
        <v>53</v>
      </c>
      <c r="T439" s="430">
        <v>1.3</v>
      </c>
      <c r="U439" s="429" t="s">
        <v>53</v>
      </c>
      <c r="V439" s="430">
        <v>0.51</v>
      </c>
      <c r="W439" s="429" t="s">
        <v>53</v>
      </c>
      <c r="X439" s="430">
        <v>0.52</v>
      </c>
      <c r="Y439" s="429" t="s">
        <v>53</v>
      </c>
      <c r="Z439" s="430">
        <v>0.76</v>
      </c>
      <c r="AA439" s="429" t="s">
        <v>53</v>
      </c>
      <c r="AB439" s="430">
        <v>12.06</v>
      </c>
    </row>
    <row r="440" spans="1:28">
      <c r="A440" s="429" t="s">
        <v>282</v>
      </c>
      <c r="B440" s="429" t="s">
        <v>276</v>
      </c>
      <c r="C440" s="430">
        <v>2003</v>
      </c>
      <c r="D440" s="430">
        <v>1.37</v>
      </c>
      <c r="E440" s="429" t="s">
        <v>25</v>
      </c>
      <c r="F440" s="430">
        <v>2.13</v>
      </c>
      <c r="G440" s="429" t="s">
        <v>25</v>
      </c>
      <c r="H440" s="430">
        <v>2.5299999999999998</v>
      </c>
      <c r="I440" s="429" t="s">
        <v>27</v>
      </c>
      <c r="J440" s="430">
        <v>1.19</v>
      </c>
      <c r="K440" s="429" t="s">
        <v>53</v>
      </c>
      <c r="L440" s="430">
        <v>1.56</v>
      </c>
      <c r="M440" s="429" t="s">
        <v>53</v>
      </c>
      <c r="N440" s="430">
        <v>1.52</v>
      </c>
      <c r="O440" s="429" t="s">
        <v>53</v>
      </c>
      <c r="P440" s="430">
        <v>0.9</v>
      </c>
      <c r="Q440" s="429" t="s">
        <v>53</v>
      </c>
      <c r="R440" s="430">
        <v>2.23</v>
      </c>
      <c r="S440" s="429" t="s">
        <v>53</v>
      </c>
      <c r="T440" s="430">
        <v>1.61</v>
      </c>
      <c r="U440" s="429" t="s">
        <v>27</v>
      </c>
      <c r="V440" s="430">
        <v>0.62</v>
      </c>
      <c r="W440" s="429" t="s">
        <v>53</v>
      </c>
      <c r="X440" s="430">
        <v>2.3199999999999998</v>
      </c>
      <c r="Y440" s="429" t="s">
        <v>53</v>
      </c>
      <c r="Z440" s="430">
        <v>3.34</v>
      </c>
      <c r="AA440" s="429" t="s">
        <v>53</v>
      </c>
      <c r="AB440" s="430">
        <v>21.32</v>
      </c>
    </row>
    <row r="441" spans="1:28">
      <c r="A441" s="429" t="s">
        <v>283</v>
      </c>
      <c r="B441" s="429" t="s">
        <v>276</v>
      </c>
      <c r="C441" s="430">
        <v>2003</v>
      </c>
      <c r="D441" s="430">
        <v>0.71</v>
      </c>
      <c r="E441" s="429" t="s">
        <v>53</v>
      </c>
      <c r="F441" s="430">
        <v>0.22</v>
      </c>
      <c r="G441" s="429" t="s">
        <v>53</v>
      </c>
      <c r="H441" s="430">
        <v>1.24</v>
      </c>
      <c r="I441" s="429" t="s">
        <v>53</v>
      </c>
      <c r="J441" s="430">
        <v>1.1100000000000001</v>
      </c>
      <c r="K441" s="429" t="s">
        <v>25</v>
      </c>
      <c r="L441" s="430">
        <v>2.62</v>
      </c>
      <c r="M441" s="429" t="s">
        <v>53</v>
      </c>
      <c r="N441" s="430">
        <v>2.27</v>
      </c>
      <c r="O441" s="429" t="s">
        <v>53</v>
      </c>
      <c r="P441" s="430">
        <v>0.49</v>
      </c>
      <c r="Q441" s="429" t="s">
        <v>53</v>
      </c>
      <c r="R441" s="430">
        <v>1.1599999999999999</v>
      </c>
      <c r="S441" s="429" t="s">
        <v>53</v>
      </c>
      <c r="T441" s="430">
        <v>1.74</v>
      </c>
      <c r="U441" s="429" t="s">
        <v>53</v>
      </c>
      <c r="V441" s="430">
        <v>0.26</v>
      </c>
      <c r="W441" s="429" t="s">
        <v>53</v>
      </c>
      <c r="X441" s="430">
        <v>0.44</v>
      </c>
      <c r="Y441" s="429" t="s">
        <v>53</v>
      </c>
      <c r="Z441" s="430">
        <v>0.52</v>
      </c>
      <c r="AA441" s="429" t="s">
        <v>53</v>
      </c>
      <c r="AB441" s="430">
        <v>12.78</v>
      </c>
    </row>
    <row r="442" spans="1:28">
      <c r="A442" s="429" t="s">
        <v>284</v>
      </c>
      <c r="B442" s="429" t="s">
        <v>276</v>
      </c>
      <c r="C442" s="430">
        <v>2003</v>
      </c>
      <c r="D442" s="430">
        <v>0.36</v>
      </c>
      <c r="E442" s="429" t="s">
        <v>53</v>
      </c>
      <c r="F442" s="430">
        <v>1.77</v>
      </c>
      <c r="G442" s="429" t="s">
        <v>53</v>
      </c>
      <c r="H442" s="430">
        <v>1.95</v>
      </c>
      <c r="I442" s="429" t="s">
        <v>53</v>
      </c>
      <c r="J442" s="430">
        <v>1.74</v>
      </c>
      <c r="K442" s="429" t="s">
        <v>53</v>
      </c>
      <c r="L442" s="430">
        <v>2.62</v>
      </c>
      <c r="M442" s="429" t="s">
        <v>53</v>
      </c>
      <c r="N442" s="430">
        <v>1.96</v>
      </c>
      <c r="O442" s="429" t="s">
        <v>25</v>
      </c>
      <c r="P442" s="430">
        <v>0.08</v>
      </c>
      <c r="Q442" s="429" t="s">
        <v>53</v>
      </c>
      <c r="R442" s="430">
        <v>1.42</v>
      </c>
      <c r="S442" s="429" t="s">
        <v>53</v>
      </c>
      <c r="T442" s="430">
        <v>1.46</v>
      </c>
      <c r="U442" s="429" t="s">
        <v>53</v>
      </c>
      <c r="V442" s="430">
        <v>1.02</v>
      </c>
      <c r="W442" s="429" t="s">
        <v>53</v>
      </c>
      <c r="X442" s="430">
        <v>0.34</v>
      </c>
      <c r="Y442" s="429" t="s">
        <v>53</v>
      </c>
      <c r="Z442" s="430">
        <v>1.89</v>
      </c>
      <c r="AA442" s="429" t="s">
        <v>53</v>
      </c>
      <c r="AB442" s="430">
        <v>16.61</v>
      </c>
    </row>
    <row r="443" spans="1:28">
      <c r="A443" s="429" t="s">
        <v>285</v>
      </c>
      <c r="B443" s="429" t="s">
        <v>276</v>
      </c>
      <c r="C443" s="430">
        <v>2003</v>
      </c>
      <c r="D443" s="430">
        <v>1.75</v>
      </c>
      <c r="E443" s="429" t="s">
        <v>53</v>
      </c>
      <c r="F443" s="430">
        <v>1.06</v>
      </c>
      <c r="G443" s="429" t="s">
        <v>53</v>
      </c>
      <c r="H443" s="430">
        <v>2.7</v>
      </c>
      <c r="I443" s="429" t="s">
        <v>53</v>
      </c>
      <c r="J443" s="430">
        <v>0.27</v>
      </c>
      <c r="K443" s="429" t="s">
        <v>53</v>
      </c>
      <c r="L443" s="430">
        <v>0.73</v>
      </c>
      <c r="M443" s="429" t="s">
        <v>53</v>
      </c>
      <c r="N443" s="430">
        <v>1.1299999999999999</v>
      </c>
      <c r="O443" s="429" t="s">
        <v>53</v>
      </c>
      <c r="P443" s="430">
        <v>0.55000000000000004</v>
      </c>
      <c r="Q443" s="429" t="s">
        <v>25</v>
      </c>
      <c r="R443" s="430">
        <v>0.84</v>
      </c>
      <c r="S443" s="429" t="s">
        <v>53</v>
      </c>
      <c r="T443" s="430">
        <v>1.99</v>
      </c>
      <c r="U443" s="429" t="s">
        <v>53</v>
      </c>
      <c r="V443" s="430">
        <v>0.61</v>
      </c>
      <c r="W443" s="429" t="s">
        <v>53</v>
      </c>
      <c r="X443" s="430">
        <v>2.12</v>
      </c>
      <c r="Y443" s="429" t="s">
        <v>38</v>
      </c>
      <c r="Z443" s="430">
        <v>3.44</v>
      </c>
      <c r="AA443" s="429" t="s">
        <v>53</v>
      </c>
      <c r="AB443" s="430">
        <v>17.190000000000001</v>
      </c>
    </row>
    <row r="444" spans="1:28">
      <c r="A444" s="429" t="s">
        <v>286</v>
      </c>
      <c r="B444" s="429" t="s">
        <v>276</v>
      </c>
      <c r="C444" s="430">
        <v>2003</v>
      </c>
      <c r="D444" s="430">
        <v>0.16</v>
      </c>
      <c r="E444" s="429" t="s">
        <v>53</v>
      </c>
      <c r="F444" s="430">
        <v>0.77</v>
      </c>
      <c r="G444" s="429" t="s">
        <v>53</v>
      </c>
      <c r="H444" s="430">
        <v>0.39</v>
      </c>
      <c r="I444" s="429" t="s">
        <v>53</v>
      </c>
      <c r="J444" s="430">
        <v>0.27</v>
      </c>
      <c r="K444" s="429" t="s">
        <v>53</v>
      </c>
      <c r="L444" s="430">
        <v>0.51</v>
      </c>
      <c r="M444" s="429" t="s">
        <v>53</v>
      </c>
      <c r="N444" s="430">
        <v>1.49</v>
      </c>
      <c r="O444" s="429" t="s">
        <v>53</v>
      </c>
      <c r="P444" s="430">
        <v>0.41</v>
      </c>
      <c r="Q444" s="429" t="s">
        <v>53</v>
      </c>
      <c r="R444" s="430">
        <v>0.88</v>
      </c>
      <c r="S444" s="429" t="s">
        <v>53</v>
      </c>
      <c r="T444" s="430">
        <v>0.66</v>
      </c>
      <c r="U444" s="429" t="s">
        <v>53</v>
      </c>
      <c r="V444" s="430">
        <v>0.91</v>
      </c>
      <c r="W444" s="429" t="s">
        <v>53</v>
      </c>
      <c r="X444" s="430">
        <v>0.34</v>
      </c>
      <c r="Y444" s="429" t="s">
        <v>53</v>
      </c>
      <c r="Z444" s="430">
        <v>0.7</v>
      </c>
      <c r="AA444" s="429" t="s">
        <v>53</v>
      </c>
      <c r="AB444" s="430">
        <v>7.49</v>
      </c>
    </row>
    <row r="445" spans="1:28">
      <c r="A445" s="429" t="s">
        <v>287</v>
      </c>
      <c r="B445" s="429" t="s">
        <v>276</v>
      </c>
      <c r="C445" s="430">
        <v>2003</v>
      </c>
      <c r="D445" s="430">
        <v>0.25</v>
      </c>
      <c r="E445" s="429" t="s">
        <v>53</v>
      </c>
      <c r="F445" s="430">
        <v>0.81</v>
      </c>
      <c r="G445" s="429" t="s">
        <v>53</v>
      </c>
      <c r="H445" s="430">
        <v>2.08</v>
      </c>
      <c r="I445" s="429" t="s">
        <v>53</v>
      </c>
      <c r="J445" s="430">
        <v>0.66</v>
      </c>
      <c r="K445" s="429" t="s">
        <v>53</v>
      </c>
      <c r="L445" s="430">
        <v>2.5299999999999998</v>
      </c>
      <c r="M445" s="429" t="s">
        <v>53</v>
      </c>
      <c r="N445" s="430">
        <v>0</v>
      </c>
      <c r="O445" s="429" t="s">
        <v>26</v>
      </c>
      <c r="P445" s="430">
        <v>0.86</v>
      </c>
      <c r="Q445" s="429" t="s">
        <v>53</v>
      </c>
      <c r="R445" s="430">
        <v>0.74</v>
      </c>
      <c r="S445" s="429" t="s">
        <v>27</v>
      </c>
      <c r="T445" s="430">
        <v>1.01</v>
      </c>
      <c r="U445" s="429" t="s">
        <v>27</v>
      </c>
      <c r="V445" s="430">
        <v>0.19</v>
      </c>
      <c r="W445" s="429" t="s">
        <v>53</v>
      </c>
      <c r="X445" s="430">
        <v>0.04</v>
      </c>
      <c r="Y445" s="429" t="s">
        <v>53</v>
      </c>
      <c r="Z445" s="430">
        <v>0.71</v>
      </c>
      <c r="AA445" s="429" t="s">
        <v>27</v>
      </c>
      <c r="AB445" s="430">
        <v>9.8800000000000008</v>
      </c>
    </row>
    <row r="446" spans="1:28">
      <c r="A446" s="429" t="s">
        <v>288</v>
      </c>
      <c r="B446" s="429" t="s">
        <v>276</v>
      </c>
      <c r="C446" s="430">
        <v>2003</v>
      </c>
      <c r="D446" s="430">
        <v>0.63</v>
      </c>
      <c r="E446" s="429" t="s">
        <v>25</v>
      </c>
      <c r="F446" s="430">
        <v>0.75</v>
      </c>
      <c r="G446" s="429" t="s">
        <v>53</v>
      </c>
      <c r="H446" s="430">
        <v>1.59</v>
      </c>
      <c r="I446" s="429" t="s">
        <v>53</v>
      </c>
      <c r="J446" s="430">
        <v>0.82</v>
      </c>
      <c r="K446" s="429" t="s">
        <v>53</v>
      </c>
      <c r="L446" s="430">
        <v>2.4500000000000002</v>
      </c>
      <c r="M446" s="429" t="s">
        <v>53</v>
      </c>
      <c r="N446" s="430">
        <v>3.14</v>
      </c>
      <c r="O446" s="429" t="s">
        <v>53</v>
      </c>
      <c r="P446" s="430">
        <v>0.28000000000000003</v>
      </c>
      <c r="Q446" s="429" t="s">
        <v>53</v>
      </c>
      <c r="R446" s="430">
        <v>0.52</v>
      </c>
      <c r="S446" s="429" t="s">
        <v>53</v>
      </c>
      <c r="T446" s="430">
        <v>1.17</v>
      </c>
      <c r="U446" s="429" t="s">
        <v>53</v>
      </c>
      <c r="V446" s="430">
        <v>0.61</v>
      </c>
      <c r="W446" s="429" t="s">
        <v>53</v>
      </c>
      <c r="X446" s="430">
        <v>0.5</v>
      </c>
      <c r="Y446" s="429" t="s">
        <v>53</v>
      </c>
      <c r="Z446" s="430">
        <v>0.5</v>
      </c>
      <c r="AA446" s="429" t="s">
        <v>53</v>
      </c>
      <c r="AB446" s="430">
        <v>12.96</v>
      </c>
    </row>
    <row r="447" spans="1:28">
      <c r="A447" s="429" t="s">
        <v>289</v>
      </c>
      <c r="B447" s="429" t="s">
        <v>276</v>
      </c>
      <c r="C447" s="430">
        <v>2003</v>
      </c>
      <c r="D447" s="430">
        <v>0.18</v>
      </c>
      <c r="E447" s="429" t="s">
        <v>32</v>
      </c>
      <c r="F447" s="430">
        <v>0.62</v>
      </c>
      <c r="G447" s="429" t="s">
        <v>29</v>
      </c>
      <c r="H447" s="430">
        <v>1.74</v>
      </c>
      <c r="I447" s="429" t="s">
        <v>31</v>
      </c>
      <c r="J447" s="430">
        <v>0.74</v>
      </c>
      <c r="K447" s="429" t="s">
        <v>31</v>
      </c>
      <c r="L447" s="430">
        <v>1.8</v>
      </c>
      <c r="M447" s="429" t="s">
        <v>53</v>
      </c>
      <c r="N447" s="430">
        <v>1.84</v>
      </c>
      <c r="O447" s="429" t="s">
        <v>53</v>
      </c>
      <c r="P447" s="430">
        <v>0.34</v>
      </c>
      <c r="Q447" s="429" t="s">
        <v>28</v>
      </c>
      <c r="R447" s="430">
        <v>0.06</v>
      </c>
      <c r="S447" s="429" t="s">
        <v>43</v>
      </c>
      <c r="T447" s="430">
        <v>0.87</v>
      </c>
      <c r="U447" s="429" t="s">
        <v>41</v>
      </c>
      <c r="V447" s="430">
        <v>0.41</v>
      </c>
      <c r="W447" s="429" t="s">
        <v>31</v>
      </c>
      <c r="X447" s="430">
        <v>0.38</v>
      </c>
      <c r="Y447" s="429" t="s">
        <v>38</v>
      </c>
      <c r="Z447" s="430">
        <v>0.32</v>
      </c>
      <c r="AA447" s="429" t="s">
        <v>32</v>
      </c>
      <c r="AB447" s="430">
        <v>7.25</v>
      </c>
    </row>
    <row r="448" spans="1:28">
      <c r="A448" s="429" t="s">
        <v>290</v>
      </c>
      <c r="B448" s="429" t="s">
        <v>276</v>
      </c>
      <c r="C448" s="430">
        <v>2003</v>
      </c>
      <c r="D448" s="430">
        <v>1.64</v>
      </c>
      <c r="E448" s="429" t="s">
        <v>53</v>
      </c>
      <c r="F448" s="430">
        <v>2.3199999999999998</v>
      </c>
      <c r="G448" s="429" t="s">
        <v>53</v>
      </c>
      <c r="H448" s="430">
        <v>3.58</v>
      </c>
      <c r="I448" s="429" t="s">
        <v>53</v>
      </c>
      <c r="J448" s="430">
        <v>3.79</v>
      </c>
      <c r="K448" s="429" t="s">
        <v>53</v>
      </c>
      <c r="L448" s="430">
        <v>2.5299999999999998</v>
      </c>
      <c r="M448" s="429" t="s">
        <v>53</v>
      </c>
      <c r="N448" s="430">
        <v>2.6</v>
      </c>
      <c r="O448" s="429" t="s">
        <v>28</v>
      </c>
      <c r="P448" s="430">
        <v>0.64</v>
      </c>
      <c r="Q448" s="429" t="s">
        <v>53</v>
      </c>
      <c r="R448" s="430">
        <v>1.71</v>
      </c>
      <c r="S448" s="429" t="s">
        <v>28</v>
      </c>
      <c r="T448" s="430">
        <v>1.34</v>
      </c>
      <c r="U448" s="429" t="s">
        <v>53</v>
      </c>
      <c r="V448" s="430">
        <v>1.24</v>
      </c>
      <c r="W448" s="429" t="s">
        <v>53</v>
      </c>
      <c r="X448" s="430">
        <v>1.1000000000000001</v>
      </c>
      <c r="Y448" s="429" t="s">
        <v>53</v>
      </c>
      <c r="Z448" s="430">
        <v>2.2000000000000002</v>
      </c>
      <c r="AA448" s="429" t="s">
        <v>53</v>
      </c>
      <c r="AB448" s="430">
        <v>24.69</v>
      </c>
    </row>
    <row r="449" spans="1:28">
      <c r="A449" s="429" t="s">
        <v>291</v>
      </c>
      <c r="B449" s="429" t="s">
        <v>276</v>
      </c>
      <c r="C449" s="430">
        <v>2003</v>
      </c>
      <c r="D449" s="430">
        <v>0.17</v>
      </c>
      <c r="E449" s="429" t="s">
        <v>53</v>
      </c>
      <c r="F449" s="430">
        <v>0.83</v>
      </c>
      <c r="G449" s="429" t="s">
        <v>53</v>
      </c>
      <c r="H449" s="430">
        <v>0.44</v>
      </c>
      <c r="I449" s="429" t="s">
        <v>53</v>
      </c>
      <c r="J449" s="430">
        <v>0.17</v>
      </c>
      <c r="K449" s="429" t="s">
        <v>53</v>
      </c>
      <c r="L449" s="430">
        <v>1.37</v>
      </c>
      <c r="M449" s="429" t="s">
        <v>53</v>
      </c>
      <c r="N449" s="430">
        <v>1.91</v>
      </c>
      <c r="O449" s="429" t="s">
        <v>53</v>
      </c>
      <c r="P449" s="430">
        <v>0.03</v>
      </c>
      <c r="Q449" s="429" t="s">
        <v>53</v>
      </c>
      <c r="R449" s="430">
        <v>1.33</v>
      </c>
      <c r="S449" s="429" t="s">
        <v>53</v>
      </c>
      <c r="T449" s="430">
        <v>1.44</v>
      </c>
      <c r="U449" s="429" t="s">
        <v>53</v>
      </c>
      <c r="V449" s="430">
        <v>0.4</v>
      </c>
      <c r="W449" s="429" t="s">
        <v>53</v>
      </c>
      <c r="X449" s="430">
        <v>0</v>
      </c>
      <c r="Y449" s="429" t="s">
        <v>53</v>
      </c>
      <c r="Z449" s="430">
        <v>0.45</v>
      </c>
      <c r="AA449" s="429" t="s">
        <v>53</v>
      </c>
      <c r="AB449" s="430">
        <v>8.5399999999999991</v>
      </c>
    </row>
    <row r="450" spans="1:28">
      <c r="A450" s="429" t="s">
        <v>293</v>
      </c>
      <c r="B450" s="429" t="s">
        <v>276</v>
      </c>
      <c r="C450" s="430">
        <v>2003</v>
      </c>
      <c r="D450" s="430">
        <v>0.1</v>
      </c>
      <c r="E450" s="429" t="s">
        <v>53</v>
      </c>
      <c r="F450" s="430">
        <v>0.51</v>
      </c>
      <c r="G450" s="429" t="s">
        <v>53</v>
      </c>
      <c r="H450" s="430">
        <v>0.97</v>
      </c>
      <c r="I450" s="429" t="s">
        <v>53</v>
      </c>
      <c r="J450" s="430">
        <v>1.54</v>
      </c>
      <c r="K450" s="429" t="s">
        <v>53</v>
      </c>
      <c r="L450" s="430">
        <v>0.51</v>
      </c>
      <c r="M450" s="429" t="s">
        <v>53</v>
      </c>
      <c r="N450" s="430">
        <v>4.6900000000000004</v>
      </c>
      <c r="O450" s="429" t="s">
        <v>53</v>
      </c>
      <c r="P450" s="430">
        <v>0.4</v>
      </c>
      <c r="Q450" s="429" t="s">
        <v>53</v>
      </c>
      <c r="R450" s="430">
        <v>1.68</v>
      </c>
      <c r="S450" s="429" t="s">
        <v>53</v>
      </c>
      <c r="T450" s="430">
        <v>1.38</v>
      </c>
      <c r="U450" s="429" t="s">
        <v>53</v>
      </c>
      <c r="V450" s="430">
        <v>0.6</v>
      </c>
      <c r="W450" s="429" t="s">
        <v>53</v>
      </c>
      <c r="X450" s="430">
        <v>0.3</v>
      </c>
      <c r="Y450" s="429" t="s">
        <v>53</v>
      </c>
      <c r="Z450" s="430">
        <v>0.39</v>
      </c>
      <c r="AA450" s="429" t="s">
        <v>53</v>
      </c>
      <c r="AB450" s="430">
        <v>13.07</v>
      </c>
    </row>
    <row r="451" spans="1:28">
      <c r="A451" s="429" t="s">
        <v>294</v>
      </c>
      <c r="B451" s="429" t="s">
        <v>276</v>
      </c>
      <c r="C451" s="430">
        <v>2003</v>
      </c>
      <c r="D451" s="430">
        <v>0.59</v>
      </c>
      <c r="E451" s="429" t="s">
        <v>53</v>
      </c>
      <c r="F451" s="430">
        <v>0.82</v>
      </c>
      <c r="G451" s="429" t="s">
        <v>53</v>
      </c>
      <c r="H451" s="430">
        <v>1.75</v>
      </c>
      <c r="I451" s="429" t="s">
        <v>27</v>
      </c>
      <c r="J451" s="430">
        <v>1.26</v>
      </c>
      <c r="K451" s="429" t="s">
        <v>27</v>
      </c>
      <c r="L451" s="430">
        <v>1.55</v>
      </c>
      <c r="M451" s="429" t="s">
        <v>28</v>
      </c>
      <c r="N451" s="430">
        <v>1.47</v>
      </c>
      <c r="O451" s="429" t="s">
        <v>33</v>
      </c>
      <c r="P451" s="430">
        <v>1.22</v>
      </c>
      <c r="Q451" s="429" t="s">
        <v>53</v>
      </c>
      <c r="R451" s="430">
        <v>2.69</v>
      </c>
      <c r="S451" s="429" t="s">
        <v>53</v>
      </c>
      <c r="T451" s="430">
        <v>0.2</v>
      </c>
      <c r="U451" s="429" t="s">
        <v>27</v>
      </c>
      <c r="V451" s="430">
        <v>0.46</v>
      </c>
      <c r="W451" s="429" t="s">
        <v>25</v>
      </c>
      <c r="X451" s="430">
        <v>1.21</v>
      </c>
      <c r="Y451" s="429" t="s">
        <v>53</v>
      </c>
      <c r="Z451" s="430">
        <v>0.46</v>
      </c>
      <c r="AA451" s="429" t="s">
        <v>33</v>
      </c>
      <c r="AB451" s="430">
        <v>11.75</v>
      </c>
    </row>
    <row r="452" spans="1:28">
      <c r="A452" s="429" t="s">
        <v>295</v>
      </c>
      <c r="B452" s="429" t="s">
        <v>276</v>
      </c>
      <c r="C452" s="430">
        <v>2003</v>
      </c>
      <c r="D452" s="430">
        <v>0.09</v>
      </c>
      <c r="E452" s="429" t="s">
        <v>53</v>
      </c>
      <c r="F452" s="430">
        <v>0.47</v>
      </c>
      <c r="G452" s="429" t="s">
        <v>53</v>
      </c>
      <c r="H452" s="430">
        <v>2.23</v>
      </c>
      <c r="I452" s="429" t="s">
        <v>53</v>
      </c>
      <c r="J452" s="430">
        <v>2.7</v>
      </c>
      <c r="K452" s="429" t="s">
        <v>53</v>
      </c>
      <c r="L452" s="430">
        <v>1.41</v>
      </c>
      <c r="M452" s="429" t="s">
        <v>53</v>
      </c>
      <c r="N452" s="430">
        <v>2.69</v>
      </c>
      <c r="O452" s="429" t="s">
        <v>53</v>
      </c>
      <c r="P452" s="430">
        <v>0.44</v>
      </c>
      <c r="Q452" s="429" t="s">
        <v>53</v>
      </c>
      <c r="R452" s="430">
        <v>0.82</v>
      </c>
      <c r="S452" s="429" t="s">
        <v>53</v>
      </c>
      <c r="T452" s="430">
        <v>1.24</v>
      </c>
      <c r="U452" s="429" t="s">
        <v>53</v>
      </c>
      <c r="V452" s="430">
        <v>0.23</v>
      </c>
      <c r="W452" s="429" t="s">
        <v>53</v>
      </c>
      <c r="X452" s="430">
        <v>0.46</v>
      </c>
      <c r="Y452" s="429" t="s">
        <v>53</v>
      </c>
      <c r="Z452" s="430">
        <v>0.76</v>
      </c>
      <c r="AA452" s="429" t="s">
        <v>53</v>
      </c>
      <c r="AB452" s="430">
        <v>13.54</v>
      </c>
    </row>
    <row r="453" spans="1:28">
      <c r="A453" s="429" t="s">
        <v>296</v>
      </c>
      <c r="B453" s="429" t="s">
        <v>276</v>
      </c>
      <c r="C453" s="430">
        <v>2003</v>
      </c>
      <c r="D453" s="430">
        <v>0.37</v>
      </c>
      <c r="E453" s="429" t="s">
        <v>27</v>
      </c>
      <c r="F453" s="430">
        <v>0.73</v>
      </c>
      <c r="G453" s="429" t="s">
        <v>53</v>
      </c>
      <c r="H453" s="430">
        <v>3.13</v>
      </c>
      <c r="I453" s="429" t="s">
        <v>53</v>
      </c>
      <c r="J453" s="430">
        <v>2.52</v>
      </c>
      <c r="K453" s="429" t="s">
        <v>27</v>
      </c>
      <c r="L453" s="430">
        <v>1.55</v>
      </c>
      <c r="M453" s="429" t="s">
        <v>53</v>
      </c>
      <c r="N453" s="430">
        <v>2.71</v>
      </c>
      <c r="O453" s="429" t="s">
        <v>53</v>
      </c>
      <c r="P453" s="430">
        <v>0.33</v>
      </c>
      <c r="Q453" s="429" t="s">
        <v>53</v>
      </c>
      <c r="R453" s="430">
        <v>0.85</v>
      </c>
      <c r="S453" s="429" t="s">
        <v>53</v>
      </c>
      <c r="T453" s="430">
        <v>0.85</v>
      </c>
      <c r="U453" s="429" t="s">
        <v>53</v>
      </c>
      <c r="V453" s="430">
        <v>0.36</v>
      </c>
      <c r="W453" s="429" t="s">
        <v>53</v>
      </c>
      <c r="X453" s="430">
        <v>1.01</v>
      </c>
      <c r="Y453" s="429" t="s">
        <v>53</v>
      </c>
      <c r="Z453" s="430">
        <v>0.6</v>
      </c>
      <c r="AA453" s="429" t="s">
        <v>53</v>
      </c>
      <c r="AB453" s="430">
        <v>15.01</v>
      </c>
    </row>
    <row r="454" spans="1:28">
      <c r="A454" s="429" t="s">
        <v>297</v>
      </c>
      <c r="B454" s="429" t="s">
        <v>276</v>
      </c>
      <c r="C454" s="430">
        <v>2003</v>
      </c>
      <c r="D454" s="430">
        <v>0.19</v>
      </c>
      <c r="E454" s="429" t="s">
        <v>53</v>
      </c>
      <c r="F454" s="430">
        <v>0.4</v>
      </c>
      <c r="G454" s="429" t="s">
        <v>27</v>
      </c>
      <c r="H454" s="430">
        <v>0.82</v>
      </c>
      <c r="I454" s="429" t="s">
        <v>27</v>
      </c>
      <c r="J454" s="430">
        <v>0.24</v>
      </c>
      <c r="K454" s="429" t="s">
        <v>53</v>
      </c>
      <c r="L454" s="430">
        <v>1.38</v>
      </c>
      <c r="M454" s="429" t="s">
        <v>53</v>
      </c>
      <c r="N454" s="430">
        <v>2.04</v>
      </c>
      <c r="O454" s="429" t="s">
        <v>53</v>
      </c>
      <c r="P454" s="430">
        <v>0.02</v>
      </c>
      <c r="Q454" s="429" t="s">
        <v>53</v>
      </c>
      <c r="R454" s="430">
        <v>0.96</v>
      </c>
      <c r="S454" s="429" t="s">
        <v>53</v>
      </c>
      <c r="T454" s="430">
        <v>0.26</v>
      </c>
      <c r="U454" s="429" t="s">
        <v>53</v>
      </c>
      <c r="V454" s="430">
        <v>0.05</v>
      </c>
      <c r="W454" s="429" t="s">
        <v>25</v>
      </c>
      <c r="X454" s="430">
        <v>0.62</v>
      </c>
      <c r="Y454" s="429" t="s">
        <v>27</v>
      </c>
      <c r="Z454" s="430">
        <v>0.38</v>
      </c>
      <c r="AA454" s="429" t="s">
        <v>53</v>
      </c>
      <c r="AB454" s="430">
        <v>7.36</v>
      </c>
    </row>
    <row r="455" spans="1:28">
      <c r="A455" s="429" t="s">
        <v>298</v>
      </c>
      <c r="B455" s="429" t="s">
        <v>276</v>
      </c>
      <c r="C455" s="430">
        <v>2003</v>
      </c>
      <c r="D455" s="430">
        <v>0</v>
      </c>
      <c r="E455" s="429" t="s">
        <v>53</v>
      </c>
      <c r="F455" s="430">
        <v>0.33</v>
      </c>
      <c r="G455" s="429" t="s">
        <v>27</v>
      </c>
      <c r="H455" s="430">
        <v>0.89</v>
      </c>
      <c r="I455" s="429" t="s">
        <v>53</v>
      </c>
      <c r="J455" s="430">
        <v>0.48</v>
      </c>
      <c r="K455" s="429" t="s">
        <v>53</v>
      </c>
      <c r="L455" s="430">
        <v>1.0900000000000001</v>
      </c>
      <c r="M455" s="429" t="s">
        <v>53</v>
      </c>
      <c r="N455" s="430">
        <v>0.48</v>
      </c>
      <c r="O455" s="429" t="s">
        <v>53</v>
      </c>
      <c r="P455" s="430">
        <v>0.01</v>
      </c>
      <c r="Q455" s="429" t="s">
        <v>53</v>
      </c>
      <c r="R455" s="430">
        <v>0.06</v>
      </c>
      <c r="S455" s="429" t="s">
        <v>53</v>
      </c>
      <c r="T455" s="430">
        <v>0.09</v>
      </c>
      <c r="U455" s="429" t="s">
        <v>53</v>
      </c>
      <c r="V455" s="430">
        <v>0.72</v>
      </c>
      <c r="W455" s="429" t="s">
        <v>53</v>
      </c>
      <c r="X455" s="430">
        <v>0.12</v>
      </c>
      <c r="Y455" s="429" t="s">
        <v>53</v>
      </c>
      <c r="Z455" s="430">
        <v>0.21</v>
      </c>
      <c r="AA455" s="429" t="s">
        <v>53</v>
      </c>
      <c r="AB455" s="430">
        <v>4.4800000000000004</v>
      </c>
    </row>
    <row r="456" spans="1:28">
      <c r="A456" s="429" t="s">
        <v>299</v>
      </c>
      <c r="B456" s="429" t="s">
        <v>276</v>
      </c>
      <c r="C456" s="430">
        <v>2003</v>
      </c>
      <c r="D456" s="430">
        <v>0.33</v>
      </c>
      <c r="E456" s="429" t="s">
        <v>25</v>
      </c>
      <c r="F456" s="430">
        <v>0.34</v>
      </c>
      <c r="G456" s="429" t="s">
        <v>31</v>
      </c>
      <c r="H456" s="430">
        <v>1.53</v>
      </c>
      <c r="I456" s="429" t="s">
        <v>25</v>
      </c>
      <c r="J456" s="430">
        <v>1.24</v>
      </c>
      <c r="K456" s="429" t="s">
        <v>53</v>
      </c>
      <c r="L456" s="430">
        <v>1.86</v>
      </c>
      <c r="M456" s="429" t="s">
        <v>27</v>
      </c>
      <c r="N456" s="430">
        <v>2.79</v>
      </c>
      <c r="O456" s="429" t="s">
        <v>53</v>
      </c>
      <c r="P456" s="430">
        <v>0.31</v>
      </c>
      <c r="Q456" s="429" t="s">
        <v>53</v>
      </c>
      <c r="R456" s="430">
        <v>0</v>
      </c>
      <c r="S456" s="429" t="s">
        <v>26</v>
      </c>
      <c r="T456" s="430">
        <v>1.1100000000000001</v>
      </c>
      <c r="U456" s="429" t="s">
        <v>53</v>
      </c>
      <c r="V456" s="430">
        <v>0.12</v>
      </c>
      <c r="W456" s="429" t="s">
        <v>53</v>
      </c>
      <c r="X456" s="430">
        <v>0.64</v>
      </c>
      <c r="Y456" s="429" t="s">
        <v>53</v>
      </c>
      <c r="Z456" s="430">
        <v>0.76</v>
      </c>
      <c r="AA456" s="429" t="s">
        <v>53</v>
      </c>
      <c r="AB456" s="430">
        <v>11.03</v>
      </c>
    </row>
    <row r="457" spans="1:28">
      <c r="A457" s="429" t="s">
        <v>300</v>
      </c>
      <c r="B457" s="429" t="s">
        <v>276</v>
      </c>
      <c r="C457" s="430">
        <v>2003</v>
      </c>
      <c r="D457" s="430">
        <v>0.61</v>
      </c>
      <c r="E457" s="429" t="s">
        <v>25</v>
      </c>
      <c r="F457" s="430">
        <v>0.42</v>
      </c>
      <c r="G457" s="429" t="s">
        <v>53</v>
      </c>
      <c r="H457" s="430">
        <v>1.45</v>
      </c>
      <c r="I457" s="429" t="s">
        <v>53</v>
      </c>
      <c r="J457" s="430">
        <v>0.44</v>
      </c>
      <c r="K457" s="429" t="s">
        <v>53</v>
      </c>
      <c r="L457" s="430">
        <v>0.8</v>
      </c>
      <c r="M457" s="429" t="s">
        <v>53</v>
      </c>
      <c r="N457" s="430">
        <v>0.97</v>
      </c>
      <c r="O457" s="429" t="s">
        <v>53</v>
      </c>
      <c r="P457" s="430">
        <v>0.1</v>
      </c>
      <c r="Q457" s="429" t="s">
        <v>53</v>
      </c>
      <c r="R457" s="430">
        <v>0.4</v>
      </c>
      <c r="S457" s="429" t="s">
        <v>53</v>
      </c>
      <c r="T457" s="430">
        <v>0.59</v>
      </c>
      <c r="U457" s="429" t="s">
        <v>53</v>
      </c>
      <c r="V457" s="430">
        <v>0.52</v>
      </c>
      <c r="W457" s="429" t="s">
        <v>53</v>
      </c>
      <c r="X457" s="430">
        <v>0.97</v>
      </c>
      <c r="Y457" s="429" t="s">
        <v>53</v>
      </c>
      <c r="Z457" s="430">
        <v>0.47</v>
      </c>
      <c r="AA457" s="429" t="s">
        <v>53</v>
      </c>
      <c r="AB457" s="430">
        <v>7.74</v>
      </c>
    </row>
    <row r="458" spans="1:28">
      <c r="A458" s="429" t="s">
        <v>301</v>
      </c>
      <c r="B458" s="429" t="s">
        <v>276</v>
      </c>
      <c r="C458" s="430">
        <v>2003</v>
      </c>
      <c r="D458" s="430">
        <v>0</v>
      </c>
      <c r="E458" s="429" t="s">
        <v>26</v>
      </c>
      <c r="F458" s="430">
        <v>0.27</v>
      </c>
      <c r="G458" s="429" t="s">
        <v>27</v>
      </c>
      <c r="H458" s="430">
        <v>2.02</v>
      </c>
      <c r="I458" s="429" t="s">
        <v>53</v>
      </c>
      <c r="J458" s="430">
        <v>0.51</v>
      </c>
      <c r="K458" s="429" t="s">
        <v>53</v>
      </c>
      <c r="L458" s="430">
        <v>1.61</v>
      </c>
      <c r="M458" s="429" t="s">
        <v>27</v>
      </c>
      <c r="N458" s="430">
        <v>0.56000000000000005</v>
      </c>
      <c r="O458" s="429" t="s">
        <v>27</v>
      </c>
      <c r="P458" s="430">
        <v>0.14000000000000001</v>
      </c>
      <c r="Q458" s="429" t="s">
        <v>53</v>
      </c>
      <c r="R458" s="430">
        <v>0.33</v>
      </c>
      <c r="S458" s="429" t="s">
        <v>53</v>
      </c>
      <c r="T458" s="430">
        <v>0.66</v>
      </c>
      <c r="U458" s="429" t="s">
        <v>53</v>
      </c>
      <c r="V458" s="430">
        <v>0.47</v>
      </c>
      <c r="W458" s="429" t="s">
        <v>53</v>
      </c>
      <c r="X458" s="430">
        <v>7.0000000000000007E-2</v>
      </c>
      <c r="Y458" s="429" t="s">
        <v>53</v>
      </c>
      <c r="Z458" s="430">
        <v>0.54</v>
      </c>
      <c r="AA458" s="429" t="s">
        <v>53</v>
      </c>
      <c r="AB458" s="430">
        <v>7.18</v>
      </c>
    </row>
    <row r="459" spans="1:28">
      <c r="A459" s="429" t="s">
        <v>302</v>
      </c>
      <c r="B459" s="429" t="s">
        <v>276</v>
      </c>
      <c r="C459" s="430">
        <v>2003</v>
      </c>
      <c r="D459" s="430">
        <v>0.44</v>
      </c>
      <c r="E459" s="429" t="s">
        <v>53</v>
      </c>
      <c r="F459" s="430">
        <v>1.08</v>
      </c>
      <c r="G459" s="429" t="s">
        <v>53</v>
      </c>
      <c r="H459" s="430">
        <v>1.91</v>
      </c>
      <c r="I459" s="429" t="s">
        <v>53</v>
      </c>
      <c r="J459" s="430">
        <v>0.48</v>
      </c>
      <c r="K459" s="429" t="s">
        <v>53</v>
      </c>
      <c r="L459" s="430">
        <v>1.66</v>
      </c>
      <c r="M459" s="429" t="s">
        <v>53</v>
      </c>
      <c r="N459" s="430">
        <v>1.49</v>
      </c>
      <c r="O459" s="429" t="s">
        <v>53</v>
      </c>
      <c r="P459" s="430">
        <v>0.26</v>
      </c>
      <c r="Q459" s="429" t="s">
        <v>53</v>
      </c>
      <c r="R459" s="430">
        <v>1.02</v>
      </c>
      <c r="S459" s="429" t="s">
        <v>53</v>
      </c>
      <c r="T459" s="430">
        <v>1.1399999999999999</v>
      </c>
      <c r="U459" s="429" t="s">
        <v>53</v>
      </c>
      <c r="V459" s="430">
        <v>0.81</v>
      </c>
      <c r="W459" s="429" t="s">
        <v>53</v>
      </c>
      <c r="X459" s="430">
        <v>0.76</v>
      </c>
      <c r="Y459" s="429" t="s">
        <v>53</v>
      </c>
      <c r="Z459" s="430">
        <v>0.4</v>
      </c>
      <c r="AA459" s="429" t="s">
        <v>53</v>
      </c>
      <c r="AB459" s="430">
        <v>11.45</v>
      </c>
    </row>
    <row r="460" spans="1:28">
      <c r="A460" s="429" t="s">
        <v>303</v>
      </c>
      <c r="B460" s="429" t="s">
        <v>276</v>
      </c>
      <c r="C460" s="430">
        <v>2003</v>
      </c>
      <c r="D460" s="430">
        <v>0</v>
      </c>
      <c r="E460" s="429" t="s">
        <v>26</v>
      </c>
      <c r="F460" s="430">
        <v>0.6</v>
      </c>
      <c r="G460" s="429" t="s">
        <v>25</v>
      </c>
      <c r="H460" s="430">
        <v>0.84</v>
      </c>
      <c r="I460" s="429" t="s">
        <v>27</v>
      </c>
      <c r="J460" s="430">
        <v>1.05</v>
      </c>
      <c r="K460" s="429" t="s">
        <v>53</v>
      </c>
      <c r="L460" s="430">
        <v>1.41</v>
      </c>
      <c r="M460" s="429" t="s">
        <v>53</v>
      </c>
      <c r="N460" s="430">
        <v>2.71</v>
      </c>
      <c r="O460" s="429" t="s">
        <v>53</v>
      </c>
      <c r="P460" s="430">
        <v>0.67</v>
      </c>
      <c r="Q460" s="429" t="s">
        <v>53</v>
      </c>
      <c r="R460" s="430">
        <v>1.08</v>
      </c>
      <c r="S460" s="429" t="s">
        <v>27</v>
      </c>
      <c r="T460" s="430">
        <v>2.65</v>
      </c>
      <c r="U460" s="429" t="s">
        <v>53</v>
      </c>
      <c r="V460" s="430">
        <v>0.54</v>
      </c>
      <c r="W460" s="429" t="s">
        <v>53</v>
      </c>
      <c r="X460" s="430">
        <v>0.16</v>
      </c>
      <c r="Y460" s="429" t="s">
        <v>27</v>
      </c>
      <c r="Z460" s="430">
        <v>0.13</v>
      </c>
      <c r="AA460" s="429" t="s">
        <v>53</v>
      </c>
      <c r="AB460" s="430">
        <v>11.84</v>
      </c>
    </row>
    <row r="461" spans="1:28">
      <c r="A461" s="429" t="s">
        <v>304</v>
      </c>
      <c r="B461" s="429" t="s">
        <v>276</v>
      </c>
      <c r="C461" s="430">
        <v>2003</v>
      </c>
      <c r="D461" s="430">
        <v>0.28000000000000003</v>
      </c>
      <c r="E461" s="429" t="s">
        <v>29</v>
      </c>
      <c r="F461" s="430">
        <v>0.57999999999999996</v>
      </c>
      <c r="G461" s="429" t="s">
        <v>46</v>
      </c>
      <c r="H461" s="430">
        <v>1</v>
      </c>
      <c r="I461" s="429" t="s">
        <v>53</v>
      </c>
      <c r="J461" s="430">
        <v>0</v>
      </c>
      <c r="K461" s="429" t="s">
        <v>37</v>
      </c>
      <c r="L461" s="430">
        <v>0.28999999999999998</v>
      </c>
      <c r="M461" s="429" t="s">
        <v>25</v>
      </c>
      <c r="N461" s="430">
        <v>1</v>
      </c>
      <c r="O461" s="429" t="s">
        <v>27</v>
      </c>
      <c r="P461" s="430">
        <v>0</v>
      </c>
      <c r="Q461" s="429" t="s">
        <v>37</v>
      </c>
      <c r="R461" s="430">
        <v>1.71</v>
      </c>
      <c r="S461" s="429" t="s">
        <v>38</v>
      </c>
      <c r="T461" s="430">
        <v>0.67</v>
      </c>
      <c r="U461" s="429" t="s">
        <v>28</v>
      </c>
      <c r="V461" s="430">
        <v>1.3</v>
      </c>
      <c r="W461" s="429" t="s">
        <v>33</v>
      </c>
      <c r="X461" s="430">
        <v>0.55000000000000004</v>
      </c>
      <c r="Y461" s="429" t="s">
        <v>27</v>
      </c>
      <c r="Z461" s="430">
        <v>1.18</v>
      </c>
      <c r="AA461" s="429" t="s">
        <v>53</v>
      </c>
      <c r="AB461" s="430">
        <v>6.4</v>
      </c>
    </row>
    <row r="462" spans="1:28">
      <c r="A462" s="429" t="s">
        <v>306</v>
      </c>
      <c r="B462" s="429" t="s">
        <v>276</v>
      </c>
      <c r="C462" s="430">
        <v>2003</v>
      </c>
      <c r="D462" s="430">
        <v>0.43</v>
      </c>
      <c r="E462" s="429" t="s">
        <v>53</v>
      </c>
      <c r="F462" s="430">
        <v>0.56000000000000005</v>
      </c>
      <c r="G462" s="429" t="s">
        <v>53</v>
      </c>
      <c r="H462" s="430">
        <v>0.87</v>
      </c>
      <c r="I462" s="429" t="s">
        <v>53</v>
      </c>
      <c r="J462" s="430">
        <v>0.21</v>
      </c>
      <c r="K462" s="429" t="s">
        <v>53</v>
      </c>
      <c r="L462" s="430">
        <v>0.6</v>
      </c>
      <c r="M462" s="429" t="s">
        <v>53</v>
      </c>
      <c r="N462" s="430">
        <v>1.01</v>
      </c>
      <c r="O462" s="429" t="s">
        <v>53</v>
      </c>
      <c r="P462" s="430">
        <v>0.39</v>
      </c>
      <c r="Q462" s="429" t="s">
        <v>53</v>
      </c>
      <c r="R462" s="430">
        <v>1.85</v>
      </c>
      <c r="S462" s="429" t="s">
        <v>53</v>
      </c>
      <c r="T462" s="430">
        <v>0.86</v>
      </c>
      <c r="U462" s="429" t="s">
        <v>53</v>
      </c>
      <c r="V462" s="430">
        <v>0.56000000000000005</v>
      </c>
      <c r="W462" s="429" t="s">
        <v>53</v>
      </c>
      <c r="X462" s="430">
        <v>0.85</v>
      </c>
      <c r="Y462" s="429" t="s">
        <v>53</v>
      </c>
      <c r="Z462" s="430">
        <v>0.91</v>
      </c>
      <c r="AA462" s="429" t="s">
        <v>27</v>
      </c>
      <c r="AB462" s="430">
        <v>9.1</v>
      </c>
    </row>
    <row r="463" spans="1:28">
      <c r="A463" s="429" t="s">
        <v>307</v>
      </c>
      <c r="B463" s="429" t="s">
        <v>276</v>
      </c>
      <c r="C463" s="430">
        <v>2003</v>
      </c>
      <c r="D463" s="430">
        <v>0.33</v>
      </c>
      <c r="E463" s="429" t="s">
        <v>53</v>
      </c>
      <c r="F463" s="430">
        <v>0.7</v>
      </c>
      <c r="G463" s="429" t="s">
        <v>25</v>
      </c>
      <c r="H463" s="430">
        <v>1.63</v>
      </c>
      <c r="I463" s="429" t="s">
        <v>53</v>
      </c>
      <c r="J463" s="430">
        <v>0.05</v>
      </c>
      <c r="K463" s="429" t="s">
        <v>53</v>
      </c>
      <c r="L463" s="430">
        <v>0.86</v>
      </c>
      <c r="M463" s="429" t="s">
        <v>53</v>
      </c>
      <c r="N463" s="430">
        <v>0.84</v>
      </c>
      <c r="O463" s="429" t="s">
        <v>53</v>
      </c>
      <c r="P463" s="430">
        <v>0.27</v>
      </c>
      <c r="Q463" s="429" t="s">
        <v>53</v>
      </c>
      <c r="R463" s="430">
        <v>2.0299999999999998</v>
      </c>
      <c r="S463" s="429" t="s">
        <v>53</v>
      </c>
      <c r="T463" s="430">
        <v>1.99</v>
      </c>
      <c r="U463" s="429" t="s">
        <v>53</v>
      </c>
      <c r="V463" s="430">
        <v>0.65</v>
      </c>
      <c r="W463" s="429" t="s">
        <v>53</v>
      </c>
      <c r="X463" s="430">
        <v>0.88</v>
      </c>
      <c r="Y463" s="429" t="s">
        <v>53</v>
      </c>
      <c r="Z463" s="430">
        <v>1.34</v>
      </c>
      <c r="AA463" s="429" t="s">
        <v>53</v>
      </c>
      <c r="AB463" s="430">
        <v>11.57</v>
      </c>
    </row>
    <row r="464" spans="1:28">
      <c r="A464" s="429" t="s">
        <v>308</v>
      </c>
      <c r="B464" s="429" t="s">
        <v>276</v>
      </c>
      <c r="C464" s="430">
        <v>2003</v>
      </c>
      <c r="D464" s="430">
        <v>0.71</v>
      </c>
      <c r="E464" s="429" t="s">
        <v>37</v>
      </c>
      <c r="F464" s="430">
        <v>0.78</v>
      </c>
      <c r="G464" s="429" t="s">
        <v>53</v>
      </c>
      <c r="H464" s="430">
        <v>1.41</v>
      </c>
      <c r="I464" s="429" t="s">
        <v>28</v>
      </c>
      <c r="J464" s="430">
        <v>1.96</v>
      </c>
      <c r="K464" s="429" t="s">
        <v>53</v>
      </c>
      <c r="L464" s="430">
        <v>3.65</v>
      </c>
      <c r="M464" s="429" t="s">
        <v>27</v>
      </c>
      <c r="N464" s="430">
        <v>0</v>
      </c>
      <c r="O464" s="429" t="s">
        <v>26</v>
      </c>
      <c r="P464" s="430">
        <v>0</v>
      </c>
      <c r="Q464" s="429" t="s">
        <v>26</v>
      </c>
      <c r="R464" s="430">
        <v>0</v>
      </c>
      <c r="S464" s="429" t="s">
        <v>26</v>
      </c>
      <c r="T464" s="430">
        <v>0</v>
      </c>
      <c r="U464" s="429" t="s">
        <v>26</v>
      </c>
      <c r="V464" s="430">
        <v>1.95</v>
      </c>
      <c r="W464" s="429" t="s">
        <v>331</v>
      </c>
      <c r="X464" s="430">
        <v>0.51</v>
      </c>
      <c r="Y464" s="429" t="s">
        <v>53</v>
      </c>
      <c r="Z464" s="430">
        <v>0.93</v>
      </c>
      <c r="AA464" s="429" t="s">
        <v>53</v>
      </c>
      <c r="AB464" s="430">
        <v>9.24</v>
      </c>
    </row>
    <row r="465" spans="1:28">
      <c r="A465" s="429" t="s">
        <v>310</v>
      </c>
      <c r="B465" s="429" t="s">
        <v>276</v>
      </c>
      <c r="C465" s="430">
        <v>2003</v>
      </c>
      <c r="D465" s="430">
        <v>0.79</v>
      </c>
      <c r="E465" s="429" t="s">
        <v>53</v>
      </c>
      <c r="F465" s="430">
        <v>1.68</v>
      </c>
      <c r="G465" s="429" t="s">
        <v>25</v>
      </c>
      <c r="H465" s="430">
        <v>1.37</v>
      </c>
      <c r="I465" s="429" t="s">
        <v>53</v>
      </c>
      <c r="J465" s="430">
        <v>1.31</v>
      </c>
      <c r="K465" s="429" t="s">
        <v>53</v>
      </c>
      <c r="L465" s="430">
        <v>2.57</v>
      </c>
      <c r="M465" s="429" t="s">
        <v>53</v>
      </c>
      <c r="N465" s="430">
        <v>3.23</v>
      </c>
      <c r="O465" s="429" t="s">
        <v>53</v>
      </c>
      <c r="P465" s="430">
        <v>0.47</v>
      </c>
      <c r="Q465" s="429" t="s">
        <v>27</v>
      </c>
      <c r="R465" s="430">
        <v>1.86</v>
      </c>
      <c r="S465" s="429" t="s">
        <v>53</v>
      </c>
      <c r="T465" s="430">
        <v>2.61</v>
      </c>
      <c r="U465" s="429" t="s">
        <v>53</v>
      </c>
      <c r="V465" s="430">
        <v>0.6</v>
      </c>
      <c r="W465" s="429" t="s">
        <v>53</v>
      </c>
      <c r="X465" s="430">
        <v>0.47</v>
      </c>
      <c r="Y465" s="429" t="s">
        <v>53</v>
      </c>
      <c r="Z465" s="430">
        <v>0.51</v>
      </c>
      <c r="AA465" s="429" t="s">
        <v>53</v>
      </c>
      <c r="AB465" s="430">
        <v>17.47</v>
      </c>
    </row>
    <row r="466" spans="1:28">
      <c r="A466" s="429" t="s">
        <v>311</v>
      </c>
      <c r="B466" s="429" t="s">
        <v>276</v>
      </c>
      <c r="C466" s="430">
        <v>2003</v>
      </c>
      <c r="D466" s="430">
        <v>0.59</v>
      </c>
      <c r="E466" s="429" t="s">
        <v>53</v>
      </c>
      <c r="F466" s="430">
        <v>0.74</v>
      </c>
      <c r="G466" s="429" t="s">
        <v>53</v>
      </c>
      <c r="H466" s="430">
        <v>1.46</v>
      </c>
      <c r="I466" s="429" t="s">
        <v>53</v>
      </c>
      <c r="J466" s="430">
        <v>2.0099999999999998</v>
      </c>
      <c r="K466" s="429" t="s">
        <v>53</v>
      </c>
      <c r="L466" s="430">
        <v>0.74</v>
      </c>
      <c r="M466" s="429" t="s">
        <v>53</v>
      </c>
      <c r="N466" s="430">
        <v>4.82</v>
      </c>
      <c r="O466" s="429" t="s">
        <v>53</v>
      </c>
      <c r="P466" s="430">
        <v>0.74</v>
      </c>
      <c r="Q466" s="429" t="s">
        <v>53</v>
      </c>
      <c r="R466" s="430">
        <v>0.4</v>
      </c>
      <c r="S466" s="429" t="s">
        <v>53</v>
      </c>
      <c r="T466" s="430">
        <v>1.99</v>
      </c>
      <c r="U466" s="429" t="s">
        <v>53</v>
      </c>
      <c r="V466" s="430">
        <v>0.37</v>
      </c>
      <c r="W466" s="429" t="s">
        <v>53</v>
      </c>
      <c r="X466" s="430">
        <v>0.8</v>
      </c>
      <c r="Y466" s="429" t="s">
        <v>53</v>
      </c>
      <c r="Z466" s="430">
        <v>0.64</v>
      </c>
      <c r="AA466" s="429" t="s">
        <v>53</v>
      </c>
      <c r="AB466" s="430">
        <v>15.3</v>
      </c>
    </row>
    <row r="467" spans="1:28">
      <c r="A467" s="429" t="s">
        <v>312</v>
      </c>
      <c r="B467" s="429" t="s">
        <v>276</v>
      </c>
      <c r="C467" s="430">
        <v>2003</v>
      </c>
      <c r="D467" s="430">
        <v>0.17</v>
      </c>
      <c r="E467" s="429" t="s">
        <v>53</v>
      </c>
      <c r="F467" s="430">
        <v>0.6</v>
      </c>
      <c r="G467" s="429" t="s">
        <v>53</v>
      </c>
      <c r="H467" s="430">
        <v>0.32</v>
      </c>
      <c r="I467" s="429" t="s">
        <v>25</v>
      </c>
      <c r="J467" s="430">
        <v>0.23</v>
      </c>
      <c r="K467" s="429" t="s">
        <v>53</v>
      </c>
      <c r="L467" s="430">
        <v>1.87</v>
      </c>
      <c r="M467" s="429" t="s">
        <v>53</v>
      </c>
      <c r="N467" s="430">
        <v>1.73</v>
      </c>
      <c r="O467" s="429" t="s">
        <v>53</v>
      </c>
      <c r="P467" s="430">
        <v>0.1</v>
      </c>
      <c r="Q467" s="429" t="s">
        <v>53</v>
      </c>
      <c r="R467" s="430">
        <v>1.27</v>
      </c>
      <c r="S467" s="429" t="s">
        <v>53</v>
      </c>
      <c r="T467" s="430">
        <v>1.23</v>
      </c>
      <c r="U467" s="429" t="s">
        <v>53</v>
      </c>
      <c r="V467" s="430">
        <v>0</v>
      </c>
      <c r="W467" s="429" t="s">
        <v>26</v>
      </c>
      <c r="X467" s="430">
        <v>0</v>
      </c>
      <c r="Y467" s="429" t="s">
        <v>26</v>
      </c>
      <c r="Z467" s="430">
        <v>0</v>
      </c>
      <c r="AA467" s="429" t="s">
        <v>26</v>
      </c>
      <c r="AB467" s="430">
        <v>7.52</v>
      </c>
    </row>
    <row r="468" spans="1:28">
      <c r="A468" s="429" t="s">
        <v>314</v>
      </c>
      <c r="B468" s="429" t="s">
        <v>276</v>
      </c>
      <c r="C468" s="430">
        <v>2003</v>
      </c>
      <c r="D468" s="430">
        <v>0.28000000000000003</v>
      </c>
      <c r="E468" s="429" t="s">
        <v>53</v>
      </c>
      <c r="F468" s="430">
        <v>0.81</v>
      </c>
      <c r="G468" s="429" t="s">
        <v>53</v>
      </c>
      <c r="H468" s="430">
        <v>3.75</v>
      </c>
      <c r="I468" s="429" t="s">
        <v>53</v>
      </c>
      <c r="J468" s="430">
        <v>2.17</v>
      </c>
      <c r="K468" s="429" t="s">
        <v>53</v>
      </c>
      <c r="L468" s="430">
        <v>2.2000000000000002</v>
      </c>
      <c r="M468" s="429" t="s">
        <v>53</v>
      </c>
      <c r="N468" s="430">
        <v>3.81</v>
      </c>
      <c r="O468" s="429" t="s">
        <v>53</v>
      </c>
      <c r="P468" s="430">
        <v>0.1</v>
      </c>
      <c r="Q468" s="429" t="s">
        <v>53</v>
      </c>
      <c r="R468" s="430">
        <v>1.73</v>
      </c>
      <c r="S468" s="429" t="s">
        <v>53</v>
      </c>
      <c r="T468" s="430">
        <v>1.99</v>
      </c>
      <c r="U468" s="429" t="s">
        <v>53</v>
      </c>
      <c r="V468" s="430">
        <v>0.65</v>
      </c>
      <c r="W468" s="429" t="s">
        <v>53</v>
      </c>
      <c r="X468" s="430">
        <v>0.57999999999999996</v>
      </c>
      <c r="Y468" s="429" t="s">
        <v>53</v>
      </c>
      <c r="Z468" s="430">
        <v>0.45</v>
      </c>
      <c r="AA468" s="429" t="s">
        <v>53</v>
      </c>
      <c r="AB468" s="430">
        <v>18.52</v>
      </c>
    </row>
    <row r="469" spans="1:28">
      <c r="A469" s="429" t="s">
        <v>315</v>
      </c>
      <c r="B469" s="429" t="s">
        <v>276</v>
      </c>
      <c r="C469" s="430">
        <v>2003</v>
      </c>
      <c r="D469" s="430">
        <v>0</v>
      </c>
      <c r="E469" s="429" t="s">
        <v>53</v>
      </c>
      <c r="F469" s="430">
        <v>0.42</v>
      </c>
      <c r="G469" s="429" t="s">
        <v>53</v>
      </c>
      <c r="H469" s="430">
        <v>0.1</v>
      </c>
      <c r="I469" s="429" t="s">
        <v>53</v>
      </c>
      <c r="J469" s="430">
        <v>0.3</v>
      </c>
      <c r="K469" s="429" t="s">
        <v>53</v>
      </c>
      <c r="L469" s="430">
        <v>1.64</v>
      </c>
      <c r="M469" s="429" t="s">
        <v>53</v>
      </c>
      <c r="N469" s="430">
        <v>0.35</v>
      </c>
      <c r="O469" s="429" t="s">
        <v>31</v>
      </c>
      <c r="P469" s="430">
        <v>0.11</v>
      </c>
      <c r="Q469" s="429" t="s">
        <v>53</v>
      </c>
      <c r="R469" s="430">
        <v>1.1499999999999999</v>
      </c>
      <c r="S469" s="429" t="s">
        <v>53</v>
      </c>
      <c r="T469" s="430">
        <v>2.0099999999999998</v>
      </c>
      <c r="U469" s="429" t="s">
        <v>53</v>
      </c>
      <c r="V469" s="430">
        <v>0.48</v>
      </c>
      <c r="W469" s="429" t="s">
        <v>53</v>
      </c>
      <c r="X469" s="430">
        <v>0.37</v>
      </c>
      <c r="Y469" s="429" t="s">
        <v>53</v>
      </c>
      <c r="Z469" s="430">
        <v>0.12</v>
      </c>
      <c r="AA469" s="429" t="s">
        <v>53</v>
      </c>
      <c r="AB469" s="430">
        <v>7.05</v>
      </c>
    </row>
    <row r="470" spans="1:28">
      <c r="A470" s="429" t="s">
        <v>316</v>
      </c>
      <c r="B470" s="429" t="s">
        <v>276</v>
      </c>
      <c r="C470" s="430">
        <v>2003</v>
      </c>
      <c r="D470" s="430">
        <v>0.3</v>
      </c>
      <c r="E470" s="429" t="s">
        <v>53</v>
      </c>
      <c r="F470" s="430">
        <v>0.65</v>
      </c>
      <c r="G470" s="429" t="s">
        <v>53</v>
      </c>
      <c r="H470" s="430">
        <v>2.1800000000000002</v>
      </c>
      <c r="I470" s="429" t="s">
        <v>53</v>
      </c>
      <c r="J470" s="430">
        <v>2.1800000000000002</v>
      </c>
      <c r="K470" s="429" t="s">
        <v>53</v>
      </c>
      <c r="L470" s="430">
        <v>0.94</v>
      </c>
      <c r="M470" s="429" t="s">
        <v>53</v>
      </c>
      <c r="N470" s="430">
        <v>3.55</v>
      </c>
      <c r="O470" s="429" t="s">
        <v>53</v>
      </c>
      <c r="P470" s="430">
        <v>0.02</v>
      </c>
      <c r="Q470" s="429" t="s">
        <v>53</v>
      </c>
      <c r="R470" s="430">
        <v>0.91</v>
      </c>
      <c r="S470" s="429" t="s">
        <v>53</v>
      </c>
      <c r="T470" s="430">
        <v>2.04</v>
      </c>
      <c r="U470" s="429" t="s">
        <v>53</v>
      </c>
      <c r="V470" s="430">
        <v>0.67</v>
      </c>
      <c r="W470" s="429" t="s">
        <v>53</v>
      </c>
      <c r="X470" s="430">
        <v>0.67</v>
      </c>
      <c r="Y470" s="429" t="s">
        <v>53</v>
      </c>
      <c r="Z470" s="430">
        <v>0.47</v>
      </c>
      <c r="AA470" s="429" t="s">
        <v>53</v>
      </c>
      <c r="AB470" s="430">
        <v>14.58</v>
      </c>
    </row>
    <row r="471" spans="1:28">
      <c r="A471" s="429" t="s">
        <v>317</v>
      </c>
      <c r="B471" s="429" t="s">
        <v>276</v>
      </c>
      <c r="C471" s="430">
        <v>2003</v>
      </c>
      <c r="D471" s="430">
        <v>0.06</v>
      </c>
      <c r="E471" s="429" t="s">
        <v>53</v>
      </c>
      <c r="F471" s="430">
        <v>0.71</v>
      </c>
      <c r="G471" s="429" t="s">
        <v>53</v>
      </c>
      <c r="H471" s="430">
        <v>3.81</v>
      </c>
      <c r="I471" s="429" t="s">
        <v>27</v>
      </c>
      <c r="J471" s="430">
        <v>1.47</v>
      </c>
      <c r="K471" s="429" t="s">
        <v>28</v>
      </c>
      <c r="L471" s="430">
        <v>2.7</v>
      </c>
      <c r="M471" s="429" t="s">
        <v>27</v>
      </c>
      <c r="N471" s="430">
        <v>0.83</v>
      </c>
      <c r="O471" s="429" t="s">
        <v>53</v>
      </c>
      <c r="P471" s="430">
        <v>0.12</v>
      </c>
      <c r="Q471" s="429" t="s">
        <v>53</v>
      </c>
      <c r="R471" s="430">
        <v>0.91</v>
      </c>
      <c r="S471" s="429" t="s">
        <v>53</v>
      </c>
      <c r="T471" s="430">
        <v>1.32</v>
      </c>
      <c r="U471" s="429" t="s">
        <v>53</v>
      </c>
      <c r="V471" s="430">
        <v>1.04</v>
      </c>
      <c r="W471" s="429" t="s">
        <v>53</v>
      </c>
      <c r="X471" s="430">
        <v>1.95</v>
      </c>
      <c r="Y471" s="429" t="s">
        <v>25</v>
      </c>
      <c r="Z471" s="430">
        <v>0.57999999999999996</v>
      </c>
      <c r="AA471" s="429" t="s">
        <v>38</v>
      </c>
      <c r="AB471" s="430">
        <v>15.5</v>
      </c>
    </row>
    <row r="472" spans="1:28">
      <c r="A472" s="429" t="s">
        <v>318</v>
      </c>
      <c r="B472" s="429" t="s">
        <v>276</v>
      </c>
      <c r="C472" s="430">
        <v>2003</v>
      </c>
      <c r="D472" s="430">
        <v>0.1</v>
      </c>
      <c r="E472" s="429" t="s">
        <v>25</v>
      </c>
      <c r="F472" s="430">
        <v>0.16</v>
      </c>
      <c r="G472" s="429" t="s">
        <v>53</v>
      </c>
      <c r="H472" s="430">
        <v>0.79</v>
      </c>
      <c r="I472" s="429" t="s">
        <v>53</v>
      </c>
      <c r="J472" s="430">
        <v>0.54</v>
      </c>
      <c r="K472" s="429" t="s">
        <v>25</v>
      </c>
      <c r="L472" s="430">
        <v>1.22</v>
      </c>
      <c r="M472" s="429" t="s">
        <v>53</v>
      </c>
      <c r="N472" s="430">
        <v>0.71</v>
      </c>
      <c r="O472" s="429" t="s">
        <v>53</v>
      </c>
      <c r="P472" s="430">
        <v>0.11</v>
      </c>
      <c r="Q472" s="429" t="s">
        <v>53</v>
      </c>
      <c r="R472" s="430">
        <v>0.22</v>
      </c>
      <c r="S472" s="429" t="s">
        <v>53</v>
      </c>
      <c r="T472" s="430">
        <v>0.31</v>
      </c>
      <c r="U472" s="429" t="s">
        <v>53</v>
      </c>
      <c r="V472" s="430">
        <v>0.32</v>
      </c>
      <c r="W472" s="429" t="s">
        <v>25</v>
      </c>
      <c r="X472" s="430">
        <v>0.2</v>
      </c>
      <c r="Y472" s="429" t="s">
        <v>37</v>
      </c>
      <c r="Z472" s="430">
        <v>0.75</v>
      </c>
      <c r="AA472" s="429" t="s">
        <v>27</v>
      </c>
      <c r="AB472" s="430">
        <v>5.23</v>
      </c>
    </row>
    <row r="473" spans="1:28">
      <c r="A473" s="429" t="s">
        <v>319</v>
      </c>
      <c r="B473" s="429" t="s">
        <v>276</v>
      </c>
      <c r="C473" s="430">
        <v>2003</v>
      </c>
      <c r="D473" s="430">
        <v>0</v>
      </c>
      <c r="E473" s="429" t="s">
        <v>27</v>
      </c>
      <c r="F473" s="430">
        <v>1.22</v>
      </c>
      <c r="G473" s="429" t="s">
        <v>25</v>
      </c>
      <c r="H473" s="430">
        <v>0.89</v>
      </c>
      <c r="I473" s="429" t="s">
        <v>27</v>
      </c>
      <c r="J473" s="430">
        <v>0.67</v>
      </c>
      <c r="K473" s="429" t="s">
        <v>53</v>
      </c>
      <c r="L473" s="430">
        <v>1.68</v>
      </c>
      <c r="M473" s="429" t="s">
        <v>53</v>
      </c>
      <c r="N473" s="430">
        <v>2.29</v>
      </c>
      <c r="O473" s="429" t="s">
        <v>53</v>
      </c>
      <c r="P473" s="430">
        <v>0.66</v>
      </c>
      <c r="Q473" s="429" t="s">
        <v>53</v>
      </c>
      <c r="R473" s="430">
        <v>1.69</v>
      </c>
      <c r="S473" s="429" t="s">
        <v>27</v>
      </c>
      <c r="T473" s="430">
        <v>0.22</v>
      </c>
      <c r="U473" s="429" t="s">
        <v>27</v>
      </c>
      <c r="V473" s="430">
        <v>0</v>
      </c>
      <c r="W473" s="429" t="s">
        <v>28</v>
      </c>
      <c r="X473" s="430">
        <v>1.56</v>
      </c>
      <c r="Y473" s="429" t="s">
        <v>25</v>
      </c>
      <c r="Z473" s="430">
        <v>1.07</v>
      </c>
      <c r="AA473" s="429" t="s">
        <v>37</v>
      </c>
      <c r="AB473" s="430">
        <v>10.88</v>
      </c>
    </row>
    <row r="474" spans="1:28">
      <c r="A474" s="429" t="s">
        <v>321</v>
      </c>
      <c r="B474" s="429" t="s">
        <v>276</v>
      </c>
      <c r="C474" s="430">
        <v>2003</v>
      </c>
      <c r="D474" s="430">
        <v>0.04</v>
      </c>
      <c r="E474" s="429" t="s">
        <v>53</v>
      </c>
      <c r="F474" s="430">
        <v>0.64</v>
      </c>
      <c r="G474" s="429" t="s">
        <v>53</v>
      </c>
      <c r="H474" s="430">
        <v>0.68</v>
      </c>
      <c r="I474" s="429" t="s">
        <v>53</v>
      </c>
      <c r="J474" s="430">
        <v>0.17</v>
      </c>
      <c r="K474" s="429" t="s">
        <v>53</v>
      </c>
      <c r="L474" s="430">
        <v>0.91</v>
      </c>
      <c r="M474" s="429" t="s">
        <v>53</v>
      </c>
      <c r="N474" s="430">
        <v>1.62</v>
      </c>
      <c r="O474" s="429" t="s">
        <v>53</v>
      </c>
      <c r="P474" s="430">
        <v>0.13</v>
      </c>
      <c r="Q474" s="429" t="s">
        <v>53</v>
      </c>
      <c r="R474" s="430">
        <v>0.18</v>
      </c>
      <c r="S474" s="429" t="s">
        <v>25</v>
      </c>
      <c r="T474" s="430">
        <v>0.05</v>
      </c>
      <c r="U474" s="429" t="s">
        <v>25</v>
      </c>
      <c r="V474" s="430">
        <v>0</v>
      </c>
      <c r="W474" s="429" t="s">
        <v>28</v>
      </c>
      <c r="X474" s="430">
        <v>0.16</v>
      </c>
      <c r="Y474" s="429" t="s">
        <v>27</v>
      </c>
      <c r="Z474" s="430">
        <v>0.48</v>
      </c>
      <c r="AA474" s="429" t="s">
        <v>53</v>
      </c>
      <c r="AB474" s="430">
        <v>5.0599999999999996</v>
      </c>
    </row>
    <row r="475" spans="1:28">
      <c r="A475" s="429" t="s">
        <v>322</v>
      </c>
      <c r="B475" s="429" t="s">
        <v>276</v>
      </c>
      <c r="C475" s="430">
        <v>2003</v>
      </c>
      <c r="D475" s="430">
        <v>0.12</v>
      </c>
      <c r="E475" s="429" t="s">
        <v>53</v>
      </c>
      <c r="F475" s="430">
        <v>0.57999999999999996</v>
      </c>
      <c r="G475" s="429" t="s">
        <v>27</v>
      </c>
      <c r="H475" s="430">
        <v>1.25</v>
      </c>
      <c r="I475" s="429" t="s">
        <v>53</v>
      </c>
      <c r="J475" s="430">
        <v>0.21</v>
      </c>
      <c r="K475" s="429" t="s">
        <v>53</v>
      </c>
      <c r="L475" s="430">
        <v>0.86</v>
      </c>
      <c r="M475" s="429" t="s">
        <v>53</v>
      </c>
      <c r="N475" s="430">
        <v>1.1299999999999999</v>
      </c>
      <c r="O475" s="429" t="s">
        <v>53</v>
      </c>
      <c r="P475" s="430">
        <v>0.9</v>
      </c>
      <c r="Q475" s="429" t="s">
        <v>53</v>
      </c>
      <c r="R475" s="430">
        <v>1.62</v>
      </c>
      <c r="S475" s="429" t="s">
        <v>53</v>
      </c>
      <c r="T475" s="430">
        <v>0.44</v>
      </c>
      <c r="U475" s="429" t="s">
        <v>53</v>
      </c>
      <c r="V475" s="430">
        <v>0.14000000000000001</v>
      </c>
      <c r="W475" s="429" t="s">
        <v>27</v>
      </c>
      <c r="X475" s="430">
        <v>0.67</v>
      </c>
      <c r="Y475" s="429" t="s">
        <v>25</v>
      </c>
      <c r="Z475" s="430">
        <v>0.82</v>
      </c>
      <c r="AA475" s="429" t="s">
        <v>25</v>
      </c>
      <c r="AB475" s="430">
        <v>8.74</v>
      </c>
    </row>
    <row r="476" spans="1:28">
      <c r="A476" s="429" t="s">
        <v>324</v>
      </c>
      <c r="B476" s="429" t="s">
        <v>276</v>
      </c>
      <c r="C476" s="430">
        <v>2003</v>
      </c>
      <c r="D476" s="430">
        <v>0.75</v>
      </c>
      <c r="E476" s="429" t="s">
        <v>53</v>
      </c>
      <c r="F476" s="430">
        <v>1.37</v>
      </c>
      <c r="G476" s="429" t="s">
        <v>53</v>
      </c>
      <c r="H476" s="430">
        <v>2.0699999999999998</v>
      </c>
      <c r="I476" s="429" t="s">
        <v>53</v>
      </c>
      <c r="J476" s="430">
        <v>1.71</v>
      </c>
      <c r="K476" s="429" t="s">
        <v>27</v>
      </c>
      <c r="L476" s="430">
        <v>1.25</v>
      </c>
      <c r="M476" s="429" t="s">
        <v>53</v>
      </c>
      <c r="N476" s="430">
        <v>3.85</v>
      </c>
      <c r="O476" s="429" t="s">
        <v>53</v>
      </c>
      <c r="P476" s="430">
        <v>0.94</v>
      </c>
      <c r="Q476" s="429" t="s">
        <v>53</v>
      </c>
      <c r="R476" s="430">
        <v>0.52</v>
      </c>
      <c r="S476" s="429" t="s">
        <v>53</v>
      </c>
      <c r="T476" s="430">
        <v>1.5</v>
      </c>
      <c r="U476" s="429" t="s">
        <v>53</v>
      </c>
      <c r="V476" s="430">
        <v>0.43</v>
      </c>
      <c r="W476" s="429" t="s">
        <v>53</v>
      </c>
      <c r="X476" s="430">
        <v>0.77</v>
      </c>
      <c r="Y476" s="429" t="s">
        <v>53</v>
      </c>
      <c r="Z476" s="430">
        <v>0.78</v>
      </c>
      <c r="AA476" s="429" t="s">
        <v>53</v>
      </c>
      <c r="AB476" s="430">
        <v>15.94</v>
      </c>
    </row>
    <row r="477" spans="1:28">
      <c r="A477" s="429" t="s">
        <v>325</v>
      </c>
      <c r="B477" s="429" t="s">
        <v>276</v>
      </c>
      <c r="C477" s="430">
        <v>2003</v>
      </c>
      <c r="D477" s="430">
        <v>0.13</v>
      </c>
      <c r="E477" s="429" t="s">
        <v>32</v>
      </c>
      <c r="F477" s="430">
        <v>0.42</v>
      </c>
      <c r="G477" s="429" t="s">
        <v>53</v>
      </c>
      <c r="H477" s="430">
        <v>0.97</v>
      </c>
      <c r="I477" s="429" t="s">
        <v>27</v>
      </c>
      <c r="J477" s="430">
        <v>0.18</v>
      </c>
      <c r="K477" s="429" t="s">
        <v>34</v>
      </c>
      <c r="L477" s="430">
        <v>1.39</v>
      </c>
      <c r="M477" s="429" t="s">
        <v>29</v>
      </c>
      <c r="N477" s="430">
        <v>2.58</v>
      </c>
      <c r="O477" s="429" t="s">
        <v>43</v>
      </c>
      <c r="P477" s="430">
        <v>0.13</v>
      </c>
      <c r="Q477" s="429" t="s">
        <v>39</v>
      </c>
      <c r="R477" s="430">
        <v>0.8</v>
      </c>
      <c r="S477" s="429" t="s">
        <v>29</v>
      </c>
      <c r="T477" s="430">
        <v>0.35</v>
      </c>
      <c r="U477" s="429" t="s">
        <v>43</v>
      </c>
      <c r="V477" s="430">
        <v>0.69</v>
      </c>
      <c r="W477" s="429" t="s">
        <v>32</v>
      </c>
      <c r="X477" s="430">
        <v>2</v>
      </c>
      <c r="Y477" s="429" t="s">
        <v>29</v>
      </c>
      <c r="Z477" s="430">
        <v>0.12</v>
      </c>
      <c r="AA477" s="429" t="s">
        <v>44</v>
      </c>
      <c r="AB477" s="430">
        <v>1.39</v>
      </c>
    </row>
    <row r="478" spans="1:28">
      <c r="A478" s="429" t="s">
        <v>327</v>
      </c>
      <c r="B478" s="429" t="s">
        <v>276</v>
      </c>
      <c r="C478" s="430">
        <v>2003</v>
      </c>
      <c r="D478" s="430">
        <v>0.46</v>
      </c>
      <c r="E478" s="429" t="s">
        <v>53</v>
      </c>
      <c r="F478" s="430">
        <v>0.64</v>
      </c>
      <c r="G478" s="429" t="s">
        <v>28</v>
      </c>
      <c r="H478" s="430">
        <v>1.0900000000000001</v>
      </c>
      <c r="I478" s="429" t="s">
        <v>53</v>
      </c>
      <c r="J478" s="430">
        <v>0.14000000000000001</v>
      </c>
      <c r="K478" s="429" t="s">
        <v>53</v>
      </c>
      <c r="L478" s="430">
        <v>1.73</v>
      </c>
      <c r="M478" s="429" t="s">
        <v>53</v>
      </c>
      <c r="N478" s="430">
        <v>0.8</v>
      </c>
      <c r="O478" s="429" t="s">
        <v>53</v>
      </c>
      <c r="P478" s="430">
        <v>0.55000000000000004</v>
      </c>
      <c r="Q478" s="429" t="s">
        <v>53</v>
      </c>
      <c r="R478" s="430">
        <v>0.19</v>
      </c>
      <c r="S478" s="429" t="s">
        <v>53</v>
      </c>
      <c r="T478" s="430">
        <v>0.22</v>
      </c>
      <c r="U478" s="429" t="s">
        <v>53</v>
      </c>
      <c r="V478" s="430">
        <v>0.38</v>
      </c>
      <c r="W478" s="429" t="s">
        <v>53</v>
      </c>
      <c r="X478" s="430">
        <v>0.36</v>
      </c>
      <c r="Y478" s="429" t="s">
        <v>53</v>
      </c>
      <c r="Z478" s="430">
        <v>0.28999999999999998</v>
      </c>
      <c r="AA478" s="429" t="s">
        <v>53</v>
      </c>
      <c r="AB478" s="430">
        <v>6.85</v>
      </c>
    </row>
    <row r="479" spans="1:28">
      <c r="A479" s="429" t="s">
        <v>328</v>
      </c>
      <c r="B479" s="429" t="s">
        <v>276</v>
      </c>
      <c r="C479" s="430">
        <v>2003</v>
      </c>
      <c r="D479" s="430">
        <v>0.03</v>
      </c>
      <c r="E479" s="429" t="s">
        <v>53</v>
      </c>
      <c r="F479" s="430">
        <v>0.1</v>
      </c>
      <c r="G479" s="429" t="s">
        <v>27</v>
      </c>
      <c r="H479" s="430">
        <v>2.31</v>
      </c>
      <c r="I479" s="429" t="s">
        <v>53</v>
      </c>
      <c r="J479" s="430">
        <v>3.32</v>
      </c>
      <c r="K479" s="429" t="s">
        <v>53</v>
      </c>
      <c r="L479" s="430">
        <v>2.2999999999999998</v>
      </c>
      <c r="M479" s="429" t="s">
        <v>53</v>
      </c>
      <c r="N479" s="430">
        <v>2.5299999999999998</v>
      </c>
      <c r="O479" s="429" t="s">
        <v>53</v>
      </c>
      <c r="P479" s="430">
        <v>0.66</v>
      </c>
      <c r="Q479" s="429" t="s">
        <v>53</v>
      </c>
      <c r="R479" s="430">
        <v>1.17</v>
      </c>
      <c r="S479" s="429" t="s">
        <v>53</v>
      </c>
      <c r="T479" s="430">
        <v>0.85</v>
      </c>
      <c r="U479" s="429" t="s">
        <v>53</v>
      </c>
      <c r="V479" s="430">
        <v>0.3</v>
      </c>
      <c r="W479" s="429" t="s">
        <v>53</v>
      </c>
      <c r="X479" s="430">
        <v>0.73</v>
      </c>
      <c r="Y479" s="429" t="s">
        <v>53</v>
      </c>
      <c r="Z479" s="430">
        <v>0.59</v>
      </c>
      <c r="AA479" s="429" t="s">
        <v>53</v>
      </c>
      <c r="AB479" s="430">
        <v>14.89</v>
      </c>
    </row>
    <row r="480" spans="1:28">
      <c r="A480" s="429" t="s">
        <v>329</v>
      </c>
      <c r="B480" s="429" t="s">
        <v>276</v>
      </c>
      <c r="C480" s="430">
        <v>2003</v>
      </c>
      <c r="D480" s="430">
        <v>0.73</v>
      </c>
      <c r="E480" s="429" t="s">
        <v>27</v>
      </c>
      <c r="F480" s="430">
        <v>1.23</v>
      </c>
      <c r="G480" s="429" t="s">
        <v>25</v>
      </c>
      <c r="H480" s="430">
        <v>0.98</v>
      </c>
      <c r="I480" s="429" t="s">
        <v>53</v>
      </c>
      <c r="J480" s="430">
        <v>0.8</v>
      </c>
      <c r="K480" s="429" t="s">
        <v>27</v>
      </c>
      <c r="L480" s="430">
        <v>1.9</v>
      </c>
      <c r="M480" s="429" t="s">
        <v>53</v>
      </c>
      <c r="N480" s="430">
        <v>3.79</v>
      </c>
      <c r="O480" s="429" t="s">
        <v>53</v>
      </c>
      <c r="P480" s="430">
        <v>0.84</v>
      </c>
      <c r="Q480" s="429" t="s">
        <v>53</v>
      </c>
      <c r="R480" s="430">
        <v>0.9</v>
      </c>
      <c r="S480" s="429" t="s">
        <v>53</v>
      </c>
      <c r="T480" s="430">
        <v>2.76</v>
      </c>
      <c r="U480" s="429" t="s">
        <v>53</v>
      </c>
      <c r="V480" s="430">
        <v>0.43</v>
      </c>
      <c r="W480" s="429" t="s">
        <v>53</v>
      </c>
      <c r="X480" s="430">
        <v>0.32</v>
      </c>
      <c r="Y480" s="429" t="s">
        <v>53</v>
      </c>
      <c r="Z480" s="430">
        <v>0.59</v>
      </c>
      <c r="AA480" s="429" t="s">
        <v>27</v>
      </c>
      <c r="AB480" s="430">
        <v>15.27</v>
      </c>
    </row>
    <row r="481" spans="1:28">
      <c r="A481" s="429" t="s">
        <v>330</v>
      </c>
      <c r="B481" s="429" t="s">
        <v>276</v>
      </c>
      <c r="C481" s="430">
        <v>2003</v>
      </c>
      <c r="D481" s="430">
        <v>0.85</v>
      </c>
      <c r="E481" s="429" t="s">
        <v>43</v>
      </c>
      <c r="F481" s="430">
        <v>0.61</v>
      </c>
      <c r="G481" s="429" t="s">
        <v>44</v>
      </c>
      <c r="H481" s="430">
        <v>1.19</v>
      </c>
      <c r="I481" s="429" t="s">
        <v>40</v>
      </c>
      <c r="J481" s="430">
        <v>1.05</v>
      </c>
      <c r="K481" s="429" t="s">
        <v>32</v>
      </c>
      <c r="L481" s="430">
        <v>0.72</v>
      </c>
      <c r="M481" s="429" t="s">
        <v>30</v>
      </c>
      <c r="N481" s="430">
        <v>0.32</v>
      </c>
      <c r="O481" s="429" t="s">
        <v>28</v>
      </c>
      <c r="P481" s="430">
        <v>0.42</v>
      </c>
      <c r="Q481" s="429" t="s">
        <v>53</v>
      </c>
      <c r="R481" s="430">
        <v>1.29</v>
      </c>
      <c r="S481" s="429" t="s">
        <v>47</v>
      </c>
      <c r="T481" s="430">
        <v>0.78</v>
      </c>
      <c r="U481" s="429" t="s">
        <v>26</v>
      </c>
      <c r="V481" s="430">
        <v>0.41</v>
      </c>
      <c r="W481" s="429" t="s">
        <v>331</v>
      </c>
      <c r="X481" s="430">
        <v>1.85</v>
      </c>
      <c r="Y481" s="429" t="s">
        <v>30</v>
      </c>
      <c r="Z481" s="430">
        <v>1.64</v>
      </c>
      <c r="AA481" s="429" t="s">
        <v>47</v>
      </c>
      <c r="AB481" s="430">
        <v>0.74</v>
      </c>
    </row>
    <row r="482" spans="1:28">
      <c r="A482" s="429" t="s">
        <v>332</v>
      </c>
      <c r="B482" s="429" t="s">
        <v>276</v>
      </c>
      <c r="C482" s="430">
        <v>2003</v>
      </c>
      <c r="D482" s="430">
        <v>0.08</v>
      </c>
      <c r="E482" s="429" t="s">
        <v>53</v>
      </c>
      <c r="F482" s="430">
        <v>0.97</v>
      </c>
      <c r="G482" s="429" t="s">
        <v>53</v>
      </c>
      <c r="H482" s="430">
        <v>1.17</v>
      </c>
      <c r="I482" s="429" t="s">
        <v>53</v>
      </c>
      <c r="J482" s="430">
        <v>0.72</v>
      </c>
      <c r="K482" s="429" t="s">
        <v>53</v>
      </c>
      <c r="L482" s="430">
        <v>1.6</v>
      </c>
      <c r="M482" s="429" t="s">
        <v>53</v>
      </c>
      <c r="N482" s="430">
        <v>1.89</v>
      </c>
      <c r="O482" s="429" t="s">
        <v>53</v>
      </c>
      <c r="P482" s="430">
        <v>0.08</v>
      </c>
      <c r="Q482" s="429" t="s">
        <v>53</v>
      </c>
      <c r="R482" s="430">
        <v>0.62</v>
      </c>
      <c r="S482" s="429" t="s">
        <v>53</v>
      </c>
      <c r="T482" s="430">
        <v>1.1200000000000001</v>
      </c>
      <c r="U482" s="429" t="s">
        <v>53</v>
      </c>
      <c r="V482" s="430">
        <v>1.1499999999999999</v>
      </c>
      <c r="W482" s="429" t="s">
        <v>53</v>
      </c>
      <c r="X482" s="430">
        <v>0.62</v>
      </c>
      <c r="Y482" s="429" t="s">
        <v>53</v>
      </c>
      <c r="Z482" s="430">
        <v>0.62</v>
      </c>
      <c r="AA482" s="429" t="s">
        <v>53</v>
      </c>
      <c r="AB482" s="430">
        <v>10.64</v>
      </c>
    </row>
    <row r="483" spans="1:28">
      <c r="A483" s="429" t="s">
        <v>333</v>
      </c>
      <c r="B483" s="429" t="s">
        <v>276</v>
      </c>
      <c r="C483" s="430">
        <v>2003</v>
      </c>
      <c r="D483" s="430">
        <v>0.31</v>
      </c>
      <c r="E483" s="429" t="s">
        <v>53</v>
      </c>
      <c r="F483" s="430">
        <v>0.31</v>
      </c>
      <c r="G483" s="429" t="s">
        <v>53</v>
      </c>
      <c r="H483" s="430">
        <v>0.96</v>
      </c>
      <c r="I483" s="429" t="s">
        <v>53</v>
      </c>
      <c r="J483" s="430">
        <v>2.74</v>
      </c>
      <c r="K483" s="429" t="s">
        <v>53</v>
      </c>
      <c r="L483" s="430">
        <v>1.18</v>
      </c>
      <c r="M483" s="429" t="s">
        <v>27</v>
      </c>
      <c r="N483" s="430">
        <v>2.5299999999999998</v>
      </c>
      <c r="O483" s="429" t="s">
        <v>53</v>
      </c>
      <c r="P483" s="430">
        <v>0.62</v>
      </c>
      <c r="Q483" s="429" t="s">
        <v>53</v>
      </c>
      <c r="R483" s="430">
        <v>0.61</v>
      </c>
      <c r="S483" s="429" t="s">
        <v>53</v>
      </c>
      <c r="T483" s="430">
        <v>1.75</v>
      </c>
      <c r="U483" s="429" t="s">
        <v>53</v>
      </c>
      <c r="V483" s="430">
        <v>0.44</v>
      </c>
      <c r="W483" s="429" t="s">
        <v>53</v>
      </c>
      <c r="X483" s="430">
        <v>0.96</v>
      </c>
      <c r="Y483" s="429" t="s">
        <v>27</v>
      </c>
      <c r="Z483" s="430">
        <v>0.37</v>
      </c>
      <c r="AA483" s="429" t="s">
        <v>53</v>
      </c>
      <c r="AB483" s="430">
        <v>12.78</v>
      </c>
    </row>
    <row r="484" spans="1:28">
      <c r="A484" s="429" t="s">
        <v>334</v>
      </c>
      <c r="B484" s="429" t="s">
        <v>276</v>
      </c>
      <c r="C484" s="430">
        <v>2003</v>
      </c>
      <c r="D484" s="430">
        <v>0</v>
      </c>
      <c r="E484" s="429" t="s">
        <v>53</v>
      </c>
      <c r="F484" s="430">
        <v>0.53</v>
      </c>
      <c r="G484" s="429" t="s">
        <v>53</v>
      </c>
      <c r="H484" s="430">
        <v>0</v>
      </c>
      <c r="I484" s="429" t="s">
        <v>26</v>
      </c>
      <c r="J484" s="430">
        <v>0.1</v>
      </c>
      <c r="K484" s="429" t="s">
        <v>53</v>
      </c>
      <c r="L484" s="430">
        <v>0.81</v>
      </c>
      <c r="M484" s="429" t="s">
        <v>53</v>
      </c>
      <c r="N484" s="430">
        <v>0</v>
      </c>
      <c r="O484" s="429" t="s">
        <v>26</v>
      </c>
      <c r="P484" s="430">
        <v>0</v>
      </c>
      <c r="Q484" s="429" t="s">
        <v>26</v>
      </c>
      <c r="R484" s="430">
        <v>0</v>
      </c>
      <c r="S484" s="429" t="s">
        <v>26</v>
      </c>
      <c r="T484" s="430">
        <v>0</v>
      </c>
      <c r="U484" s="429" t="s">
        <v>26</v>
      </c>
      <c r="V484" s="430">
        <v>0.59</v>
      </c>
      <c r="W484" s="429" t="s">
        <v>25</v>
      </c>
      <c r="X484" s="430">
        <v>0.38</v>
      </c>
      <c r="Y484" s="429" t="s">
        <v>25</v>
      </c>
      <c r="Z484" s="430">
        <v>0.23</v>
      </c>
      <c r="AA484" s="429" t="s">
        <v>53</v>
      </c>
      <c r="AB484" s="430">
        <v>2.64</v>
      </c>
    </row>
    <row r="485" spans="1:28">
      <c r="A485" s="429" t="s">
        <v>335</v>
      </c>
      <c r="B485" s="429" t="s">
        <v>276</v>
      </c>
      <c r="C485" s="430">
        <v>2003</v>
      </c>
      <c r="D485" s="430">
        <v>0.08</v>
      </c>
      <c r="E485" s="429" t="s">
        <v>53</v>
      </c>
      <c r="F485" s="430">
        <v>0.81</v>
      </c>
      <c r="G485" s="429" t="s">
        <v>53</v>
      </c>
      <c r="H485" s="430">
        <v>0.42</v>
      </c>
      <c r="I485" s="429" t="s">
        <v>53</v>
      </c>
      <c r="J485" s="430">
        <v>0.03</v>
      </c>
      <c r="K485" s="429" t="s">
        <v>53</v>
      </c>
      <c r="L485" s="430">
        <v>0.53</v>
      </c>
      <c r="M485" s="429" t="s">
        <v>27</v>
      </c>
      <c r="N485" s="430">
        <v>0.74</v>
      </c>
      <c r="O485" s="429" t="s">
        <v>53</v>
      </c>
      <c r="P485" s="430">
        <v>0.06</v>
      </c>
      <c r="Q485" s="429" t="s">
        <v>25</v>
      </c>
      <c r="R485" s="430">
        <v>0.43</v>
      </c>
      <c r="S485" s="429" t="s">
        <v>53</v>
      </c>
      <c r="T485" s="430">
        <v>0.31</v>
      </c>
      <c r="U485" s="429" t="s">
        <v>53</v>
      </c>
      <c r="V485" s="430">
        <v>0.82</v>
      </c>
      <c r="W485" s="429" t="s">
        <v>53</v>
      </c>
      <c r="X485" s="430">
        <v>0.09</v>
      </c>
      <c r="Y485" s="429" t="s">
        <v>53</v>
      </c>
      <c r="Z485" s="430">
        <v>0.66</v>
      </c>
      <c r="AA485" s="429" t="s">
        <v>27</v>
      </c>
      <c r="AB485" s="430">
        <v>4.9800000000000004</v>
      </c>
    </row>
    <row r="486" spans="1:28">
      <c r="A486" s="429" t="s">
        <v>336</v>
      </c>
      <c r="B486" s="429" t="s">
        <v>276</v>
      </c>
      <c r="C486" s="430">
        <v>2003</v>
      </c>
      <c r="D486" s="430">
        <v>0.24</v>
      </c>
      <c r="E486" s="429" t="s">
        <v>53</v>
      </c>
      <c r="F486" s="430">
        <v>0.83</v>
      </c>
      <c r="G486" s="429" t="s">
        <v>53</v>
      </c>
      <c r="H486" s="430">
        <v>3.18</v>
      </c>
      <c r="I486" s="429" t="s">
        <v>53</v>
      </c>
      <c r="J486" s="430">
        <v>1.26</v>
      </c>
      <c r="K486" s="429" t="s">
        <v>53</v>
      </c>
      <c r="L486" s="430">
        <v>1.22</v>
      </c>
      <c r="M486" s="429" t="s">
        <v>53</v>
      </c>
      <c r="N486" s="430">
        <v>4.26</v>
      </c>
      <c r="O486" s="429" t="s">
        <v>27</v>
      </c>
      <c r="P486" s="430">
        <v>0.45</v>
      </c>
      <c r="Q486" s="429" t="s">
        <v>27</v>
      </c>
      <c r="R486" s="430">
        <v>0.74</v>
      </c>
      <c r="S486" s="429" t="s">
        <v>53</v>
      </c>
      <c r="T486" s="430">
        <v>1.1399999999999999</v>
      </c>
      <c r="U486" s="429" t="s">
        <v>53</v>
      </c>
      <c r="V486" s="430">
        <v>0.45</v>
      </c>
      <c r="W486" s="429" t="s">
        <v>27</v>
      </c>
      <c r="X486" s="430">
        <v>0.7</v>
      </c>
      <c r="Y486" s="429" t="s">
        <v>53</v>
      </c>
      <c r="Z486" s="430">
        <v>0.82</v>
      </c>
      <c r="AA486" s="429" t="s">
        <v>53</v>
      </c>
      <c r="AB486" s="430">
        <v>15.29</v>
      </c>
    </row>
    <row r="487" spans="1:28">
      <c r="A487" s="429" t="s">
        <v>337</v>
      </c>
      <c r="B487" s="429" t="s">
        <v>276</v>
      </c>
      <c r="C487" s="430">
        <v>2003</v>
      </c>
      <c r="D487" s="430">
        <v>2.1800000000000002</v>
      </c>
      <c r="E487" s="429" t="s">
        <v>31</v>
      </c>
      <c r="F487" s="430">
        <v>1.72</v>
      </c>
      <c r="G487" s="429" t="s">
        <v>53</v>
      </c>
      <c r="H487" s="430">
        <v>1.35</v>
      </c>
      <c r="I487" s="429" t="s">
        <v>53</v>
      </c>
      <c r="J487" s="430">
        <v>2.67</v>
      </c>
      <c r="K487" s="429" t="s">
        <v>25</v>
      </c>
      <c r="L487" s="430">
        <v>2.12</v>
      </c>
      <c r="M487" s="429" t="s">
        <v>53</v>
      </c>
      <c r="N487" s="430">
        <v>1.8</v>
      </c>
      <c r="O487" s="429" t="s">
        <v>25</v>
      </c>
      <c r="P487" s="430">
        <v>0.41</v>
      </c>
      <c r="Q487" s="429" t="s">
        <v>53</v>
      </c>
      <c r="R487" s="430">
        <v>1.01</v>
      </c>
      <c r="S487" s="429" t="s">
        <v>53</v>
      </c>
      <c r="T487" s="430">
        <v>0.84</v>
      </c>
      <c r="U487" s="429" t="s">
        <v>25</v>
      </c>
      <c r="V487" s="430">
        <v>1.25</v>
      </c>
      <c r="W487" s="429" t="s">
        <v>25</v>
      </c>
      <c r="X487" s="430">
        <v>1.58</v>
      </c>
      <c r="Y487" s="429" t="s">
        <v>38</v>
      </c>
      <c r="Z487" s="430">
        <v>1.6</v>
      </c>
      <c r="AA487" s="429" t="s">
        <v>29</v>
      </c>
      <c r="AB487" s="430">
        <v>16.93</v>
      </c>
    </row>
    <row r="488" spans="1:28">
      <c r="A488" s="429" t="s">
        <v>338</v>
      </c>
      <c r="B488" s="429" t="s">
        <v>276</v>
      </c>
      <c r="C488" s="430">
        <v>2003</v>
      </c>
      <c r="D488" s="430">
        <v>0.32</v>
      </c>
      <c r="E488" s="429" t="s">
        <v>53</v>
      </c>
      <c r="F488" s="430">
        <v>1.1000000000000001</v>
      </c>
      <c r="G488" s="429" t="s">
        <v>53</v>
      </c>
      <c r="H488" s="430">
        <v>0.95</v>
      </c>
      <c r="I488" s="429" t="s">
        <v>53</v>
      </c>
      <c r="J488" s="430">
        <v>0.88</v>
      </c>
      <c r="K488" s="429" t="s">
        <v>53</v>
      </c>
      <c r="L488" s="430">
        <v>1.28</v>
      </c>
      <c r="M488" s="429" t="s">
        <v>53</v>
      </c>
      <c r="N488" s="430">
        <v>1.7</v>
      </c>
      <c r="O488" s="429" t="s">
        <v>53</v>
      </c>
      <c r="P488" s="430">
        <v>0.43</v>
      </c>
      <c r="Q488" s="429" t="s">
        <v>53</v>
      </c>
      <c r="R488" s="430">
        <v>0.74</v>
      </c>
      <c r="S488" s="429" t="s">
        <v>53</v>
      </c>
      <c r="T488" s="430">
        <v>1.06</v>
      </c>
      <c r="U488" s="429" t="s">
        <v>53</v>
      </c>
      <c r="V488" s="430">
        <v>0.91</v>
      </c>
      <c r="W488" s="429" t="s">
        <v>53</v>
      </c>
      <c r="X488" s="430">
        <v>7.0000000000000007E-2</v>
      </c>
      <c r="Y488" s="429" t="s">
        <v>53</v>
      </c>
      <c r="Z488" s="430">
        <v>0.82</v>
      </c>
      <c r="AA488" s="429" t="s">
        <v>53</v>
      </c>
      <c r="AB488" s="430">
        <v>10.26</v>
      </c>
    </row>
    <row r="489" spans="1:28">
      <c r="A489" s="429" t="s">
        <v>339</v>
      </c>
      <c r="B489" s="429" t="s">
        <v>276</v>
      </c>
      <c r="C489" s="430">
        <v>2003</v>
      </c>
      <c r="D489" s="430">
        <v>0.12</v>
      </c>
      <c r="E489" s="429" t="s">
        <v>53</v>
      </c>
      <c r="F489" s="430">
        <v>0.28000000000000003</v>
      </c>
      <c r="G489" s="429" t="s">
        <v>53</v>
      </c>
      <c r="H489" s="430">
        <v>1.75</v>
      </c>
      <c r="I489" s="429" t="s">
        <v>53</v>
      </c>
      <c r="J489" s="430">
        <v>2</v>
      </c>
      <c r="K489" s="429" t="s">
        <v>53</v>
      </c>
      <c r="L489" s="430">
        <v>2.69</v>
      </c>
      <c r="M489" s="429" t="s">
        <v>53</v>
      </c>
      <c r="N489" s="430">
        <v>0.8</v>
      </c>
      <c r="O489" s="429" t="s">
        <v>53</v>
      </c>
      <c r="P489" s="430">
        <v>0.51</v>
      </c>
      <c r="Q489" s="429" t="s">
        <v>53</v>
      </c>
      <c r="R489" s="430">
        <v>0.71</v>
      </c>
      <c r="S489" s="429" t="s">
        <v>53</v>
      </c>
      <c r="T489" s="430">
        <v>0.59</v>
      </c>
      <c r="U489" s="429" t="s">
        <v>53</v>
      </c>
      <c r="V489" s="430">
        <v>0.4</v>
      </c>
      <c r="W489" s="429" t="s">
        <v>53</v>
      </c>
      <c r="X489" s="430">
        <v>1.02</v>
      </c>
      <c r="Y489" s="429" t="s">
        <v>53</v>
      </c>
      <c r="Z489" s="430">
        <v>0.44</v>
      </c>
      <c r="AA489" s="429" t="s">
        <v>53</v>
      </c>
      <c r="AB489" s="430">
        <v>11.31</v>
      </c>
    </row>
    <row r="490" spans="1:28">
      <c r="A490" s="429" t="s">
        <v>340</v>
      </c>
      <c r="B490" s="429" t="s">
        <v>276</v>
      </c>
      <c r="C490" s="430">
        <v>2003</v>
      </c>
      <c r="D490" s="430">
        <v>0.05</v>
      </c>
      <c r="E490" s="429" t="s">
        <v>53</v>
      </c>
      <c r="F490" s="430">
        <v>0.12</v>
      </c>
      <c r="G490" s="429" t="s">
        <v>53</v>
      </c>
      <c r="H490" s="430">
        <v>0.95</v>
      </c>
      <c r="I490" s="429" t="s">
        <v>53</v>
      </c>
      <c r="J490" s="430">
        <v>1.28</v>
      </c>
      <c r="K490" s="429" t="s">
        <v>53</v>
      </c>
      <c r="L490" s="430">
        <v>1.73</v>
      </c>
      <c r="M490" s="429" t="s">
        <v>53</v>
      </c>
      <c r="N490" s="430">
        <v>0.82</v>
      </c>
      <c r="O490" s="429" t="s">
        <v>53</v>
      </c>
      <c r="P490" s="430">
        <v>1.1100000000000001</v>
      </c>
      <c r="Q490" s="429" t="s">
        <v>53</v>
      </c>
      <c r="R490" s="430">
        <v>0.78</v>
      </c>
      <c r="S490" s="429" t="s">
        <v>53</v>
      </c>
      <c r="T490" s="430">
        <v>0.76</v>
      </c>
      <c r="U490" s="429" t="s">
        <v>53</v>
      </c>
      <c r="V490" s="430">
        <v>0.46</v>
      </c>
      <c r="W490" s="429" t="s">
        <v>53</v>
      </c>
      <c r="X490" s="430">
        <v>0.59</v>
      </c>
      <c r="Y490" s="429" t="s">
        <v>53</v>
      </c>
      <c r="Z490" s="430">
        <v>0.22</v>
      </c>
      <c r="AA490" s="429" t="s">
        <v>53</v>
      </c>
      <c r="AB490" s="430">
        <v>8.8699999999999992</v>
      </c>
    </row>
    <row r="491" spans="1:28">
      <c r="A491" s="429" t="s">
        <v>341</v>
      </c>
      <c r="B491" s="429" t="s">
        <v>276</v>
      </c>
      <c r="C491" s="430">
        <v>2003</v>
      </c>
      <c r="D491" s="430">
        <v>0.78</v>
      </c>
      <c r="E491" s="429" t="s">
        <v>53</v>
      </c>
      <c r="F491" s="430">
        <v>0.47</v>
      </c>
      <c r="G491" s="429" t="s">
        <v>53</v>
      </c>
      <c r="H491" s="430">
        <v>2.38</v>
      </c>
      <c r="I491" s="429" t="s">
        <v>53</v>
      </c>
      <c r="J491" s="430">
        <v>2.52</v>
      </c>
      <c r="K491" s="429" t="s">
        <v>53</v>
      </c>
      <c r="L491" s="430">
        <v>3.05</v>
      </c>
      <c r="M491" s="429" t="s">
        <v>53</v>
      </c>
      <c r="N491" s="430">
        <v>2.81</v>
      </c>
      <c r="O491" s="429" t="s">
        <v>53</v>
      </c>
      <c r="P491" s="430">
        <v>0.14000000000000001</v>
      </c>
      <c r="Q491" s="429" t="s">
        <v>53</v>
      </c>
      <c r="R491" s="430">
        <v>0.19</v>
      </c>
      <c r="S491" s="429" t="s">
        <v>53</v>
      </c>
      <c r="T491" s="430">
        <v>1.2</v>
      </c>
      <c r="U491" s="429" t="s">
        <v>53</v>
      </c>
      <c r="V491" s="430">
        <v>0.54</v>
      </c>
      <c r="W491" s="429" t="s">
        <v>53</v>
      </c>
      <c r="X491" s="430">
        <v>0.6</v>
      </c>
      <c r="Y491" s="429" t="s">
        <v>53</v>
      </c>
      <c r="Z491" s="430">
        <v>0.37</v>
      </c>
      <c r="AA491" s="429" t="s">
        <v>53</v>
      </c>
      <c r="AB491" s="430">
        <v>15.05</v>
      </c>
    </row>
    <row r="492" spans="1:28">
      <c r="A492" s="429" t="s">
        <v>342</v>
      </c>
      <c r="B492" s="429" t="s">
        <v>276</v>
      </c>
      <c r="C492" s="430">
        <v>2003</v>
      </c>
      <c r="D492" s="430">
        <v>0.16</v>
      </c>
      <c r="E492" s="429" t="s">
        <v>53</v>
      </c>
      <c r="F492" s="430">
        <v>0.79</v>
      </c>
      <c r="G492" s="429" t="s">
        <v>53</v>
      </c>
      <c r="H492" s="430">
        <v>1.96</v>
      </c>
      <c r="I492" s="429" t="s">
        <v>53</v>
      </c>
      <c r="J492" s="430">
        <v>1.71</v>
      </c>
      <c r="K492" s="429" t="s">
        <v>53</v>
      </c>
      <c r="L492" s="430">
        <v>2.29</v>
      </c>
      <c r="M492" s="429" t="s">
        <v>53</v>
      </c>
      <c r="N492" s="430">
        <v>2.19</v>
      </c>
      <c r="O492" s="429" t="s">
        <v>53</v>
      </c>
      <c r="P492" s="430">
        <v>0.19</v>
      </c>
      <c r="Q492" s="429" t="s">
        <v>53</v>
      </c>
      <c r="R492" s="430">
        <v>0.78</v>
      </c>
      <c r="S492" s="429" t="s">
        <v>53</v>
      </c>
      <c r="T492" s="430">
        <v>1.2</v>
      </c>
      <c r="U492" s="429" t="s">
        <v>53</v>
      </c>
      <c r="V492" s="430">
        <v>1.64</v>
      </c>
      <c r="W492" s="429" t="s">
        <v>53</v>
      </c>
      <c r="X492" s="430">
        <v>0.74</v>
      </c>
      <c r="Y492" s="429" t="s">
        <v>53</v>
      </c>
      <c r="Z492" s="430">
        <v>0.83</v>
      </c>
      <c r="AA492" s="429" t="s">
        <v>53</v>
      </c>
      <c r="AB492" s="430">
        <v>14.48</v>
      </c>
    </row>
    <row r="493" spans="1:28">
      <c r="A493" s="429" t="s">
        <v>343</v>
      </c>
      <c r="B493" s="429" t="s">
        <v>276</v>
      </c>
      <c r="C493" s="430">
        <v>2003</v>
      </c>
      <c r="D493" s="430">
        <v>0.14000000000000001</v>
      </c>
      <c r="E493" s="429" t="s">
        <v>53</v>
      </c>
      <c r="F493" s="430">
        <v>0.95</v>
      </c>
      <c r="G493" s="429" t="s">
        <v>53</v>
      </c>
      <c r="H493" s="430">
        <v>1.32</v>
      </c>
      <c r="I493" s="429" t="s">
        <v>53</v>
      </c>
      <c r="J493" s="430">
        <v>0.61</v>
      </c>
      <c r="K493" s="429" t="s">
        <v>53</v>
      </c>
      <c r="L493" s="430">
        <v>1.49</v>
      </c>
      <c r="M493" s="429" t="s">
        <v>53</v>
      </c>
      <c r="N493" s="430">
        <v>2.88</v>
      </c>
      <c r="O493" s="429" t="s">
        <v>27</v>
      </c>
      <c r="P493" s="430">
        <v>0.23</v>
      </c>
      <c r="Q493" s="429" t="s">
        <v>53</v>
      </c>
      <c r="R493" s="430">
        <v>2.5499999999999998</v>
      </c>
      <c r="S493" s="429" t="s">
        <v>53</v>
      </c>
      <c r="T493" s="430">
        <v>0.55000000000000004</v>
      </c>
      <c r="U493" s="429" t="s">
        <v>53</v>
      </c>
      <c r="V493" s="430">
        <v>0.63</v>
      </c>
      <c r="W493" s="429" t="s">
        <v>53</v>
      </c>
      <c r="X493" s="430">
        <v>0.87</v>
      </c>
      <c r="Y493" s="429" t="s">
        <v>53</v>
      </c>
      <c r="Z493" s="430">
        <v>0.32</v>
      </c>
      <c r="AA493" s="429" t="s">
        <v>53</v>
      </c>
      <c r="AB493" s="430">
        <v>12.54</v>
      </c>
    </row>
    <row r="494" spans="1:28">
      <c r="A494" s="429" t="s">
        <v>344</v>
      </c>
      <c r="B494" s="429" t="s">
        <v>276</v>
      </c>
      <c r="C494" s="430">
        <v>2003</v>
      </c>
      <c r="D494" s="430">
        <v>0.28999999999999998</v>
      </c>
      <c r="E494" s="429" t="s">
        <v>53</v>
      </c>
      <c r="F494" s="430">
        <v>0.35</v>
      </c>
      <c r="G494" s="429" t="s">
        <v>53</v>
      </c>
      <c r="H494" s="430">
        <v>0.42</v>
      </c>
      <c r="I494" s="429" t="s">
        <v>53</v>
      </c>
      <c r="J494" s="430">
        <v>0.44</v>
      </c>
      <c r="K494" s="429" t="s">
        <v>53</v>
      </c>
      <c r="L494" s="430">
        <v>0.65</v>
      </c>
      <c r="M494" s="429" t="s">
        <v>53</v>
      </c>
      <c r="N494" s="430">
        <v>0.81</v>
      </c>
      <c r="O494" s="429" t="s">
        <v>53</v>
      </c>
      <c r="P494" s="430">
        <v>0.06</v>
      </c>
      <c r="Q494" s="429" t="s">
        <v>53</v>
      </c>
      <c r="R494" s="430">
        <v>0.06</v>
      </c>
      <c r="S494" s="429" t="s">
        <v>53</v>
      </c>
      <c r="T494" s="430">
        <v>0.06</v>
      </c>
      <c r="U494" s="429" t="s">
        <v>53</v>
      </c>
      <c r="V494" s="430">
        <v>0.34</v>
      </c>
      <c r="W494" s="429" t="s">
        <v>53</v>
      </c>
      <c r="X494" s="430">
        <v>7.0000000000000007E-2</v>
      </c>
      <c r="Y494" s="429" t="s">
        <v>53</v>
      </c>
      <c r="Z494" s="430">
        <v>0.25</v>
      </c>
      <c r="AA494" s="429" t="s">
        <v>53</v>
      </c>
      <c r="AB494" s="430">
        <v>3.8</v>
      </c>
    </row>
    <row r="495" spans="1:28">
      <c r="A495" s="429" t="s">
        <v>345</v>
      </c>
      <c r="B495" s="429" t="s">
        <v>276</v>
      </c>
      <c r="C495" s="430">
        <v>2003</v>
      </c>
      <c r="D495" s="430">
        <v>0.18</v>
      </c>
      <c r="E495" s="429" t="s">
        <v>53</v>
      </c>
      <c r="F495" s="430">
        <v>0.78</v>
      </c>
      <c r="G495" s="429" t="s">
        <v>53</v>
      </c>
      <c r="H495" s="430">
        <v>1.84</v>
      </c>
      <c r="I495" s="429" t="s">
        <v>53</v>
      </c>
      <c r="J495" s="430">
        <v>2.09</v>
      </c>
      <c r="K495" s="429" t="s">
        <v>53</v>
      </c>
      <c r="L495" s="430">
        <v>0.93</v>
      </c>
      <c r="M495" s="429" t="s">
        <v>27</v>
      </c>
      <c r="N495" s="430">
        <v>1.85</v>
      </c>
      <c r="O495" s="429" t="s">
        <v>53</v>
      </c>
      <c r="P495" s="430">
        <v>0.2</v>
      </c>
      <c r="Q495" s="429" t="s">
        <v>53</v>
      </c>
      <c r="R495" s="430">
        <v>1.1299999999999999</v>
      </c>
      <c r="S495" s="429" t="s">
        <v>25</v>
      </c>
      <c r="T495" s="430">
        <v>1.54</v>
      </c>
      <c r="U495" s="429" t="s">
        <v>53</v>
      </c>
      <c r="V495" s="430">
        <v>0.77</v>
      </c>
      <c r="W495" s="429" t="s">
        <v>53</v>
      </c>
      <c r="X495" s="430">
        <v>0.96</v>
      </c>
      <c r="Y495" s="429" t="s">
        <v>53</v>
      </c>
      <c r="Z495" s="430">
        <v>0.37</v>
      </c>
      <c r="AA495" s="429" t="s">
        <v>38</v>
      </c>
      <c r="AB495" s="430">
        <v>12.64</v>
      </c>
    </row>
    <row r="496" spans="1:28">
      <c r="A496" s="429" t="s">
        <v>346</v>
      </c>
      <c r="B496" s="429" t="s">
        <v>276</v>
      </c>
      <c r="C496" s="430">
        <v>2003</v>
      </c>
      <c r="D496" s="430">
        <v>0.2</v>
      </c>
      <c r="E496" s="429" t="s">
        <v>28</v>
      </c>
      <c r="F496" s="430">
        <v>0.72</v>
      </c>
      <c r="G496" s="429" t="s">
        <v>53</v>
      </c>
      <c r="H496" s="430">
        <v>1.46</v>
      </c>
      <c r="I496" s="429" t="s">
        <v>27</v>
      </c>
      <c r="J496" s="430">
        <v>1.8</v>
      </c>
      <c r="K496" s="429" t="s">
        <v>53</v>
      </c>
      <c r="L496" s="430">
        <v>1.39</v>
      </c>
      <c r="M496" s="429" t="s">
        <v>53</v>
      </c>
      <c r="N496" s="430">
        <v>2.0099999999999998</v>
      </c>
      <c r="O496" s="429" t="s">
        <v>53</v>
      </c>
      <c r="P496" s="430">
        <v>0.27</v>
      </c>
      <c r="Q496" s="429" t="s">
        <v>27</v>
      </c>
      <c r="R496" s="430">
        <v>1.1399999999999999</v>
      </c>
      <c r="S496" s="429" t="s">
        <v>53</v>
      </c>
      <c r="T496" s="430">
        <v>1.22</v>
      </c>
      <c r="U496" s="429" t="s">
        <v>28</v>
      </c>
      <c r="V496" s="430">
        <v>0.66</v>
      </c>
      <c r="W496" s="429" t="s">
        <v>25</v>
      </c>
      <c r="X496" s="430">
        <v>1</v>
      </c>
      <c r="Y496" s="429" t="s">
        <v>53</v>
      </c>
      <c r="Z496" s="430">
        <v>0.43</v>
      </c>
      <c r="AA496" s="429" t="s">
        <v>53</v>
      </c>
      <c r="AB496" s="430">
        <v>12.3</v>
      </c>
    </row>
    <row r="497" spans="1:28">
      <c r="A497" s="429" t="s">
        <v>347</v>
      </c>
      <c r="B497" s="429" t="s">
        <v>276</v>
      </c>
      <c r="C497" s="430">
        <v>2003</v>
      </c>
      <c r="D497" s="430">
        <v>3.42</v>
      </c>
      <c r="E497" s="429" t="s">
        <v>53</v>
      </c>
      <c r="F497" s="430">
        <v>1.31</v>
      </c>
      <c r="G497" s="429" t="s">
        <v>53</v>
      </c>
      <c r="H497" s="430">
        <v>0</v>
      </c>
      <c r="I497" s="429" t="s">
        <v>26</v>
      </c>
      <c r="J497" s="430">
        <v>0.56999999999999995</v>
      </c>
      <c r="K497" s="429" t="s">
        <v>25</v>
      </c>
      <c r="L497" s="430">
        <v>0.63</v>
      </c>
      <c r="M497" s="429" t="s">
        <v>53</v>
      </c>
      <c r="N497" s="430">
        <v>1.21</v>
      </c>
      <c r="O497" s="429" t="s">
        <v>53</v>
      </c>
      <c r="P497" s="430">
        <v>0.87</v>
      </c>
      <c r="Q497" s="429" t="s">
        <v>53</v>
      </c>
      <c r="R497" s="430">
        <v>1.75</v>
      </c>
      <c r="S497" s="429" t="s">
        <v>27</v>
      </c>
      <c r="T497" s="430">
        <v>1.42</v>
      </c>
      <c r="U497" s="429" t="s">
        <v>53</v>
      </c>
      <c r="V497" s="430">
        <v>0.64</v>
      </c>
      <c r="W497" s="429" t="s">
        <v>53</v>
      </c>
      <c r="X497" s="430">
        <v>3.07</v>
      </c>
      <c r="Y497" s="429" t="s">
        <v>25</v>
      </c>
      <c r="Z497" s="430">
        <v>2.81</v>
      </c>
      <c r="AA497" s="429" t="s">
        <v>27</v>
      </c>
      <c r="AB497" s="430">
        <v>17.7</v>
      </c>
    </row>
    <row r="498" spans="1:28">
      <c r="A498" s="429" t="s">
        <v>348</v>
      </c>
      <c r="B498" s="429" t="s">
        <v>276</v>
      </c>
      <c r="C498" s="430">
        <v>2003</v>
      </c>
      <c r="D498" s="430">
        <v>3.86</v>
      </c>
      <c r="E498" s="429" t="s">
        <v>53</v>
      </c>
      <c r="F498" s="430">
        <v>2.0499999999999998</v>
      </c>
      <c r="G498" s="429" t="s">
        <v>53</v>
      </c>
      <c r="H498" s="430">
        <v>3.88</v>
      </c>
      <c r="I498" s="429" t="s">
        <v>53</v>
      </c>
      <c r="J498" s="430">
        <v>1.05</v>
      </c>
      <c r="K498" s="429" t="s">
        <v>53</v>
      </c>
      <c r="L498" s="430">
        <v>1.6</v>
      </c>
      <c r="M498" s="429" t="s">
        <v>53</v>
      </c>
      <c r="N498" s="430">
        <v>0.69</v>
      </c>
      <c r="O498" s="429" t="s">
        <v>53</v>
      </c>
      <c r="P498" s="430">
        <v>0.38</v>
      </c>
      <c r="Q498" s="429" t="s">
        <v>53</v>
      </c>
      <c r="R498" s="430">
        <v>1.87</v>
      </c>
      <c r="S498" s="429" t="s">
        <v>53</v>
      </c>
      <c r="T498" s="430">
        <v>1.35</v>
      </c>
      <c r="U498" s="429" t="s">
        <v>53</v>
      </c>
      <c r="V498" s="430">
        <v>0.82</v>
      </c>
      <c r="W498" s="429" t="s">
        <v>53</v>
      </c>
      <c r="X498" s="430">
        <v>3.45</v>
      </c>
      <c r="Y498" s="429" t="s">
        <v>53</v>
      </c>
      <c r="Z498" s="430">
        <v>3.13</v>
      </c>
      <c r="AA498" s="429" t="s">
        <v>53</v>
      </c>
      <c r="AB498" s="430">
        <v>24.13</v>
      </c>
    </row>
    <row r="499" spans="1:28">
      <c r="A499" s="429" t="s">
        <v>349</v>
      </c>
      <c r="B499" s="429" t="s">
        <v>276</v>
      </c>
      <c r="C499" s="430">
        <v>2003</v>
      </c>
      <c r="D499" s="430">
        <v>0.08</v>
      </c>
      <c r="E499" s="429" t="s">
        <v>53</v>
      </c>
      <c r="F499" s="430">
        <v>0.72</v>
      </c>
      <c r="G499" s="429" t="s">
        <v>53</v>
      </c>
      <c r="H499" s="430">
        <v>1.06</v>
      </c>
      <c r="I499" s="429" t="s">
        <v>53</v>
      </c>
      <c r="J499" s="430">
        <v>0.4</v>
      </c>
      <c r="K499" s="429" t="s">
        <v>53</v>
      </c>
      <c r="L499" s="430">
        <v>1.01</v>
      </c>
      <c r="M499" s="429" t="s">
        <v>53</v>
      </c>
      <c r="N499" s="430">
        <v>2.83</v>
      </c>
      <c r="O499" s="429" t="s">
        <v>53</v>
      </c>
      <c r="P499" s="430">
        <v>0.57999999999999996</v>
      </c>
      <c r="Q499" s="429" t="s">
        <v>53</v>
      </c>
      <c r="R499" s="430">
        <v>1.92</v>
      </c>
      <c r="S499" s="429" t="s">
        <v>53</v>
      </c>
      <c r="T499" s="430">
        <v>0.44</v>
      </c>
      <c r="U499" s="429" t="s">
        <v>53</v>
      </c>
      <c r="V499" s="430">
        <v>0.97</v>
      </c>
      <c r="W499" s="429" t="s">
        <v>53</v>
      </c>
      <c r="X499" s="430">
        <v>1.0900000000000001</v>
      </c>
      <c r="Y499" s="429" t="s">
        <v>53</v>
      </c>
      <c r="Z499" s="430">
        <v>0.37</v>
      </c>
      <c r="AA499" s="429" t="s">
        <v>53</v>
      </c>
      <c r="AB499" s="430">
        <v>11.47</v>
      </c>
    </row>
    <row r="500" spans="1:28">
      <c r="A500" s="429" t="s">
        <v>351</v>
      </c>
      <c r="B500" s="429" t="s">
        <v>276</v>
      </c>
      <c r="C500" s="430">
        <v>2003</v>
      </c>
      <c r="D500" s="430">
        <v>1</v>
      </c>
      <c r="E500" s="429" t="s">
        <v>53</v>
      </c>
      <c r="F500" s="430">
        <v>1.39</v>
      </c>
      <c r="G500" s="429" t="s">
        <v>53</v>
      </c>
      <c r="H500" s="430">
        <v>1.61</v>
      </c>
      <c r="I500" s="429" t="s">
        <v>53</v>
      </c>
      <c r="J500" s="430">
        <v>1.4</v>
      </c>
      <c r="K500" s="429" t="s">
        <v>53</v>
      </c>
      <c r="L500" s="430">
        <v>1.1299999999999999</v>
      </c>
      <c r="M500" s="429" t="s">
        <v>53</v>
      </c>
      <c r="N500" s="430">
        <v>3.31</v>
      </c>
      <c r="O500" s="429" t="s">
        <v>53</v>
      </c>
      <c r="P500" s="430">
        <v>0.9</v>
      </c>
      <c r="Q500" s="429" t="s">
        <v>53</v>
      </c>
      <c r="R500" s="430">
        <v>0.56000000000000005</v>
      </c>
      <c r="S500" s="429" t="s">
        <v>53</v>
      </c>
      <c r="T500" s="430">
        <v>1.36</v>
      </c>
      <c r="U500" s="429" t="s">
        <v>53</v>
      </c>
      <c r="V500" s="430">
        <v>0.52</v>
      </c>
      <c r="W500" s="429" t="s">
        <v>53</v>
      </c>
      <c r="X500" s="430">
        <v>0.85</v>
      </c>
      <c r="Y500" s="429" t="s">
        <v>53</v>
      </c>
      <c r="Z500" s="430">
        <v>0.7</v>
      </c>
      <c r="AA500" s="429" t="s">
        <v>53</v>
      </c>
      <c r="AB500" s="430">
        <v>14.73</v>
      </c>
    </row>
    <row r="501" spans="1:28">
      <c r="A501" s="429" t="s">
        <v>352</v>
      </c>
      <c r="B501" s="429" t="s">
        <v>276</v>
      </c>
      <c r="C501" s="430">
        <v>2003</v>
      </c>
      <c r="D501" s="430">
        <v>1.64</v>
      </c>
      <c r="E501" s="429" t="s">
        <v>53</v>
      </c>
      <c r="F501" s="430">
        <v>1.41</v>
      </c>
      <c r="G501" s="429" t="s">
        <v>28</v>
      </c>
      <c r="H501" s="430">
        <v>2.09</v>
      </c>
      <c r="I501" s="429" t="s">
        <v>31</v>
      </c>
      <c r="J501" s="430">
        <v>3.16</v>
      </c>
      <c r="K501" s="429" t="s">
        <v>27</v>
      </c>
      <c r="L501" s="430">
        <v>0</v>
      </c>
      <c r="M501" s="429" t="s">
        <v>26</v>
      </c>
      <c r="N501" s="430">
        <v>0</v>
      </c>
      <c r="O501" s="429" t="s">
        <v>26</v>
      </c>
      <c r="P501" s="430">
        <v>0.23</v>
      </c>
      <c r="Q501" s="429" t="s">
        <v>53</v>
      </c>
      <c r="R501" s="430">
        <v>0.84</v>
      </c>
      <c r="S501" s="429" t="s">
        <v>53</v>
      </c>
      <c r="T501" s="430">
        <v>1.32</v>
      </c>
      <c r="U501" s="429" t="s">
        <v>53</v>
      </c>
      <c r="V501" s="430">
        <v>0.95</v>
      </c>
      <c r="W501" s="429" t="s">
        <v>53</v>
      </c>
      <c r="X501" s="430">
        <v>1.77</v>
      </c>
      <c r="Y501" s="429" t="s">
        <v>53</v>
      </c>
      <c r="Z501" s="430">
        <v>4.49</v>
      </c>
      <c r="AA501" s="429" t="s">
        <v>27</v>
      </c>
      <c r="AB501" s="430">
        <v>17.899999999999999</v>
      </c>
    </row>
    <row r="502" spans="1:28">
      <c r="A502" s="429" t="s">
        <v>353</v>
      </c>
      <c r="B502" s="429" t="s">
        <v>276</v>
      </c>
      <c r="C502" s="430">
        <v>2003</v>
      </c>
      <c r="D502" s="430">
        <v>0.4</v>
      </c>
      <c r="E502" s="429" t="s">
        <v>53</v>
      </c>
      <c r="F502" s="430">
        <v>0.89</v>
      </c>
      <c r="G502" s="429" t="s">
        <v>53</v>
      </c>
      <c r="H502" s="430">
        <v>2.68</v>
      </c>
      <c r="I502" s="429" t="s">
        <v>53</v>
      </c>
      <c r="J502" s="430">
        <v>2.02</v>
      </c>
      <c r="K502" s="429" t="s">
        <v>31</v>
      </c>
      <c r="L502" s="430">
        <v>2.02</v>
      </c>
      <c r="M502" s="429" t="s">
        <v>53</v>
      </c>
      <c r="N502" s="430">
        <v>3.34</v>
      </c>
      <c r="O502" s="429" t="s">
        <v>53</v>
      </c>
      <c r="P502" s="430">
        <v>1.05</v>
      </c>
      <c r="Q502" s="429" t="s">
        <v>53</v>
      </c>
      <c r="R502" s="430">
        <v>0.61</v>
      </c>
      <c r="S502" s="429" t="s">
        <v>53</v>
      </c>
      <c r="T502" s="430">
        <v>1.86</v>
      </c>
      <c r="U502" s="429" t="s">
        <v>53</v>
      </c>
      <c r="V502" s="430">
        <v>0.36</v>
      </c>
      <c r="W502" s="429" t="s">
        <v>53</v>
      </c>
      <c r="X502" s="430">
        <v>0.37</v>
      </c>
      <c r="Y502" s="429" t="s">
        <v>53</v>
      </c>
      <c r="Z502" s="430">
        <v>0.43</v>
      </c>
      <c r="AA502" s="429" t="s">
        <v>53</v>
      </c>
      <c r="AB502" s="430">
        <v>16.03</v>
      </c>
    </row>
    <row r="503" spans="1:28">
      <c r="A503" s="429" t="s">
        <v>354</v>
      </c>
      <c r="B503" s="429" t="s">
        <v>276</v>
      </c>
      <c r="C503" s="430">
        <v>2003</v>
      </c>
      <c r="D503" s="430">
        <v>0</v>
      </c>
      <c r="E503" s="429" t="s">
        <v>27</v>
      </c>
      <c r="F503" s="430">
        <v>0.7</v>
      </c>
      <c r="G503" s="429" t="s">
        <v>28</v>
      </c>
      <c r="H503" s="430">
        <v>0.43</v>
      </c>
      <c r="I503" s="429" t="s">
        <v>53</v>
      </c>
      <c r="J503" s="430">
        <v>0.2</v>
      </c>
      <c r="K503" s="429" t="s">
        <v>53</v>
      </c>
      <c r="L503" s="430">
        <v>0</v>
      </c>
      <c r="M503" s="429" t="s">
        <v>26</v>
      </c>
      <c r="N503" s="430">
        <v>2.5299999999999998</v>
      </c>
      <c r="O503" s="429" t="s">
        <v>53</v>
      </c>
      <c r="P503" s="430">
        <v>0</v>
      </c>
      <c r="Q503" s="429" t="s">
        <v>53</v>
      </c>
      <c r="R503" s="430">
        <v>1</v>
      </c>
      <c r="S503" s="429" t="s">
        <v>53</v>
      </c>
      <c r="T503" s="430">
        <v>0.7</v>
      </c>
      <c r="U503" s="429" t="s">
        <v>27</v>
      </c>
      <c r="V503" s="430">
        <v>0</v>
      </c>
      <c r="W503" s="429" t="s">
        <v>26</v>
      </c>
      <c r="X503" s="430">
        <v>0</v>
      </c>
      <c r="Y503" s="429" t="s">
        <v>53</v>
      </c>
      <c r="Z503" s="430">
        <v>0.6</v>
      </c>
      <c r="AA503" s="429" t="s">
        <v>27</v>
      </c>
      <c r="AB503" s="430">
        <v>6.16</v>
      </c>
    </row>
    <row r="504" spans="1:28">
      <c r="A504" s="429" t="s">
        <v>355</v>
      </c>
      <c r="B504" s="429" t="s">
        <v>276</v>
      </c>
      <c r="C504" s="430">
        <v>2003</v>
      </c>
      <c r="D504" s="430">
        <v>0</v>
      </c>
      <c r="E504" s="429" t="s">
        <v>53</v>
      </c>
      <c r="F504" s="430">
        <v>0</v>
      </c>
      <c r="G504" s="429" t="s">
        <v>26</v>
      </c>
      <c r="H504" s="430">
        <v>0</v>
      </c>
      <c r="I504" s="429" t="s">
        <v>38</v>
      </c>
      <c r="J504" s="430">
        <v>1.04</v>
      </c>
      <c r="K504" s="429" t="s">
        <v>53</v>
      </c>
      <c r="L504" s="430">
        <v>0.9</v>
      </c>
      <c r="M504" s="429" t="s">
        <v>53</v>
      </c>
      <c r="N504" s="430">
        <v>1.57</v>
      </c>
      <c r="O504" s="429" t="s">
        <v>38</v>
      </c>
      <c r="P504" s="430">
        <v>0.44</v>
      </c>
      <c r="Q504" s="429" t="s">
        <v>53</v>
      </c>
      <c r="R504" s="430">
        <v>0.68</v>
      </c>
      <c r="S504" s="429" t="s">
        <v>53</v>
      </c>
      <c r="T504" s="430">
        <v>0.53</v>
      </c>
      <c r="U504" s="429" t="s">
        <v>53</v>
      </c>
      <c r="V504" s="430">
        <v>0.32</v>
      </c>
      <c r="W504" s="429" t="s">
        <v>53</v>
      </c>
      <c r="X504" s="430">
        <v>0</v>
      </c>
      <c r="Y504" s="429" t="s">
        <v>36</v>
      </c>
      <c r="Z504" s="430">
        <v>0</v>
      </c>
      <c r="AA504" s="429" t="s">
        <v>26</v>
      </c>
      <c r="AB504" s="430">
        <v>5.48</v>
      </c>
    </row>
    <row r="505" spans="1:28">
      <c r="A505" s="429" t="s">
        <v>356</v>
      </c>
      <c r="B505" s="429" t="s">
        <v>276</v>
      </c>
      <c r="C505" s="430">
        <v>2003</v>
      </c>
      <c r="D505" s="430">
        <v>0.16</v>
      </c>
      <c r="E505" s="429" t="s">
        <v>53</v>
      </c>
      <c r="F505" s="430">
        <v>0.2</v>
      </c>
      <c r="G505" s="429" t="s">
        <v>53</v>
      </c>
      <c r="H505" s="430">
        <v>1.67</v>
      </c>
      <c r="I505" s="429" t="s">
        <v>53</v>
      </c>
      <c r="J505" s="430">
        <v>2.2200000000000002</v>
      </c>
      <c r="K505" s="429" t="s">
        <v>53</v>
      </c>
      <c r="L505" s="430">
        <v>1.77</v>
      </c>
      <c r="M505" s="429" t="s">
        <v>53</v>
      </c>
      <c r="N505" s="430">
        <v>4.3600000000000003</v>
      </c>
      <c r="O505" s="429" t="s">
        <v>53</v>
      </c>
      <c r="P505" s="430">
        <v>0.89</v>
      </c>
      <c r="Q505" s="429" t="s">
        <v>53</v>
      </c>
      <c r="R505" s="430">
        <v>1.1599999999999999</v>
      </c>
      <c r="S505" s="429" t="s">
        <v>53</v>
      </c>
      <c r="T505" s="430">
        <v>1.1100000000000001</v>
      </c>
      <c r="U505" s="429" t="s">
        <v>53</v>
      </c>
      <c r="V505" s="430">
        <v>0.18</v>
      </c>
      <c r="W505" s="429" t="s">
        <v>53</v>
      </c>
      <c r="X505" s="430">
        <v>0.28000000000000003</v>
      </c>
      <c r="Y505" s="429" t="s">
        <v>53</v>
      </c>
      <c r="Z505" s="430">
        <v>0.26</v>
      </c>
      <c r="AA505" s="429" t="s">
        <v>53</v>
      </c>
      <c r="AB505" s="430">
        <v>14.26</v>
      </c>
    </row>
    <row r="506" spans="1:28">
      <c r="A506" s="429" t="s">
        <v>357</v>
      </c>
      <c r="B506" s="429" t="s">
        <v>276</v>
      </c>
      <c r="C506" s="430">
        <v>2003</v>
      </c>
      <c r="D506" s="430">
        <v>0</v>
      </c>
      <c r="E506" s="429" t="s">
        <v>26</v>
      </c>
      <c r="F506" s="430">
        <v>0.83</v>
      </c>
      <c r="G506" s="429" t="s">
        <v>53</v>
      </c>
      <c r="H506" s="430">
        <v>0.81</v>
      </c>
      <c r="I506" s="429" t="s">
        <v>53</v>
      </c>
      <c r="J506" s="430">
        <v>0</v>
      </c>
      <c r="K506" s="429" t="s">
        <v>26</v>
      </c>
      <c r="L506" s="430">
        <v>0.5</v>
      </c>
      <c r="M506" s="429" t="s">
        <v>25</v>
      </c>
      <c r="N506" s="430">
        <v>0.89</v>
      </c>
      <c r="O506" s="429" t="s">
        <v>53</v>
      </c>
      <c r="P506" s="430">
        <v>0</v>
      </c>
      <c r="Q506" s="429" t="s">
        <v>26</v>
      </c>
      <c r="R506" s="430">
        <v>0</v>
      </c>
      <c r="S506" s="429" t="s">
        <v>26</v>
      </c>
      <c r="T506" s="430">
        <v>1.1000000000000001</v>
      </c>
      <c r="U506" s="429" t="s">
        <v>53</v>
      </c>
      <c r="V506" s="430">
        <v>0.92</v>
      </c>
      <c r="W506" s="429" t="s">
        <v>53</v>
      </c>
      <c r="X506" s="430">
        <v>0.68</v>
      </c>
      <c r="Y506" s="429" t="s">
        <v>53</v>
      </c>
      <c r="Z506" s="430">
        <v>1.1399999999999999</v>
      </c>
      <c r="AA506" s="429" t="s">
        <v>27</v>
      </c>
      <c r="AB506" s="430">
        <v>6.87</v>
      </c>
    </row>
    <row r="507" spans="1:28">
      <c r="A507" s="429" t="s">
        <v>358</v>
      </c>
      <c r="B507" s="429" t="s">
        <v>276</v>
      </c>
      <c r="C507" s="430">
        <v>2003</v>
      </c>
      <c r="D507" s="430">
        <v>0.05</v>
      </c>
      <c r="E507" s="429" t="s">
        <v>53</v>
      </c>
      <c r="F507" s="430">
        <v>0.5</v>
      </c>
      <c r="G507" s="429" t="s">
        <v>53</v>
      </c>
      <c r="H507" s="430">
        <v>0.32</v>
      </c>
      <c r="I507" s="429" t="s">
        <v>28</v>
      </c>
      <c r="J507" s="430">
        <v>1.1499999999999999</v>
      </c>
      <c r="K507" s="429" t="s">
        <v>53</v>
      </c>
      <c r="L507" s="430">
        <v>1.1499999999999999</v>
      </c>
      <c r="M507" s="429" t="s">
        <v>53</v>
      </c>
      <c r="N507" s="430">
        <v>2.1800000000000002</v>
      </c>
      <c r="O507" s="429" t="s">
        <v>53</v>
      </c>
      <c r="P507" s="430">
        <v>0.38</v>
      </c>
      <c r="Q507" s="429" t="s">
        <v>53</v>
      </c>
      <c r="R507" s="430">
        <v>1.2</v>
      </c>
      <c r="S507" s="429" t="s">
        <v>53</v>
      </c>
      <c r="T507" s="430">
        <v>2.15</v>
      </c>
      <c r="U507" s="429" t="s">
        <v>53</v>
      </c>
      <c r="V507" s="430">
        <v>0.5</v>
      </c>
      <c r="W507" s="429" t="s">
        <v>27</v>
      </c>
      <c r="X507" s="430">
        <v>0.13</v>
      </c>
      <c r="Y507" s="429" t="s">
        <v>53</v>
      </c>
      <c r="Z507" s="430">
        <v>0.33</v>
      </c>
      <c r="AA507" s="429" t="s">
        <v>53</v>
      </c>
      <c r="AB507" s="430">
        <v>10.039999999999999</v>
      </c>
    </row>
    <row r="508" spans="1:28">
      <c r="A508" s="429" t="s">
        <v>359</v>
      </c>
      <c r="B508" s="429" t="s">
        <v>276</v>
      </c>
      <c r="C508" s="430">
        <v>2003</v>
      </c>
      <c r="D508" s="430">
        <v>0.28999999999999998</v>
      </c>
      <c r="E508" s="429" t="s">
        <v>53</v>
      </c>
      <c r="F508" s="430">
        <v>0.2</v>
      </c>
      <c r="G508" s="429" t="s">
        <v>331</v>
      </c>
      <c r="H508" s="430">
        <v>0.78</v>
      </c>
      <c r="I508" s="429" t="s">
        <v>26</v>
      </c>
      <c r="J508" s="430">
        <v>0</v>
      </c>
      <c r="K508" s="429" t="s">
        <v>26</v>
      </c>
      <c r="L508" s="430">
        <v>0.74</v>
      </c>
      <c r="M508" s="429" t="s">
        <v>331</v>
      </c>
      <c r="N508" s="430">
        <v>0.6</v>
      </c>
      <c r="O508" s="429" t="s">
        <v>53</v>
      </c>
      <c r="P508" s="430">
        <v>0.34</v>
      </c>
      <c r="Q508" s="429" t="s">
        <v>53</v>
      </c>
      <c r="R508" s="430">
        <v>0.12</v>
      </c>
      <c r="S508" s="429" t="s">
        <v>26</v>
      </c>
      <c r="T508" s="430">
        <v>0.22</v>
      </c>
      <c r="U508" s="429" t="s">
        <v>26</v>
      </c>
      <c r="V508" s="430">
        <v>0.2</v>
      </c>
      <c r="W508" s="429" t="s">
        <v>26</v>
      </c>
      <c r="X508" s="430">
        <v>0.12</v>
      </c>
      <c r="Y508" s="429" t="s">
        <v>26</v>
      </c>
      <c r="Z508" s="430">
        <v>0.23</v>
      </c>
      <c r="AA508" s="429" t="s">
        <v>26</v>
      </c>
      <c r="AB508" s="430">
        <v>1.23</v>
      </c>
    </row>
    <row r="509" spans="1:28">
      <c r="A509" s="429" t="s">
        <v>360</v>
      </c>
      <c r="B509" s="429" t="s">
        <v>276</v>
      </c>
      <c r="C509" s="430">
        <v>2003</v>
      </c>
      <c r="D509" s="430">
        <v>0.04</v>
      </c>
      <c r="E509" s="429" t="s">
        <v>53</v>
      </c>
      <c r="F509" s="430">
        <v>0.21</v>
      </c>
      <c r="G509" s="429" t="s">
        <v>53</v>
      </c>
      <c r="H509" s="430">
        <v>0.61</v>
      </c>
      <c r="I509" s="429" t="s">
        <v>53</v>
      </c>
      <c r="J509" s="430">
        <v>1.38</v>
      </c>
      <c r="K509" s="429" t="s">
        <v>53</v>
      </c>
      <c r="L509" s="430">
        <v>0.81</v>
      </c>
      <c r="M509" s="429" t="s">
        <v>53</v>
      </c>
      <c r="N509" s="430">
        <v>1.38</v>
      </c>
      <c r="O509" s="429" t="s">
        <v>53</v>
      </c>
      <c r="P509" s="430">
        <v>0.04</v>
      </c>
      <c r="Q509" s="429" t="s">
        <v>53</v>
      </c>
      <c r="R509" s="430">
        <v>0.59</v>
      </c>
      <c r="S509" s="429" t="s">
        <v>53</v>
      </c>
      <c r="T509" s="430">
        <v>0.78</v>
      </c>
      <c r="U509" s="429" t="s">
        <v>53</v>
      </c>
      <c r="V509" s="430">
        <v>0.1</v>
      </c>
      <c r="W509" s="429" t="s">
        <v>53</v>
      </c>
      <c r="X509" s="430">
        <v>7.0000000000000007E-2</v>
      </c>
      <c r="Y509" s="429" t="s">
        <v>53</v>
      </c>
      <c r="Z509" s="430">
        <v>0.45</v>
      </c>
      <c r="AA509" s="429" t="s">
        <v>53</v>
      </c>
      <c r="AB509" s="430">
        <v>6.46</v>
      </c>
    </row>
    <row r="510" spans="1:28">
      <c r="A510" s="429" t="s">
        <v>361</v>
      </c>
      <c r="B510" s="429" t="s">
        <v>276</v>
      </c>
      <c r="C510" s="430">
        <v>2003</v>
      </c>
      <c r="D510" s="430">
        <v>0.12</v>
      </c>
      <c r="E510" s="429" t="s">
        <v>53</v>
      </c>
      <c r="F510" s="430">
        <v>0.18</v>
      </c>
      <c r="G510" s="429" t="s">
        <v>53</v>
      </c>
      <c r="H510" s="430">
        <v>0.79</v>
      </c>
      <c r="I510" s="429" t="s">
        <v>53</v>
      </c>
      <c r="J510" s="430">
        <v>1.47</v>
      </c>
      <c r="K510" s="429" t="s">
        <v>53</v>
      </c>
      <c r="L510" s="430">
        <v>1.57</v>
      </c>
      <c r="M510" s="429" t="s">
        <v>53</v>
      </c>
      <c r="N510" s="430">
        <v>1.43</v>
      </c>
      <c r="O510" s="429" t="s">
        <v>53</v>
      </c>
      <c r="P510" s="430">
        <v>0.04</v>
      </c>
      <c r="Q510" s="429" t="s">
        <v>53</v>
      </c>
      <c r="R510" s="430">
        <v>1.1100000000000001</v>
      </c>
      <c r="S510" s="429" t="s">
        <v>53</v>
      </c>
      <c r="T510" s="430">
        <v>0.99</v>
      </c>
      <c r="U510" s="429" t="s">
        <v>53</v>
      </c>
      <c r="V510" s="430">
        <v>0.05</v>
      </c>
      <c r="W510" s="429" t="s">
        <v>53</v>
      </c>
      <c r="X510" s="430">
        <v>1.05</v>
      </c>
      <c r="Y510" s="429" t="s">
        <v>53</v>
      </c>
      <c r="Z510" s="430">
        <v>0.22</v>
      </c>
      <c r="AA510" s="429" t="s">
        <v>53</v>
      </c>
      <c r="AB510" s="430">
        <v>9.02</v>
      </c>
    </row>
    <row r="511" spans="1:28">
      <c r="A511" s="429" t="s">
        <v>362</v>
      </c>
      <c r="B511" s="429" t="s">
        <v>276</v>
      </c>
      <c r="C511" s="430">
        <v>2003</v>
      </c>
      <c r="D511" s="430">
        <v>0.16</v>
      </c>
      <c r="E511" s="429" t="s">
        <v>53</v>
      </c>
      <c r="F511" s="430">
        <v>0.39</v>
      </c>
      <c r="G511" s="429" t="s">
        <v>53</v>
      </c>
      <c r="H511" s="430">
        <v>2.04</v>
      </c>
      <c r="I511" s="429" t="s">
        <v>53</v>
      </c>
      <c r="J511" s="430">
        <v>1.55</v>
      </c>
      <c r="K511" s="429" t="s">
        <v>53</v>
      </c>
      <c r="L511" s="430">
        <v>0.84</v>
      </c>
      <c r="M511" s="429" t="s">
        <v>53</v>
      </c>
      <c r="N511" s="430">
        <v>3.1</v>
      </c>
      <c r="O511" s="429" t="s">
        <v>53</v>
      </c>
      <c r="P511" s="430">
        <v>0.23</v>
      </c>
      <c r="Q511" s="429" t="s">
        <v>53</v>
      </c>
      <c r="R511" s="430">
        <v>1.1399999999999999</v>
      </c>
      <c r="S511" s="429" t="s">
        <v>53</v>
      </c>
      <c r="T511" s="430">
        <v>1.67</v>
      </c>
      <c r="U511" s="429" t="s">
        <v>53</v>
      </c>
      <c r="V511" s="430">
        <v>0.47</v>
      </c>
      <c r="W511" s="429" t="s">
        <v>53</v>
      </c>
      <c r="X511" s="430">
        <v>0.32</v>
      </c>
      <c r="Y511" s="429" t="s">
        <v>53</v>
      </c>
      <c r="Z511" s="430">
        <v>0.12</v>
      </c>
      <c r="AA511" s="429" t="s">
        <v>25</v>
      </c>
      <c r="AB511" s="430">
        <v>12.03</v>
      </c>
    </row>
    <row r="512" spans="1:28">
      <c r="A512" s="429" t="s">
        <v>363</v>
      </c>
      <c r="B512" s="429" t="s">
        <v>276</v>
      </c>
      <c r="C512" s="430">
        <v>2003</v>
      </c>
      <c r="D512" s="430">
        <v>0.14000000000000001</v>
      </c>
      <c r="E512" s="429" t="s">
        <v>53</v>
      </c>
      <c r="F512" s="430">
        <v>1.1499999999999999</v>
      </c>
      <c r="G512" s="429" t="s">
        <v>53</v>
      </c>
      <c r="H512" s="430">
        <v>0.97</v>
      </c>
      <c r="I512" s="429" t="s">
        <v>53</v>
      </c>
      <c r="J512" s="430">
        <v>0.7</v>
      </c>
      <c r="K512" s="429" t="s">
        <v>53</v>
      </c>
      <c r="L512" s="430">
        <v>1.3</v>
      </c>
      <c r="M512" s="429" t="s">
        <v>53</v>
      </c>
      <c r="N512" s="430">
        <v>2.59</v>
      </c>
      <c r="O512" s="429" t="s">
        <v>53</v>
      </c>
      <c r="P512" s="430">
        <v>0.14000000000000001</v>
      </c>
      <c r="Q512" s="429" t="s">
        <v>53</v>
      </c>
      <c r="R512" s="430">
        <v>0.96</v>
      </c>
      <c r="S512" s="429" t="s">
        <v>53</v>
      </c>
      <c r="T512" s="430">
        <v>0.81</v>
      </c>
      <c r="U512" s="429" t="s">
        <v>53</v>
      </c>
      <c r="V512" s="430">
        <v>0.76</v>
      </c>
      <c r="W512" s="429" t="s">
        <v>53</v>
      </c>
      <c r="X512" s="430">
        <v>0.09</v>
      </c>
      <c r="Y512" s="429" t="s">
        <v>53</v>
      </c>
      <c r="Z512" s="430">
        <v>0.42</v>
      </c>
      <c r="AA512" s="429" t="s">
        <v>53</v>
      </c>
      <c r="AB512" s="430">
        <v>10.029999999999999</v>
      </c>
    </row>
    <row r="513" spans="1:28">
      <c r="A513" s="429" t="s">
        <v>364</v>
      </c>
      <c r="B513" s="429" t="s">
        <v>276</v>
      </c>
      <c r="C513" s="430">
        <v>2003</v>
      </c>
      <c r="D513" s="430">
        <v>0.06</v>
      </c>
      <c r="E513" s="429" t="s">
        <v>53</v>
      </c>
      <c r="F513" s="430">
        <v>0.09</v>
      </c>
      <c r="G513" s="429" t="s">
        <v>53</v>
      </c>
      <c r="H513" s="430">
        <v>0.28999999999999998</v>
      </c>
      <c r="I513" s="429" t="s">
        <v>53</v>
      </c>
      <c r="J513" s="430">
        <v>0.27</v>
      </c>
      <c r="K513" s="429" t="s">
        <v>53</v>
      </c>
      <c r="L513" s="430">
        <v>0.9</v>
      </c>
      <c r="M513" s="429" t="s">
        <v>53</v>
      </c>
      <c r="N513" s="430">
        <v>2.2000000000000002</v>
      </c>
      <c r="O513" s="429" t="s">
        <v>53</v>
      </c>
      <c r="P513" s="430">
        <v>0.01</v>
      </c>
      <c r="Q513" s="429" t="s">
        <v>53</v>
      </c>
      <c r="R513" s="430">
        <v>0.55000000000000004</v>
      </c>
      <c r="S513" s="429" t="s">
        <v>53</v>
      </c>
      <c r="T513" s="430">
        <v>0.71</v>
      </c>
      <c r="U513" s="429" t="s">
        <v>53</v>
      </c>
      <c r="V513" s="430">
        <v>0.28999999999999998</v>
      </c>
      <c r="W513" s="429" t="s">
        <v>53</v>
      </c>
      <c r="X513" s="430">
        <v>0.18</v>
      </c>
      <c r="Y513" s="429" t="s">
        <v>53</v>
      </c>
      <c r="Z513" s="430">
        <v>0.71</v>
      </c>
      <c r="AA513" s="429" t="s">
        <v>53</v>
      </c>
      <c r="AB513" s="430">
        <v>6.26</v>
      </c>
    </row>
    <row r="514" spans="1:28">
      <c r="A514" s="429" t="s">
        <v>365</v>
      </c>
      <c r="B514" s="429" t="s">
        <v>276</v>
      </c>
      <c r="C514" s="430">
        <v>2003</v>
      </c>
      <c r="D514" s="430">
        <v>0.47</v>
      </c>
      <c r="E514" s="429" t="s">
        <v>53</v>
      </c>
      <c r="F514" s="430">
        <v>0.43</v>
      </c>
      <c r="G514" s="429" t="s">
        <v>27</v>
      </c>
      <c r="H514" s="430">
        <v>0.75</v>
      </c>
      <c r="I514" s="429" t="s">
        <v>53</v>
      </c>
      <c r="J514" s="430">
        <v>1.76</v>
      </c>
      <c r="K514" s="429" t="s">
        <v>53</v>
      </c>
      <c r="L514" s="430">
        <v>1.46</v>
      </c>
      <c r="M514" s="429" t="s">
        <v>53</v>
      </c>
      <c r="N514" s="430">
        <v>1.04</v>
      </c>
      <c r="O514" s="429" t="s">
        <v>27</v>
      </c>
      <c r="P514" s="430">
        <v>0.65</v>
      </c>
      <c r="Q514" s="429" t="s">
        <v>53</v>
      </c>
      <c r="R514" s="430">
        <v>1.1000000000000001</v>
      </c>
      <c r="S514" s="429" t="s">
        <v>53</v>
      </c>
      <c r="T514" s="430">
        <v>0.91</v>
      </c>
      <c r="U514" s="429" t="s">
        <v>53</v>
      </c>
      <c r="V514" s="430">
        <v>0.2</v>
      </c>
      <c r="W514" s="429" t="s">
        <v>53</v>
      </c>
      <c r="X514" s="430">
        <v>1.01</v>
      </c>
      <c r="Y514" s="429" t="s">
        <v>28</v>
      </c>
      <c r="Z514" s="430">
        <v>0.61</v>
      </c>
      <c r="AA514" s="429" t="s">
        <v>38</v>
      </c>
      <c r="AB514" s="430">
        <v>10.39</v>
      </c>
    </row>
    <row r="515" spans="1:28">
      <c r="A515" s="429" t="s">
        <v>366</v>
      </c>
      <c r="B515" s="429" t="s">
        <v>276</v>
      </c>
      <c r="C515" s="430">
        <v>2003</v>
      </c>
      <c r="D515" s="430">
        <v>0.5</v>
      </c>
      <c r="E515" s="429" t="s">
        <v>53</v>
      </c>
      <c r="F515" s="430">
        <v>0.65</v>
      </c>
      <c r="G515" s="429" t="s">
        <v>53</v>
      </c>
      <c r="H515" s="430">
        <v>1.61</v>
      </c>
      <c r="I515" s="429" t="s">
        <v>27</v>
      </c>
      <c r="J515" s="430">
        <v>0.55000000000000004</v>
      </c>
      <c r="K515" s="429" t="s">
        <v>27</v>
      </c>
      <c r="L515" s="430">
        <v>2.81</v>
      </c>
      <c r="M515" s="429" t="s">
        <v>53</v>
      </c>
      <c r="N515" s="430">
        <v>2.5</v>
      </c>
      <c r="O515" s="429" t="s">
        <v>53</v>
      </c>
      <c r="P515" s="430">
        <v>7.0000000000000007E-2</v>
      </c>
      <c r="Q515" s="429" t="s">
        <v>53</v>
      </c>
      <c r="R515" s="430">
        <v>0.34</v>
      </c>
      <c r="S515" s="429" t="s">
        <v>53</v>
      </c>
      <c r="T515" s="430">
        <v>1.54</v>
      </c>
      <c r="U515" s="429" t="s">
        <v>53</v>
      </c>
      <c r="V515" s="430">
        <v>0.26</v>
      </c>
      <c r="W515" s="429" t="s">
        <v>27</v>
      </c>
      <c r="X515" s="430">
        <v>0.34</v>
      </c>
      <c r="Y515" s="429" t="s">
        <v>53</v>
      </c>
      <c r="Z515" s="430">
        <v>0.32</v>
      </c>
      <c r="AA515" s="429" t="s">
        <v>53</v>
      </c>
      <c r="AB515" s="430">
        <v>11.49</v>
      </c>
    </row>
    <row r="516" spans="1:28">
      <c r="A516" s="429" t="s">
        <v>367</v>
      </c>
      <c r="B516" s="429" t="s">
        <v>276</v>
      </c>
      <c r="C516" s="430">
        <v>2003</v>
      </c>
      <c r="D516" s="430">
        <v>0.65</v>
      </c>
      <c r="E516" s="429" t="s">
        <v>53</v>
      </c>
      <c r="F516" s="430">
        <v>0.5</v>
      </c>
      <c r="G516" s="429" t="s">
        <v>53</v>
      </c>
      <c r="H516" s="430">
        <v>1.35</v>
      </c>
      <c r="I516" s="429" t="s">
        <v>53</v>
      </c>
      <c r="J516" s="430">
        <v>2.29</v>
      </c>
      <c r="K516" s="429" t="s">
        <v>53</v>
      </c>
      <c r="L516" s="430">
        <v>1.45</v>
      </c>
      <c r="M516" s="429" t="s">
        <v>53</v>
      </c>
      <c r="N516" s="430">
        <v>2.58</v>
      </c>
      <c r="O516" s="429" t="s">
        <v>53</v>
      </c>
      <c r="P516" s="430">
        <v>0.12</v>
      </c>
      <c r="Q516" s="429" t="s">
        <v>53</v>
      </c>
      <c r="R516" s="430">
        <v>0.56999999999999995</v>
      </c>
      <c r="S516" s="429" t="s">
        <v>53</v>
      </c>
      <c r="T516" s="430">
        <v>1.28</v>
      </c>
      <c r="U516" s="429" t="s">
        <v>53</v>
      </c>
      <c r="V516" s="430">
        <v>0.49</v>
      </c>
      <c r="W516" s="429" t="s">
        <v>53</v>
      </c>
      <c r="X516" s="430">
        <v>0.64</v>
      </c>
      <c r="Y516" s="429" t="s">
        <v>53</v>
      </c>
      <c r="Z516" s="430">
        <v>0.87</v>
      </c>
      <c r="AA516" s="429" t="s">
        <v>53</v>
      </c>
      <c r="AB516" s="430">
        <v>12.79</v>
      </c>
    </row>
    <row r="517" spans="1:28">
      <c r="A517" s="429" t="s">
        <v>368</v>
      </c>
      <c r="B517" s="429" t="s">
        <v>276</v>
      </c>
      <c r="C517" s="430">
        <v>2003</v>
      </c>
      <c r="D517" s="430">
        <v>0.1</v>
      </c>
      <c r="E517" s="429" t="s">
        <v>53</v>
      </c>
      <c r="F517" s="430">
        <v>0.43</v>
      </c>
      <c r="G517" s="429" t="s">
        <v>53</v>
      </c>
      <c r="H517" s="430">
        <v>0.84</v>
      </c>
      <c r="I517" s="429" t="s">
        <v>53</v>
      </c>
      <c r="J517" s="430">
        <v>2.04</v>
      </c>
      <c r="K517" s="429" t="s">
        <v>53</v>
      </c>
      <c r="L517" s="430">
        <v>1.48</v>
      </c>
      <c r="M517" s="429" t="s">
        <v>27</v>
      </c>
      <c r="N517" s="430">
        <v>1.61</v>
      </c>
      <c r="O517" s="429" t="s">
        <v>27</v>
      </c>
      <c r="P517" s="430">
        <v>0.16</v>
      </c>
      <c r="Q517" s="429" t="s">
        <v>53</v>
      </c>
      <c r="R517" s="430">
        <v>0.4</v>
      </c>
      <c r="S517" s="429" t="s">
        <v>53</v>
      </c>
      <c r="T517" s="430">
        <v>1.82</v>
      </c>
      <c r="U517" s="429" t="s">
        <v>38</v>
      </c>
      <c r="V517" s="430">
        <v>0.95</v>
      </c>
      <c r="W517" s="429" t="s">
        <v>53</v>
      </c>
      <c r="X517" s="430">
        <v>0.6</v>
      </c>
      <c r="Y517" s="429" t="s">
        <v>37</v>
      </c>
      <c r="Z517" s="430">
        <v>0.55000000000000004</v>
      </c>
      <c r="AA517" s="429" t="s">
        <v>25</v>
      </c>
      <c r="AB517" s="430">
        <v>10.38</v>
      </c>
    </row>
    <row r="518" spans="1:28">
      <c r="A518" s="429" t="s">
        <v>369</v>
      </c>
      <c r="B518" s="429" t="s">
        <v>276</v>
      </c>
      <c r="C518" s="430">
        <v>2003</v>
      </c>
      <c r="D518" s="430">
        <v>0</v>
      </c>
      <c r="E518" s="429" t="s">
        <v>53</v>
      </c>
      <c r="F518" s="430">
        <v>0</v>
      </c>
      <c r="G518" s="429" t="s">
        <v>37</v>
      </c>
      <c r="H518" s="430">
        <v>0</v>
      </c>
      <c r="I518" s="429" t="s">
        <v>38</v>
      </c>
      <c r="J518" s="430">
        <v>0.54</v>
      </c>
      <c r="K518" s="429" t="s">
        <v>53</v>
      </c>
      <c r="L518" s="430">
        <v>0</v>
      </c>
      <c r="M518" s="429" t="s">
        <v>26</v>
      </c>
      <c r="N518" s="430">
        <v>0</v>
      </c>
      <c r="O518" s="429" t="s">
        <v>26</v>
      </c>
      <c r="P518" s="430">
        <v>0</v>
      </c>
      <c r="Q518" s="429" t="s">
        <v>26</v>
      </c>
      <c r="R518" s="430">
        <v>0</v>
      </c>
      <c r="S518" s="429" t="s">
        <v>26</v>
      </c>
      <c r="T518" s="430">
        <v>0</v>
      </c>
      <c r="U518" s="429" t="s">
        <v>26</v>
      </c>
      <c r="V518" s="430">
        <v>0</v>
      </c>
      <c r="W518" s="429" t="s">
        <v>26</v>
      </c>
      <c r="X518" s="430">
        <v>0</v>
      </c>
      <c r="Y518" s="429" t="s">
        <v>26</v>
      </c>
      <c r="Z518" s="430">
        <v>0</v>
      </c>
      <c r="AA518" s="429" t="s">
        <v>28</v>
      </c>
      <c r="AB518" s="430">
        <v>0.54</v>
      </c>
    </row>
    <row r="519" spans="1:28">
      <c r="A519" s="429" t="s">
        <v>370</v>
      </c>
      <c r="B519" s="429" t="s">
        <v>276</v>
      </c>
      <c r="C519" s="430">
        <v>2003</v>
      </c>
      <c r="D519" s="430">
        <v>4.95</v>
      </c>
      <c r="E519" s="429" t="s">
        <v>53</v>
      </c>
      <c r="F519" s="430">
        <v>0</v>
      </c>
      <c r="G519" s="429" t="s">
        <v>26</v>
      </c>
      <c r="H519" s="430">
        <v>0</v>
      </c>
      <c r="I519" s="429" t="s">
        <v>26</v>
      </c>
      <c r="J519" s="430">
        <v>1.59</v>
      </c>
      <c r="K519" s="429" t="s">
        <v>36</v>
      </c>
      <c r="L519" s="430">
        <v>1.34</v>
      </c>
      <c r="M519" s="429" t="s">
        <v>53</v>
      </c>
      <c r="N519" s="430">
        <v>0.59</v>
      </c>
      <c r="O519" s="429" t="s">
        <v>53</v>
      </c>
      <c r="P519" s="430">
        <v>0.22</v>
      </c>
      <c r="Q519" s="429" t="s">
        <v>53</v>
      </c>
      <c r="R519" s="430">
        <v>1.27</v>
      </c>
      <c r="S519" s="429" t="s">
        <v>53</v>
      </c>
      <c r="T519" s="430">
        <v>1.42</v>
      </c>
      <c r="U519" s="429" t="s">
        <v>53</v>
      </c>
      <c r="V519" s="430">
        <v>1.67</v>
      </c>
      <c r="W519" s="429" t="s">
        <v>53</v>
      </c>
      <c r="X519" s="430">
        <v>5.08</v>
      </c>
      <c r="Y519" s="429" t="s">
        <v>28</v>
      </c>
      <c r="Z519" s="430">
        <v>5.82</v>
      </c>
      <c r="AA519" s="429" t="s">
        <v>27</v>
      </c>
      <c r="AB519" s="430">
        <v>22.36</v>
      </c>
    </row>
    <row r="520" spans="1:28">
      <c r="A520" s="429" t="s">
        <v>371</v>
      </c>
      <c r="B520" s="429" t="s">
        <v>276</v>
      </c>
      <c r="C520" s="430">
        <v>2003</v>
      </c>
      <c r="D520" s="430">
        <v>0.46</v>
      </c>
      <c r="E520" s="429" t="s">
        <v>53</v>
      </c>
      <c r="F520" s="430">
        <v>1.31</v>
      </c>
      <c r="G520" s="429" t="s">
        <v>27</v>
      </c>
      <c r="H520" s="430">
        <v>1.58</v>
      </c>
      <c r="I520" s="429" t="s">
        <v>25</v>
      </c>
      <c r="J520" s="430">
        <v>0.33</v>
      </c>
      <c r="K520" s="429" t="s">
        <v>53</v>
      </c>
      <c r="L520" s="430">
        <v>1.72</v>
      </c>
      <c r="M520" s="429" t="s">
        <v>53</v>
      </c>
      <c r="N520" s="430">
        <v>1.79</v>
      </c>
      <c r="O520" s="429" t="s">
        <v>53</v>
      </c>
      <c r="P520" s="430">
        <v>0.4</v>
      </c>
      <c r="Q520" s="429" t="s">
        <v>53</v>
      </c>
      <c r="R520" s="430">
        <v>0.56999999999999995</v>
      </c>
      <c r="S520" s="429" t="s">
        <v>53</v>
      </c>
      <c r="T520" s="430">
        <v>1.1000000000000001</v>
      </c>
      <c r="U520" s="429" t="s">
        <v>53</v>
      </c>
      <c r="V520" s="430">
        <v>0.87</v>
      </c>
      <c r="W520" s="429" t="s">
        <v>27</v>
      </c>
      <c r="X520" s="430">
        <v>0.8</v>
      </c>
      <c r="Y520" s="429" t="s">
        <v>25</v>
      </c>
      <c r="Z520" s="430">
        <v>1.37</v>
      </c>
      <c r="AA520" s="429" t="s">
        <v>53</v>
      </c>
      <c r="AB520" s="430">
        <v>12.3</v>
      </c>
    </row>
    <row r="521" spans="1:28">
      <c r="A521" s="429" t="s">
        <v>372</v>
      </c>
      <c r="B521" s="429" t="s">
        <v>276</v>
      </c>
      <c r="C521" s="430">
        <v>2003</v>
      </c>
      <c r="D521" s="430">
        <v>0.76</v>
      </c>
      <c r="E521" s="429" t="s">
        <v>27</v>
      </c>
      <c r="F521" s="430">
        <v>1.68</v>
      </c>
      <c r="G521" s="429" t="s">
        <v>53</v>
      </c>
      <c r="H521" s="430">
        <v>1.53</v>
      </c>
      <c r="I521" s="429" t="s">
        <v>25</v>
      </c>
      <c r="J521" s="430">
        <v>2.67</v>
      </c>
      <c r="K521" s="429" t="s">
        <v>53</v>
      </c>
      <c r="L521" s="430">
        <v>4.43</v>
      </c>
      <c r="M521" s="429" t="s">
        <v>53</v>
      </c>
      <c r="N521" s="430">
        <v>3.85</v>
      </c>
      <c r="O521" s="429" t="s">
        <v>28</v>
      </c>
      <c r="P521" s="430">
        <v>7.0000000000000007E-2</v>
      </c>
      <c r="Q521" s="429" t="s">
        <v>53</v>
      </c>
      <c r="R521" s="430">
        <v>0.57999999999999996</v>
      </c>
      <c r="S521" s="429" t="s">
        <v>27</v>
      </c>
      <c r="T521" s="430">
        <v>2.42</v>
      </c>
      <c r="U521" s="429" t="s">
        <v>53</v>
      </c>
      <c r="V521" s="430">
        <v>1.64</v>
      </c>
      <c r="W521" s="429" t="s">
        <v>53</v>
      </c>
      <c r="X521" s="430">
        <v>0.72</v>
      </c>
      <c r="Y521" s="429" t="s">
        <v>28</v>
      </c>
      <c r="Z521" s="430">
        <v>0.45</v>
      </c>
      <c r="AA521" s="429" t="s">
        <v>53</v>
      </c>
      <c r="AB521" s="430">
        <v>20.8</v>
      </c>
    </row>
    <row r="522" spans="1:28">
      <c r="A522" s="429" t="s">
        <v>373</v>
      </c>
      <c r="B522" s="429" t="s">
        <v>276</v>
      </c>
      <c r="C522" s="430">
        <v>2003</v>
      </c>
      <c r="D522" s="430">
        <v>1.52</v>
      </c>
      <c r="E522" s="429" t="s">
        <v>53</v>
      </c>
      <c r="F522" s="430">
        <v>2.5</v>
      </c>
      <c r="G522" s="429" t="s">
        <v>53</v>
      </c>
      <c r="H522" s="430">
        <v>0.86</v>
      </c>
      <c r="I522" s="429" t="s">
        <v>53</v>
      </c>
      <c r="J522" s="430">
        <v>2.08</v>
      </c>
      <c r="K522" s="429" t="s">
        <v>53</v>
      </c>
      <c r="L522" s="430">
        <v>1.18</v>
      </c>
      <c r="M522" s="429" t="s">
        <v>53</v>
      </c>
      <c r="N522" s="430">
        <v>3.13</v>
      </c>
      <c r="O522" s="429" t="s">
        <v>53</v>
      </c>
      <c r="P522" s="430">
        <v>1.39</v>
      </c>
      <c r="Q522" s="429" t="s">
        <v>53</v>
      </c>
      <c r="R522" s="430">
        <v>0.28999999999999998</v>
      </c>
      <c r="S522" s="429" t="s">
        <v>53</v>
      </c>
      <c r="T522" s="430">
        <v>1</v>
      </c>
      <c r="U522" s="429" t="s">
        <v>53</v>
      </c>
      <c r="V522" s="430">
        <v>1.31</v>
      </c>
      <c r="W522" s="429" t="s">
        <v>53</v>
      </c>
      <c r="X522" s="430">
        <v>0.9</v>
      </c>
      <c r="Y522" s="429" t="s">
        <v>25</v>
      </c>
      <c r="Z522" s="430">
        <v>0.72</v>
      </c>
      <c r="AA522" s="429" t="s">
        <v>53</v>
      </c>
      <c r="AB522" s="430">
        <v>16.88</v>
      </c>
    </row>
    <row r="523" spans="1:28">
      <c r="A523" s="429" t="s">
        <v>374</v>
      </c>
      <c r="B523" s="429" t="s">
        <v>276</v>
      </c>
      <c r="C523" s="430">
        <v>2003</v>
      </c>
      <c r="D523" s="430">
        <v>0.36</v>
      </c>
      <c r="E523" s="429" t="s">
        <v>53</v>
      </c>
      <c r="F523" s="430">
        <v>0.72</v>
      </c>
      <c r="G523" s="429" t="s">
        <v>53</v>
      </c>
      <c r="H523" s="430">
        <v>1.66</v>
      </c>
      <c r="I523" s="429" t="s">
        <v>53</v>
      </c>
      <c r="J523" s="430">
        <v>0.95</v>
      </c>
      <c r="K523" s="429" t="s">
        <v>53</v>
      </c>
      <c r="L523" s="430">
        <v>1.25</v>
      </c>
      <c r="M523" s="429" t="s">
        <v>53</v>
      </c>
      <c r="N523" s="430">
        <v>1.47</v>
      </c>
      <c r="O523" s="429" t="s">
        <v>53</v>
      </c>
      <c r="P523" s="430">
        <v>0.57999999999999996</v>
      </c>
      <c r="Q523" s="429" t="s">
        <v>53</v>
      </c>
      <c r="R523" s="430">
        <v>0.9</v>
      </c>
      <c r="S523" s="429" t="s">
        <v>53</v>
      </c>
      <c r="T523" s="430">
        <v>0.61</v>
      </c>
      <c r="U523" s="429" t="s">
        <v>53</v>
      </c>
      <c r="V523" s="430">
        <v>0.35</v>
      </c>
      <c r="W523" s="429" t="s">
        <v>53</v>
      </c>
      <c r="X523" s="430">
        <v>0.14000000000000001</v>
      </c>
      <c r="Y523" s="429" t="s">
        <v>53</v>
      </c>
      <c r="Z523" s="430">
        <v>0.78</v>
      </c>
      <c r="AA523" s="429" t="s">
        <v>53</v>
      </c>
      <c r="AB523" s="430">
        <v>9.77</v>
      </c>
    </row>
    <row r="524" spans="1:28">
      <c r="A524" s="429" t="s">
        <v>375</v>
      </c>
      <c r="B524" s="429" t="s">
        <v>276</v>
      </c>
      <c r="C524" s="430">
        <v>2003</v>
      </c>
      <c r="D524" s="430">
        <v>0.18</v>
      </c>
      <c r="E524" s="429" t="s">
        <v>27</v>
      </c>
      <c r="F524" s="430">
        <v>0.61</v>
      </c>
      <c r="G524" s="429" t="s">
        <v>25</v>
      </c>
      <c r="H524" s="430">
        <v>2.68</v>
      </c>
      <c r="I524" s="429" t="s">
        <v>28</v>
      </c>
      <c r="J524" s="430">
        <v>3.68</v>
      </c>
      <c r="K524" s="429" t="s">
        <v>27</v>
      </c>
      <c r="L524" s="430">
        <v>1.84</v>
      </c>
      <c r="M524" s="429" t="s">
        <v>53</v>
      </c>
      <c r="N524" s="430">
        <v>1.74</v>
      </c>
      <c r="O524" s="429" t="s">
        <v>25</v>
      </c>
      <c r="P524" s="430">
        <v>0.82</v>
      </c>
      <c r="Q524" s="429" t="s">
        <v>53</v>
      </c>
      <c r="R524" s="430">
        <v>1.04</v>
      </c>
      <c r="S524" s="429" t="s">
        <v>53</v>
      </c>
      <c r="T524" s="430">
        <v>0.75</v>
      </c>
      <c r="U524" s="429" t="s">
        <v>53</v>
      </c>
      <c r="V524" s="430">
        <v>0.63</v>
      </c>
      <c r="W524" s="429" t="s">
        <v>27</v>
      </c>
      <c r="X524" s="430">
        <v>0.7</v>
      </c>
      <c r="Y524" s="429" t="s">
        <v>53</v>
      </c>
      <c r="Z524" s="430">
        <v>0.49</v>
      </c>
      <c r="AA524" s="429" t="s">
        <v>25</v>
      </c>
      <c r="AB524" s="430">
        <v>15.16</v>
      </c>
    </row>
    <row r="525" spans="1:28">
      <c r="A525" s="429" t="s">
        <v>376</v>
      </c>
      <c r="B525" s="429" t="s">
        <v>276</v>
      </c>
      <c r="C525" s="430">
        <v>2003</v>
      </c>
      <c r="D525" s="430">
        <v>0.27</v>
      </c>
      <c r="E525" s="429" t="s">
        <v>31</v>
      </c>
      <c r="F525" s="430">
        <v>1.1100000000000001</v>
      </c>
      <c r="G525" s="429" t="s">
        <v>28</v>
      </c>
      <c r="H525" s="430">
        <v>1.6</v>
      </c>
      <c r="I525" s="429" t="s">
        <v>53</v>
      </c>
      <c r="J525" s="430">
        <v>1.3</v>
      </c>
      <c r="K525" s="429" t="s">
        <v>53</v>
      </c>
      <c r="L525" s="430">
        <v>2.21</v>
      </c>
      <c r="M525" s="429" t="s">
        <v>53</v>
      </c>
      <c r="N525" s="430">
        <v>4.17</v>
      </c>
      <c r="O525" s="429" t="s">
        <v>53</v>
      </c>
      <c r="P525" s="430">
        <v>0.3</v>
      </c>
      <c r="Q525" s="429" t="s">
        <v>53</v>
      </c>
      <c r="R525" s="430">
        <v>1.99</v>
      </c>
      <c r="S525" s="429" t="s">
        <v>53</v>
      </c>
      <c r="T525" s="430">
        <v>1.69</v>
      </c>
      <c r="U525" s="429" t="s">
        <v>53</v>
      </c>
      <c r="V525" s="430">
        <v>0.48</v>
      </c>
      <c r="W525" s="429" t="s">
        <v>53</v>
      </c>
      <c r="X525" s="430">
        <v>0.42</v>
      </c>
      <c r="Y525" s="429" t="s">
        <v>53</v>
      </c>
      <c r="Z525" s="430">
        <v>1.43</v>
      </c>
      <c r="AA525" s="429" t="s">
        <v>53</v>
      </c>
      <c r="AB525" s="430">
        <v>16.97</v>
      </c>
    </row>
    <row r="526" spans="1:28">
      <c r="A526" s="429" t="s">
        <v>377</v>
      </c>
      <c r="B526" s="429" t="s">
        <v>276</v>
      </c>
      <c r="C526" s="430">
        <v>2003</v>
      </c>
      <c r="D526" s="430">
        <v>0.03</v>
      </c>
      <c r="E526" s="429" t="s">
        <v>53</v>
      </c>
      <c r="F526" s="430">
        <v>1.4</v>
      </c>
      <c r="G526" s="429" t="s">
        <v>53</v>
      </c>
      <c r="H526" s="430">
        <v>0.36</v>
      </c>
      <c r="I526" s="429" t="s">
        <v>27</v>
      </c>
      <c r="J526" s="430">
        <v>0</v>
      </c>
      <c r="K526" s="429" t="s">
        <v>26</v>
      </c>
      <c r="L526" s="430">
        <v>0</v>
      </c>
      <c r="M526" s="429" t="s">
        <v>26</v>
      </c>
      <c r="N526" s="430">
        <v>0</v>
      </c>
      <c r="O526" s="429" t="s">
        <v>26</v>
      </c>
      <c r="P526" s="430">
        <v>0.74</v>
      </c>
      <c r="Q526" s="429" t="s">
        <v>53</v>
      </c>
      <c r="R526" s="430">
        <v>0.82</v>
      </c>
      <c r="S526" s="429" t="s">
        <v>53</v>
      </c>
      <c r="T526" s="430">
        <v>1.89</v>
      </c>
      <c r="U526" s="429" t="s">
        <v>27</v>
      </c>
      <c r="V526" s="430">
        <v>0.3</v>
      </c>
      <c r="W526" s="429" t="s">
        <v>53</v>
      </c>
      <c r="X526" s="430">
        <v>0.37</v>
      </c>
      <c r="Y526" s="429" t="s">
        <v>53</v>
      </c>
      <c r="Z526" s="430">
        <v>1.19</v>
      </c>
      <c r="AA526" s="429" t="s">
        <v>53</v>
      </c>
      <c r="AB526" s="430">
        <v>7.1</v>
      </c>
    </row>
    <row r="527" spans="1:28">
      <c r="A527" s="429" t="s">
        <v>378</v>
      </c>
      <c r="B527" s="429" t="s">
        <v>276</v>
      </c>
      <c r="C527" s="430">
        <v>2003</v>
      </c>
      <c r="D527" s="430">
        <v>0.6</v>
      </c>
      <c r="E527" s="429" t="s">
        <v>53</v>
      </c>
      <c r="F527" s="430">
        <v>1.1399999999999999</v>
      </c>
      <c r="G527" s="429" t="s">
        <v>53</v>
      </c>
      <c r="H527" s="430">
        <v>1.78</v>
      </c>
      <c r="I527" s="429" t="s">
        <v>53</v>
      </c>
      <c r="J527" s="430">
        <v>0.69</v>
      </c>
      <c r="K527" s="429" t="s">
        <v>53</v>
      </c>
      <c r="L527" s="430">
        <v>2.42</v>
      </c>
      <c r="M527" s="429" t="s">
        <v>53</v>
      </c>
      <c r="N527" s="430">
        <v>2.31</v>
      </c>
      <c r="O527" s="429" t="s">
        <v>53</v>
      </c>
      <c r="P527" s="430">
        <v>0.1</v>
      </c>
      <c r="Q527" s="429" t="s">
        <v>53</v>
      </c>
      <c r="R527" s="430">
        <v>0.87</v>
      </c>
      <c r="S527" s="429" t="s">
        <v>53</v>
      </c>
      <c r="T527" s="430">
        <v>1.31</v>
      </c>
      <c r="U527" s="429" t="s">
        <v>53</v>
      </c>
      <c r="V527" s="430">
        <v>0.45</v>
      </c>
      <c r="W527" s="429" t="s">
        <v>53</v>
      </c>
      <c r="X527" s="430">
        <v>0.2</v>
      </c>
      <c r="Y527" s="429" t="s">
        <v>53</v>
      </c>
      <c r="Z527" s="430">
        <v>1.22</v>
      </c>
      <c r="AA527" s="429" t="s">
        <v>53</v>
      </c>
      <c r="AB527" s="430">
        <v>13.09</v>
      </c>
    </row>
    <row r="528" spans="1:28">
      <c r="A528" s="429" t="s">
        <v>379</v>
      </c>
      <c r="B528" s="429" t="s">
        <v>276</v>
      </c>
      <c r="C528" s="430">
        <v>2003</v>
      </c>
      <c r="D528" s="430">
        <v>0.5</v>
      </c>
      <c r="E528" s="429" t="s">
        <v>31</v>
      </c>
      <c r="F528" s="430">
        <v>0.67</v>
      </c>
      <c r="G528" s="429" t="s">
        <v>25</v>
      </c>
      <c r="H528" s="430">
        <v>1.03</v>
      </c>
      <c r="I528" s="429" t="s">
        <v>27</v>
      </c>
      <c r="J528" s="430">
        <v>0.27</v>
      </c>
      <c r="K528" s="429" t="s">
        <v>27</v>
      </c>
      <c r="L528" s="430">
        <v>2.0099999999999998</v>
      </c>
      <c r="M528" s="429" t="s">
        <v>53</v>
      </c>
      <c r="N528" s="430">
        <v>1.7</v>
      </c>
      <c r="O528" s="429" t="s">
        <v>53</v>
      </c>
      <c r="P528" s="430">
        <v>0.66</v>
      </c>
      <c r="Q528" s="429" t="s">
        <v>38</v>
      </c>
      <c r="R528" s="430">
        <v>1.3</v>
      </c>
      <c r="S528" s="429" t="s">
        <v>53</v>
      </c>
      <c r="T528" s="430">
        <v>1.04</v>
      </c>
      <c r="U528" s="429" t="s">
        <v>53</v>
      </c>
      <c r="V528" s="430">
        <v>0.25</v>
      </c>
      <c r="W528" s="429" t="s">
        <v>38</v>
      </c>
      <c r="X528" s="430">
        <v>0.16</v>
      </c>
      <c r="Y528" s="429" t="s">
        <v>53</v>
      </c>
      <c r="Z528" s="430">
        <v>0.71</v>
      </c>
      <c r="AA528" s="429" t="s">
        <v>31</v>
      </c>
      <c r="AB528" s="430">
        <v>10.3</v>
      </c>
    </row>
    <row r="529" spans="1:28">
      <c r="A529" s="429" t="s">
        <v>380</v>
      </c>
      <c r="B529" s="429" t="s">
        <v>276</v>
      </c>
      <c r="C529" s="430">
        <v>2003</v>
      </c>
      <c r="D529" s="430">
        <v>0</v>
      </c>
      <c r="E529" s="429" t="s">
        <v>26</v>
      </c>
      <c r="F529" s="430">
        <v>0</v>
      </c>
      <c r="G529" s="429" t="s">
        <v>26</v>
      </c>
      <c r="H529" s="430">
        <v>0</v>
      </c>
      <c r="I529" s="429" t="s">
        <v>26</v>
      </c>
      <c r="J529" s="430">
        <v>0</v>
      </c>
      <c r="K529" s="429" t="s">
        <v>26</v>
      </c>
      <c r="L529" s="430">
        <v>2.94</v>
      </c>
      <c r="M529" s="429" t="s">
        <v>27</v>
      </c>
      <c r="N529" s="430">
        <v>1.89</v>
      </c>
      <c r="O529" s="429" t="s">
        <v>53</v>
      </c>
      <c r="P529" s="430">
        <v>0.11</v>
      </c>
      <c r="Q529" s="429" t="s">
        <v>53</v>
      </c>
      <c r="R529" s="430">
        <v>0.98</v>
      </c>
      <c r="S529" s="429" t="s">
        <v>28</v>
      </c>
      <c r="T529" s="430">
        <v>1.76</v>
      </c>
      <c r="U529" s="429" t="s">
        <v>25</v>
      </c>
      <c r="V529" s="430">
        <v>0.05</v>
      </c>
      <c r="W529" s="429" t="s">
        <v>27</v>
      </c>
      <c r="X529" s="430">
        <v>0.22</v>
      </c>
      <c r="Y529" s="429" t="s">
        <v>27</v>
      </c>
      <c r="Z529" s="430">
        <v>1.18</v>
      </c>
      <c r="AA529" s="429" t="s">
        <v>25</v>
      </c>
      <c r="AB529" s="430">
        <v>9.1300000000000008</v>
      </c>
    </row>
    <row r="530" spans="1:28">
      <c r="A530" s="429" t="s">
        <v>381</v>
      </c>
      <c r="B530" s="429" t="s">
        <v>276</v>
      </c>
      <c r="C530" s="430">
        <v>2003</v>
      </c>
      <c r="D530" s="430">
        <v>0.11</v>
      </c>
      <c r="E530" s="429" t="s">
        <v>53</v>
      </c>
      <c r="F530" s="430">
        <v>0.21</v>
      </c>
      <c r="G530" s="429" t="s">
        <v>53</v>
      </c>
      <c r="H530" s="430">
        <v>1.6</v>
      </c>
      <c r="I530" s="429" t="s">
        <v>53</v>
      </c>
      <c r="J530" s="430">
        <v>3</v>
      </c>
      <c r="K530" s="429" t="s">
        <v>53</v>
      </c>
      <c r="L530" s="430">
        <v>1.91</v>
      </c>
      <c r="M530" s="429" t="s">
        <v>53</v>
      </c>
      <c r="N530" s="430">
        <v>2.98</v>
      </c>
      <c r="O530" s="429" t="s">
        <v>53</v>
      </c>
      <c r="P530" s="430">
        <v>0.28999999999999998</v>
      </c>
      <c r="Q530" s="429" t="s">
        <v>53</v>
      </c>
      <c r="R530" s="430">
        <v>1.48</v>
      </c>
      <c r="S530" s="429" t="s">
        <v>53</v>
      </c>
      <c r="T530" s="430">
        <v>2.2000000000000002</v>
      </c>
      <c r="U530" s="429" t="s">
        <v>53</v>
      </c>
      <c r="V530" s="430">
        <v>0.38</v>
      </c>
      <c r="W530" s="429" t="s">
        <v>53</v>
      </c>
      <c r="X530" s="430">
        <v>0.56000000000000005</v>
      </c>
      <c r="Y530" s="429" t="s">
        <v>53</v>
      </c>
      <c r="Z530" s="430">
        <v>0.61</v>
      </c>
      <c r="AA530" s="429" t="s">
        <v>53</v>
      </c>
      <c r="AB530" s="430">
        <v>15.33</v>
      </c>
    </row>
    <row r="531" spans="1:28">
      <c r="A531" s="429" t="s">
        <v>382</v>
      </c>
      <c r="B531" s="429" t="s">
        <v>276</v>
      </c>
      <c r="C531" s="430">
        <v>2003</v>
      </c>
      <c r="D531" s="430">
        <v>0.19</v>
      </c>
      <c r="E531" s="429" t="s">
        <v>53</v>
      </c>
      <c r="F531" s="430">
        <v>0.31</v>
      </c>
      <c r="G531" s="429" t="s">
        <v>53</v>
      </c>
      <c r="H531" s="430">
        <v>2.8</v>
      </c>
      <c r="I531" s="429" t="s">
        <v>53</v>
      </c>
      <c r="J531" s="430">
        <v>1.57</v>
      </c>
      <c r="K531" s="429" t="s">
        <v>53</v>
      </c>
      <c r="L531" s="430">
        <v>1.71</v>
      </c>
      <c r="M531" s="429" t="s">
        <v>53</v>
      </c>
      <c r="N531" s="430">
        <v>3.49</v>
      </c>
      <c r="O531" s="429" t="s">
        <v>53</v>
      </c>
      <c r="P531" s="430">
        <v>1.03</v>
      </c>
      <c r="Q531" s="429" t="s">
        <v>53</v>
      </c>
      <c r="R531" s="430">
        <v>1.1399999999999999</v>
      </c>
      <c r="S531" s="429" t="s">
        <v>53</v>
      </c>
      <c r="T531" s="430">
        <v>1.24</v>
      </c>
      <c r="U531" s="429" t="s">
        <v>53</v>
      </c>
      <c r="V531" s="430">
        <v>0.28999999999999998</v>
      </c>
      <c r="W531" s="429" t="s">
        <v>53</v>
      </c>
      <c r="X531" s="430">
        <v>0.94</v>
      </c>
      <c r="Y531" s="429" t="s">
        <v>53</v>
      </c>
      <c r="Z531" s="430">
        <v>0.5</v>
      </c>
      <c r="AA531" s="429" t="s">
        <v>53</v>
      </c>
      <c r="AB531" s="430">
        <v>15.21</v>
      </c>
    </row>
    <row r="532" spans="1:28">
      <c r="A532" s="429" t="s">
        <v>383</v>
      </c>
      <c r="B532" s="429" t="s">
        <v>276</v>
      </c>
      <c r="C532" s="430">
        <v>2003</v>
      </c>
      <c r="D532" s="430">
        <v>0.9</v>
      </c>
      <c r="E532" s="429" t="s">
        <v>27</v>
      </c>
      <c r="F532" s="430">
        <v>0.98</v>
      </c>
      <c r="G532" s="429" t="s">
        <v>53</v>
      </c>
      <c r="H532" s="430">
        <v>1.64</v>
      </c>
      <c r="I532" s="429" t="s">
        <v>53</v>
      </c>
      <c r="J532" s="430">
        <v>1.67</v>
      </c>
      <c r="K532" s="429" t="s">
        <v>53</v>
      </c>
      <c r="L532" s="430">
        <v>1.67</v>
      </c>
      <c r="M532" s="429" t="s">
        <v>27</v>
      </c>
      <c r="N532" s="430">
        <v>0.94</v>
      </c>
      <c r="O532" s="429" t="s">
        <v>53</v>
      </c>
      <c r="P532" s="430">
        <v>0.65</v>
      </c>
      <c r="Q532" s="429" t="s">
        <v>53</v>
      </c>
      <c r="R532" s="430">
        <v>0.41</v>
      </c>
      <c r="S532" s="429" t="s">
        <v>53</v>
      </c>
      <c r="T532" s="430">
        <v>0.69</v>
      </c>
      <c r="U532" s="429" t="s">
        <v>53</v>
      </c>
      <c r="V532" s="430">
        <v>1.24</v>
      </c>
      <c r="W532" s="429" t="s">
        <v>27</v>
      </c>
      <c r="X532" s="430">
        <v>0.73</v>
      </c>
      <c r="Y532" s="429" t="s">
        <v>38</v>
      </c>
      <c r="Z532" s="430">
        <v>1.41</v>
      </c>
      <c r="AA532" s="429" t="s">
        <v>28</v>
      </c>
      <c r="AB532" s="430">
        <v>12.93</v>
      </c>
    </row>
    <row r="533" spans="1:28">
      <c r="A533" s="429" t="s">
        <v>384</v>
      </c>
      <c r="B533" s="429" t="s">
        <v>276</v>
      </c>
      <c r="C533" s="430">
        <v>2003</v>
      </c>
      <c r="D533" s="430">
        <v>0.64</v>
      </c>
      <c r="E533" s="429" t="s">
        <v>53</v>
      </c>
      <c r="F533" s="430">
        <v>0.82</v>
      </c>
      <c r="G533" s="429" t="s">
        <v>53</v>
      </c>
      <c r="H533" s="430">
        <v>1.56</v>
      </c>
      <c r="I533" s="429" t="s">
        <v>53</v>
      </c>
      <c r="J533" s="430">
        <v>1.49</v>
      </c>
      <c r="K533" s="429" t="s">
        <v>53</v>
      </c>
      <c r="L533" s="430">
        <v>1.1499999999999999</v>
      </c>
      <c r="M533" s="429" t="s">
        <v>53</v>
      </c>
      <c r="N533" s="430">
        <v>3.18</v>
      </c>
      <c r="O533" s="429" t="s">
        <v>53</v>
      </c>
      <c r="P533" s="430">
        <v>0.55000000000000004</v>
      </c>
      <c r="Q533" s="429" t="s">
        <v>53</v>
      </c>
      <c r="R533" s="430">
        <v>0.4</v>
      </c>
      <c r="S533" s="429" t="s">
        <v>53</v>
      </c>
      <c r="T533" s="430">
        <v>2.83</v>
      </c>
      <c r="U533" s="429" t="s">
        <v>53</v>
      </c>
      <c r="V533" s="430">
        <v>0.47</v>
      </c>
      <c r="W533" s="429" t="s">
        <v>53</v>
      </c>
      <c r="X533" s="430">
        <v>0.38</v>
      </c>
      <c r="Y533" s="429" t="s">
        <v>27</v>
      </c>
      <c r="Z533" s="430">
        <v>0.49</v>
      </c>
      <c r="AA533" s="429" t="s">
        <v>53</v>
      </c>
      <c r="AB533" s="430">
        <v>13.96</v>
      </c>
    </row>
    <row r="534" spans="1:28">
      <c r="A534" s="429" t="s">
        <v>385</v>
      </c>
      <c r="B534" s="429" t="s">
        <v>276</v>
      </c>
      <c r="C534" s="430">
        <v>2003</v>
      </c>
      <c r="D534" s="430">
        <v>0.77</v>
      </c>
      <c r="E534" s="429" t="s">
        <v>53</v>
      </c>
      <c r="F534" s="430">
        <v>0.75</v>
      </c>
      <c r="G534" s="429" t="s">
        <v>53</v>
      </c>
      <c r="H534" s="430">
        <v>1.38</v>
      </c>
      <c r="I534" s="429" t="s">
        <v>53</v>
      </c>
      <c r="J534" s="430">
        <v>0.81</v>
      </c>
      <c r="K534" s="429" t="s">
        <v>53</v>
      </c>
      <c r="L534" s="430">
        <v>1.06</v>
      </c>
      <c r="M534" s="429" t="s">
        <v>53</v>
      </c>
      <c r="N534" s="430">
        <v>1.37</v>
      </c>
      <c r="O534" s="429" t="s">
        <v>53</v>
      </c>
      <c r="P534" s="430">
        <v>0.43</v>
      </c>
      <c r="Q534" s="429" t="s">
        <v>53</v>
      </c>
      <c r="R534" s="430">
        <v>0.44</v>
      </c>
      <c r="S534" s="429" t="s">
        <v>53</v>
      </c>
      <c r="T534" s="430">
        <v>0.61</v>
      </c>
      <c r="U534" s="429" t="s">
        <v>53</v>
      </c>
      <c r="V534" s="430">
        <v>0.36</v>
      </c>
      <c r="W534" s="429" t="s">
        <v>53</v>
      </c>
      <c r="X534" s="430">
        <v>1.02</v>
      </c>
      <c r="Y534" s="429" t="s">
        <v>53</v>
      </c>
      <c r="Z534" s="430">
        <v>0.34</v>
      </c>
      <c r="AA534" s="429" t="s">
        <v>27</v>
      </c>
      <c r="AB534" s="430">
        <v>9.34</v>
      </c>
    </row>
    <row r="535" spans="1:28">
      <c r="A535" s="429" t="s">
        <v>387</v>
      </c>
      <c r="B535" s="429" t="s">
        <v>276</v>
      </c>
      <c r="C535" s="430">
        <v>2003</v>
      </c>
      <c r="D535" s="430">
        <v>0.05</v>
      </c>
      <c r="E535" s="429" t="s">
        <v>53</v>
      </c>
      <c r="F535" s="430">
        <v>0.33</v>
      </c>
      <c r="G535" s="429" t="s">
        <v>53</v>
      </c>
      <c r="H535" s="430">
        <v>1.93</v>
      </c>
      <c r="I535" s="429" t="s">
        <v>53</v>
      </c>
      <c r="J535" s="430">
        <v>2.0499999999999998</v>
      </c>
      <c r="K535" s="429" t="s">
        <v>53</v>
      </c>
      <c r="L535" s="430">
        <v>0.9</v>
      </c>
      <c r="M535" s="429" t="s">
        <v>53</v>
      </c>
      <c r="N535" s="430">
        <v>3.42</v>
      </c>
      <c r="O535" s="429" t="s">
        <v>53</v>
      </c>
      <c r="P535" s="430">
        <v>0.21</v>
      </c>
      <c r="Q535" s="429" t="s">
        <v>53</v>
      </c>
      <c r="R535" s="430">
        <v>1</v>
      </c>
      <c r="S535" s="429" t="s">
        <v>53</v>
      </c>
      <c r="T535" s="430">
        <v>2.4500000000000002</v>
      </c>
      <c r="U535" s="429" t="s">
        <v>53</v>
      </c>
      <c r="V535" s="430">
        <v>0.1</v>
      </c>
      <c r="W535" s="429" t="s">
        <v>53</v>
      </c>
      <c r="X535" s="430">
        <v>0.28999999999999998</v>
      </c>
      <c r="Y535" s="429" t="s">
        <v>25</v>
      </c>
      <c r="Z535" s="430">
        <v>0.53</v>
      </c>
      <c r="AA535" s="429" t="s">
        <v>53</v>
      </c>
      <c r="AB535" s="430">
        <v>13.26</v>
      </c>
    </row>
    <row r="536" spans="1:28">
      <c r="A536" s="429" t="s">
        <v>388</v>
      </c>
      <c r="B536" s="429" t="s">
        <v>276</v>
      </c>
      <c r="C536" s="430">
        <v>2003</v>
      </c>
      <c r="D536" s="430">
        <v>0.14000000000000001</v>
      </c>
      <c r="E536" s="429" t="s">
        <v>53</v>
      </c>
      <c r="F536" s="430">
        <v>0.27</v>
      </c>
      <c r="G536" s="429" t="s">
        <v>53</v>
      </c>
      <c r="H536" s="430">
        <v>1.42</v>
      </c>
      <c r="I536" s="429" t="s">
        <v>53</v>
      </c>
      <c r="J536" s="430">
        <v>0.23</v>
      </c>
      <c r="K536" s="429" t="s">
        <v>53</v>
      </c>
      <c r="L536" s="430">
        <v>2.39</v>
      </c>
      <c r="M536" s="429" t="s">
        <v>53</v>
      </c>
      <c r="N536" s="430">
        <v>1.1000000000000001</v>
      </c>
      <c r="O536" s="429" t="s">
        <v>53</v>
      </c>
      <c r="P536" s="430">
        <v>0.09</v>
      </c>
      <c r="Q536" s="429" t="s">
        <v>53</v>
      </c>
      <c r="R536" s="430">
        <v>0.71</v>
      </c>
      <c r="S536" s="429" t="s">
        <v>53</v>
      </c>
      <c r="T536" s="430">
        <v>0.79</v>
      </c>
      <c r="U536" s="429" t="s">
        <v>53</v>
      </c>
      <c r="V536" s="430">
        <v>7.0000000000000007E-2</v>
      </c>
      <c r="W536" s="429" t="s">
        <v>27</v>
      </c>
      <c r="X536" s="430">
        <v>0.06</v>
      </c>
      <c r="Y536" s="429" t="s">
        <v>27</v>
      </c>
      <c r="Z536" s="430">
        <v>0.27</v>
      </c>
      <c r="AA536" s="429" t="s">
        <v>25</v>
      </c>
      <c r="AB536" s="430">
        <v>7.54</v>
      </c>
    </row>
    <row r="537" spans="1:28">
      <c r="A537" s="429" t="s">
        <v>389</v>
      </c>
      <c r="B537" s="429" t="s">
        <v>276</v>
      </c>
      <c r="C537" s="430">
        <v>2003</v>
      </c>
      <c r="D537" s="430">
        <v>0.11</v>
      </c>
      <c r="E537" s="429" t="s">
        <v>53</v>
      </c>
      <c r="F537" s="430">
        <v>0.24</v>
      </c>
      <c r="G537" s="429" t="s">
        <v>53</v>
      </c>
      <c r="H537" s="430">
        <v>0.99</v>
      </c>
      <c r="I537" s="429" t="s">
        <v>53</v>
      </c>
      <c r="J537" s="430">
        <v>1.49</v>
      </c>
      <c r="K537" s="429" t="s">
        <v>53</v>
      </c>
      <c r="L537" s="430">
        <v>1.1299999999999999</v>
      </c>
      <c r="M537" s="429" t="s">
        <v>53</v>
      </c>
      <c r="N537" s="430">
        <v>1.23</v>
      </c>
      <c r="O537" s="429" t="s">
        <v>53</v>
      </c>
      <c r="P537" s="430">
        <v>0.06</v>
      </c>
      <c r="Q537" s="429" t="s">
        <v>53</v>
      </c>
      <c r="R537" s="430">
        <v>0.9</v>
      </c>
      <c r="S537" s="429" t="s">
        <v>53</v>
      </c>
      <c r="T537" s="430">
        <v>0.97</v>
      </c>
      <c r="U537" s="429" t="s">
        <v>53</v>
      </c>
      <c r="V537" s="430">
        <v>0.2</v>
      </c>
      <c r="W537" s="429" t="s">
        <v>53</v>
      </c>
      <c r="X537" s="430">
        <v>0.06</v>
      </c>
      <c r="Y537" s="429" t="s">
        <v>53</v>
      </c>
      <c r="Z537" s="430">
        <v>0.35</v>
      </c>
      <c r="AA537" s="429" t="s">
        <v>53</v>
      </c>
      <c r="AB537" s="430">
        <v>7.73</v>
      </c>
    </row>
    <row r="538" spans="1:28">
      <c r="A538" s="429" t="s">
        <v>390</v>
      </c>
      <c r="B538" s="429" t="s">
        <v>276</v>
      </c>
      <c r="C538" s="430">
        <v>2003</v>
      </c>
      <c r="D538" s="430">
        <v>0.34</v>
      </c>
      <c r="E538" s="429" t="s">
        <v>53</v>
      </c>
      <c r="F538" s="430">
        <v>0.65</v>
      </c>
      <c r="G538" s="429" t="s">
        <v>53</v>
      </c>
      <c r="H538" s="430">
        <v>1.58</v>
      </c>
      <c r="I538" s="429" t="s">
        <v>53</v>
      </c>
      <c r="J538" s="430">
        <v>1.69</v>
      </c>
      <c r="K538" s="429" t="s">
        <v>53</v>
      </c>
      <c r="L538" s="430">
        <v>1.51</v>
      </c>
      <c r="M538" s="429" t="s">
        <v>53</v>
      </c>
      <c r="N538" s="430">
        <v>2.73</v>
      </c>
      <c r="O538" s="429" t="s">
        <v>53</v>
      </c>
      <c r="P538" s="430">
        <v>0.63</v>
      </c>
      <c r="Q538" s="429" t="s">
        <v>53</v>
      </c>
      <c r="R538" s="430">
        <v>0.32</v>
      </c>
      <c r="S538" s="429" t="s">
        <v>53</v>
      </c>
      <c r="T538" s="430">
        <v>1.02</v>
      </c>
      <c r="U538" s="429" t="s">
        <v>53</v>
      </c>
      <c r="V538" s="430">
        <v>0.6</v>
      </c>
      <c r="W538" s="429" t="s">
        <v>53</v>
      </c>
      <c r="X538" s="430">
        <v>0.43</v>
      </c>
      <c r="Y538" s="429" t="s">
        <v>53</v>
      </c>
      <c r="Z538" s="430">
        <v>0.54</v>
      </c>
      <c r="AA538" s="429" t="s">
        <v>53</v>
      </c>
      <c r="AB538" s="430">
        <v>12.04</v>
      </c>
    </row>
    <row r="539" spans="1:28">
      <c r="A539" s="429" t="s">
        <v>391</v>
      </c>
      <c r="B539" s="429" t="s">
        <v>276</v>
      </c>
      <c r="C539" s="430">
        <v>2003</v>
      </c>
      <c r="D539" s="430">
        <v>0.7</v>
      </c>
      <c r="E539" s="429" t="s">
        <v>53</v>
      </c>
      <c r="F539" s="430">
        <v>0.75</v>
      </c>
      <c r="G539" s="429" t="s">
        <v>53</v>
      </c>
      <c r="H539" s="430">
        <v>1.38</v>
      </c>
      <c r="I539" s="429" t="s">
        <v>28</v>
      </c>
      <c r="J539" s="430">
        <v>2.0699999999999998</v>
      </c>
      <c r="K539" s="429" t="s">
        <v>53</v>
      </c>
      <c r="L539" s="430">
        <v>1.76</v>
      </c>
      <c r="M539" s="429" t="s">
        <v>53</v>
      </c>
      <c r="N539" s="430">
        <v>0.73</v>
      </c>
      <c r="O539" s="429" t="s">
        <v>53</v>
      </c>
      <c r="P539" s="430">
        <v>0.99</v>
      </c>
      <c r="Q539" s="429" t="s">
        <v>53</v>
      </c>
      <c r="R539" s="430">
        <v>0.86</v>
      </c>
      <c r="S539" s="429" t="s">
        <v>53</v>
      </c>
      <c r="T539" s="430">
        <v>0.9</v>
      </c>
      <c r="U539" s="429" t="s">
        <v>53</v>
      </c>
      <c r="V539" s="430">
        <v>1.1200000000000001</v>
      </c>
      <c r="W539" s="429" t="s">
        <v>53</v>
      </c>
      <c r="X539" s="430">
        <v>0</v>
      </c>
      <c r="Y539" s="429" t="s">
        <v>26</v>
      </c>
      <c r="Z539" s="430">
        <v>1.42</v>
      </c>
      <c r="AA539" s="429" t="s">
        <v>53</v>
      </c>
      <c r="AB539" s="430">
        <v>12.68</v>
      </c>
    </row>
    <row r="540" spans="1:28">
      <c r="A540" s="429" t="s">
        <v>392</v>
      </c>
      <c r="B540" s="429" t="s">
        <v>276</v>
      </c>
      <c r="C540" s="430">
        <v>2003</v>
      </c>
      <c r="D540" s="430">
        <v>0.19</v>
      </c>
      <c r="E540" s="429" t="s">
        <v>25</v>
      </c>
      <c r="F540" s="430">
        <v>0.72</v>
      </c>
      <c r="G540" s="429" t="s">
        <v>53</v>
      </c>
      <c r="H540" s="430">
        <v>3.5</v>
      </c>
      <c r="I540" s="429" t="s">
        <v>53</v>
      </c>
      <c r="J540" s="430">
        <v>1.88</v>
      </c>
      <c r="K540" s="429" t="s">
        <v>53</v>
      </c>
      <c r="L540" s="430">
        <v>1.5</v>
      </c>
      <c r="M540" s="429" t="s">
        <v>53</v>
      </c>
      <c r="N540" s="430">
        <v>4.32</v>
      </c>
      <c r="O540" s="429" t="s">
        <v>53</v>
      </c>
      <c r="P540" s="430">
        <v>1.4</v>
      </c>
      <c r="Q540" s="429" t="s">
        <v>53</v>
      </c>
      <c r="R540" s="430">
        <v>2.2799999999999998</v>
      </c>
      <c r="S540" s="429" t="s">
        <v>53</v>
      </c>
      <c r="T540" s="430">
        <v>1.3</v>
      </c>
      <c r="U540" s="429" t="s">
        <v>53</v>
      </c>
      <c r="V540" s="430">
        <v>0.3</v>
      </c>
      <c r="W540" s="429" t="s">
        <v>53</v>
      </c>
      <c r="X540" s="430">
        <v>0.88</v>
      </c>
      <c r="Y540" s="429" t="s">
        <v>53</v>
      </c>
      <c r="Z540" s="430">
        <v>0.42</v>
      </c>
      <c r="AA540" s="429" t="s">
        <v>53</v>
      </c>
      <c r="AB540" s="430">
        <v>18.690000000000001</v>
      </c>
    </row>
    <row r="541" spans="1:28">
      <c r="D541" t="s">
        <v>11</v>
      </c>
      <c r="F541" t="s">
        <v>12</v>
      </c>
      <c r="H541" t="s">
        <v>13</v>
      </c>
      <c r="J541" t="s">
        <v>14</v>
      </c>
      <c r="L541" t="s">
        <v>15</v>
      </c>
      <c r="N541" t="s">
        <v>16</v>
      </c>
      <c r="P541" t="s">
        <v>17</v>
      </c>
      <c r="R541" t="s">
        <v>18</v>
      </c>
      <c r="T541" t="s">
        <v>19</v>
      </c>
      <c r="V541" t="s">
        <v>20</v>
      </c>
      <c r="X541" t="s">
        <v>21</v>
      </c>
      <c r="Z541" t="s">
        <v>22</v>
      </c>
      <c r="AB541" t="s">
        <v>23</v>
      </c>
    </row>
    <row r="542" spans="1:28">
      <c r="A542" s="429" t="s">
        <v>275</v>
      </c>
      <c r="B542" s="429" t="s">
        <v>276</v>
      </c>
      <c r="C542" s="430">
        <v>2004</v>
      </c>
      <c r="D542" s="430">
        <v>1.62</v>
      </c>
      <c r="E542" s="429" t="s">
        <v>31</v>
      </c>
      <c r="F542" s="430">
        <v>0.95</v>
      </c>
      <c r="G542" s="429" t="s">
        <v>38</v>
      </c>
      <c r="H542" s="430">
        <v>0.48</v>
      </c>
      <c r="I542" s="429" t="s">
        <v>53</v>
      </c>
      <c r="J542" s="430">
        <v>0.74</v>
      </c>
      <c r="K542" s="429" t="s">
        <v>25</v>
      </c>
      <c r="L542" s="430">
        <v>1.83</v>
      </c>
      <c r="M542" s="429" t="s">
        <v>32</v>
      </c>
      <c r="N542" s="430">
        <v>4.97</v>
      </c>
      <c r="O542" s="429" t="s">
        <v>38</v>
      </c>
      <c r="P542" s="430">
        <v>0.96</v>
      </c>
      <c r="Q542" s="429" t="s">
        <v>31</v>
      </c>
      <c r="R542" s="430">
        <v>2.0099999999999998</v>
      </c>
      <c r="S542" s="429" t="s">
        <v>31</v>
      </c>
      <c r="T542" s="430">
        <v>1.97</v>
      </c>
      <c r="U542" s="429" t="s">
        <v>33</v>
      </c>
      <c r="V542" s="430">
        <v>1.78</v>
      </c>
      <c r="W542" s="429" t="s">
        <v>40</v>
      </c>
      <c r="X542" s="430">
        <v>0.77</v>
      </c>
      <c r="Y542" s="429" t="s">
        <v>38</v>
      </c>
      <c r="Z542" s="430">
        <v>0.82</v>
      </c>
      <c r="AA542" s="429" t="s">
        <v>53</v>
      </c>
      <c r="AB542" s="430">
        <v>13.32</v>
      </c>
    </row>
    <row r="543" spans="1:28">
      <c r="A543" s="429" t="s">
        <v>277</v>
      </c>
      <c r="B543" s="429" t="s">
        <v>276</v>
      </c>
      <c r="C543" s="430">
        <v>2004</v>
      </c>
      <c r="D543" s="430">
        <v>0.17</v>
      </c>
      <c r="E543" s="429" t="s">
        <v>53</v>
      </c>
      <c r="F543" s="430">
        <v>0.67</v>
      </c>
      <c r="G543" s="429" t="s">
        <v>27</v>
      </c>
      <c r="H543" s="430">
        <v>0.13</v>
      </c>
      <c r="I543" s="429" t="s">
        <v>53</v>
      </c>
      <c r="J543" s="430">
        <v>1.32</v>
      </c>
      <c r="K543" s="429" t="s">
        <v>53</v>
      </c>
      <c r="L543" s="430">
        <v>0.52</v>
      </c>
      <c r="M543" s="429" t="s">
        <v>53</v>
      </c>
      <c r="N543" s="430">
        <v>2.48</v>
      </c>
      <c r="O543" s="429" t="s">
        <v>53</v>
      </c>
      <c r="P543" s="430">
        <v>1.79</v>
      </c>
      <c r="Q543" s="429" t="s">
        <v>53</v>
      </c>
      <c r="R543" s="430">
        <v>1.43</v>
      </c>
      <c r="S543" s="429" t="s">
        <v>53</v>
      </c>
      <c r="T543" s="430">
        <v>2.3199999999999998</v>
      </c>
      <c r="U543" s="429" t="s">
        <v>53</v>
      </c>
      <c r="V543" s="430">
        <v>0.98</v>
      </c>
      <c r="W543" s="429" t="s">
        <v>53</v>
      </c>
      <c r="X543" s="430">
        <v>1.1499999999999999</v>
      </c>
      <c r="Y543" s="429" t="s">
        <v>53</v>
      </c>
      <c r="Z543" s="430">
        <v>0.2</v>
      </c>
      <c r="AA543" s="429" t="s">
        <v>53</v>
      </c>
      <c r="AB543" s="430">
        <v>13.16</v>
      </c>
    </row>
    <row r="544" spans="1:28">
      <c r="A544" s="429" t="s">
        <v>278</v>
      </c>
      <c r="B544" s="429" t="s">
        <v>276</v>
      </c>
      <c r="C544" s="430">
        <v>2004</v>
      </c>
      <c r="D544" s="430">
        <v>3.08</v>
      </c>
      <c r="E544" s="429" t="s">
        <v>53</v>
      </c>
      <c r="F544" s="430">
        <v>1.21</v>
      </c>
      <c r="G544" s="429" t="s">
        <v>25</v>
      </c>
      <c r="H544" s="430">
        <v>1.1000000000000001</v>
      </c>
      <c r="I544" s="429" t="s">
        <v>53</v>
      </c>
      <c r="J544" s="430">
        <v>2.2799999999999998</v>
      </c>
      <c r="K544" s="429" t="s">
        <v>53</v>
      </c>
      <c r="L544" s="430">
        <v>3.22</v>
      </c>
      <c r="M544" s="429" t="s">
        <v>53</v>
      </c>
      <c r="N544" s="430">
        <v>2.21</v>
      </c>
      <c r="O544" s="429" t="s">
        <v>53</v>
      </c>
      <c r="P544" s="430">
        <v>0</v>
      </c>
      <c r="Q544" s="429" t="s">
        <v>26</v>
      </c>
      <c r="R544" s="430">
        <v>1.58</v>
      </c>
      <c r="S544" s="429" t="s">
        <v>53</v>
      </c>
      <c r="T544" s="430">
        <v>2.2000000000000002</v>
      </c>
      <c r="U544" s="429" t="s">
        <v>53</v>
      </c>
      <c r="V544" s="430">
        <v>2.2400000000000002</v>
      </c>
      <c r="W544" s="429" t="s">
        <v>53</v>
      </c>
      <c r="X544" s="430">
        <v>0.43</v>
      </c>
      <c r="Y544" s="429" t="s">
        <v>53</v>
      </c>
      <c r="Z544" s="430">
        <v>1.6</v>
      </c>
      <c r="AA544" s="429" t="s">
        <v>53</v>
      </c>
      <c r="AB544" s="430">
        <v>21.15</v>
      </c>
    </row>
    <row r="545" spans="1:28">
      <c r="A545" s="429" t="s">
        <v>279</v>
      </c>
      <c r="B545" s="429" t="s">
        <v>276</v>
      </c>
      <c r="C545" s="430">
        <v>2004</v>
      </c>
      <c r="D545" s="430">
        <v>0</v>
      </c>
      <c r="E545" s="429" t="s">
        <v>31</v>
      </c>
      <c r="F545" s="430">
        <v>0.54</v>
      </c>
      <c r="G545" s="429" t="s">
        <v>27</v>
      </c>
      <c r="H545" s="430">
        <v>1</v>
      </c>
      <c r="I545" s="429" t="s">
        <v>53</v>
      </c>
      <c r="J545" s="430">
        <v>1.4</v>
      </c>
      <c r="K545" s="429" t="s">
        <v>53</v>
      </c>
      <c r="L545" s="430">
        <v>0.65</v>
      </c>
      <c r="M545" s="429" t="s">
        <v>53</v>
      </c>
      <c r="N545" s="430">
        <v>0.78</v>
      </c>
      <c r="O545" s="429" t="s">
        <v>53</v>
      </c>
      <c r="P545" s="430">
        <v>0.59</v>
      </c>
      <c r="Q545" s="429" t="s">
        <v>53</v>
      </c>
      <c r="R545" s="430">
        <v>0.39</v>
      </c>
      <c r="S545" s="429" t="s">
        <v>53</v>
      </c>
      <c r="T545" s="430">
        <v>2.2200000000000002</v>
      </c>
      <c r="U545" s="429" t="s">
        <v>53</v>
      </c>
      <c r="V545" s="430">
        <v>0.6</v>
      </c>
      <c r="W545" s="429" t="s">
        <v>53</v>
      </c>
      <c r="X545" s="430">
        <v>0.7</v>
      </c>
      <c r="Y545" s="429" t="s">
        <v>53</v>
      </c>
      <c r="Z545" s="430">
        <v>0.27</v>
      </c>
      <c r="AA545" s="429" t="s">
        <v>53</v>
      </c>
      <c r="AB545" s="430">
        <v>9.14</v>
      </c>
    </row>
    <row r="546" spans="1:28">
      <c r="A546" s="429" t="s">
        <v>280</v>
      </c>
      <c r="B546" s="429" t="s">
        <v>276</v>
      </c>
      <c r="C546" s="430">
        <v>2004</v>
      </c>
      <c r="D546" s="430">
        <v>0.03</v>
      </c>
      <c r="E546" s="429" t="s">
        <v>53</v>
      </c>
      <c r="F546" s="430">
        <v>0.21</v>
      </c>
      <c r="G546" s="429" t="s">
        <v>53</v>
      </c>
      <c r="H546" s="430">
        <v>7.0000000000000007E-2</v>
      </c>
      <c r="I546" s="429" t="s">
        <v>53</v>
      </c>
      <c r="J546" s="430">
        <v>0.45</v>
      </c>
      <c r="K546" s="429" t="s">
        <v>53</v>
      </c>
      <c r="L546" s="430">
        <v>0.24</v>
      </c>
      <c r="M546" s="429" t="s">
        <v>53</v>
      </c>
      <c r="N546" s="430">
        <v>0.64</v>
      </c>
      <c r="O546" s="429" t="s">
        <v>53</v>
      </c>
      <c r="P546" s="430">
        <v>0.65</v>
      </c>
      <c r="Q546" s="429" t="s">
        <v>27</v>
      </c>
      <c r="R546" s="430">
        <v>0.16</v>
      </c>
      <c r="S546" s="429" t="s">
        <v>53</v>
      </c>
      <c r="T546" s="430">
        <v>0.76</v>
      </c>
      <c r="U546" s="429" t="s">
        <v>27</v>
      </c>
      <c r="V546" s="430">
        <v>0.68</v>
      </c>
      <c r="W546" s="429" t="s">
        <v>53</v>
      </c>
      <c r="X546" s="430">
        <v>0</v>
      </c>
      <c r="Y546" s="429" t="s">
        <v>53</v>
      </c>
      <c r="Z546" s="430">
        <v>0.11</v>
      </c>
      <c r="AA546" s="429" t="s">
        <v>53</v>
      </c>
      <c r="AB546" s="430">
        <v>4</v>
      </c>
    </row>
    <row r="547" spans="1:28">
      <c r="A547" s="429" t="s">
        <v>281</v>
      </c>
      <c r="B547" s="429" t="s">
        <v>276</v>
      </c>
      <c r="C547" s="430">
        <v>2004</v>
      </c>
      <c r="D547" s="430">
        <v>7.0000000000000007E-2</v>
      </c>
      <c r="E547" s="429" t="s">
        <v>53</v>
      </c>
      <c r="F547" s="430">
        <v>1.05</v>
      </c>
      <c r="G547" s="429" t="s">
        <v>53</v>
      </c>
      <c r="H547" s="430">
        <v>0.38</v>
      </c>
      <c r="I547" s="429" t="s">
        <v>53</v>
      </c>
      <c r="J547" s="430">
        <v>0.39</v>
      </c>
      <c r="K547" s="429" t="s">
        <v>53</v>
      </c>
      <c r="L547" s="430">
        <v>0.8</v>
      </c>
      <c r="M547" s="429" t="s">
        <v>53</v>
      </c>
      <c r="N547" s="430">
        <v>0.86</v>
      </c>
      <c r="O547" s="429" t="s">
        <v>53</v>
      </c>
      <c r="P547" s="430">
        <v>0.55000000000000004</v>
      </c>
      <c r="Q547" s="429" t="s">
        <v>53</v>
      </c>
      <c r="R547" s="430">
        <v>0.01</v>
      </c>
      <c r="S547" s="429" t="s">
        <v>31</v>
      </c>
      <c r="T547" s="430">
        <v>1.68</v>
      </c>
      <c r="U547" s="429" t="s">
        <v>53</v>
      </c>
      <c r="V547" s="430">
        <v>0.88</v>
      </c>
      <c r="W547" s="429" t="s">
        <v>53</v>
      </c>
      <c r="X547" s="430">
        <v>0.75</v>
      </c>
      <c r="Y547" s="429" t="s">
        <v>53</v>
      </c>
      <c r="Z547" s="430">
        <v>0.21</v>
      </c>
      <c r="AA547" s="429" t="s">
        <v>53</v>
      </c>
      <c r="AB547" s="430">
        <v>7.63</v>
      </c>
    </row>
    <row r="548" spans="1:28">
      <c r="A548" s="429" t="s">
        <v>282</v>
      </c>
      <c r="B548" s="429" t="s">
        <v>276</v>
      </c>
      <c r="C548" s="430">
        <v>2004</v>
      </c>
      <c r="D548" s="430">
        <v>1.71</v>
      </c>
      <c r="E548" s="429" t="s">
        <v>25</v>
      </c>
      <c r="F548" s="430">
        <v>2.46</v>
      </c>
      <c r="G548" s="429" t="s">
        <v>53</v>
      </c>
      <c r="H548" s="430">
        <v>1.1499999999999999</v>
      </c>
      <c r="I548" s="429" t="s">
        <v>53</v>
      </c>
      <c r="J548" s="430">
        <v>1.53</v>
      </c>
      <c r="K548" s="429" t="s">
        <v>53</v>
      </c>
      <c r="L548" s="430">
        <v>3.74</v>
      </c>
      <c r="M548" s="429" t="s">
        <v>53</v>
      </c>
      <c r="N548" s="430">
        <v>3.49</v>
      </c>
      <c r="O548" s="429" t="s">
        <v>27</v>
      </c>
      <c r="P548" s="430">
        <v>0.86</v>
      </c>
      <c r="Q548" s="429" t="s">
        <v>53</v>
      </c>
      <c r="R548" s="430">
        <v>2.66</v>
      </c>
      <c r="S548" s="429" t="s">
        <v>53</v>
      </c>
      <c r="T548" s="430">
        <v>2.78</v>
      </c>
      <c r="U548" s="429" t="s">
        <v>25</v>
      </c>
      <c r="V548" s="430">
        <v>3.96</v>
      </c>
      <c r="W548" s="429" t="s">
        <v>25</v>
      </c>
      <c r="X548" s="430">
        <v>0.77</v>
      </c>
      <c r="Y548" s="429" t="s">
        <v>53</v>
      </c>
      <c r="Z548" s="430">
        <v>1.57</v>
      </c>
      <c r="AA548" s="429" t="s">
        <v>28</v>
      </c>
      <c r="AB548" s="430">
        <v>26.68</v>
      </c>
    </row>
    <row r="549" spans="1:28">
      <c r="A549" s="429" t="s">
        <v>283</v>
      </c>
      <c r="B549" s="429" t="s">
        <v>276</v>
      </c>
      <c r="C549" s="430">
        <v>2004</v>
      </c>
      <c r="D549" s="430">
        <v>0.06</v>
      </c>
      <c r="E549" s="429" t="s">
        <v>53</v>
      </c>
      <c r="F549" s="430">
        <v>0.92</v>
      </c>
      <c r="G549" s="429" t="s">
        <v>53</v>
      </c>
      <c r="H549" s="430">
        <v>0.04</v>
      </c>
      <c r="I549" s="429" t="s">
        <v>53</v>
      </c>
      <c r="J549" s="430">
        <v>0.87</v>
      </c>
      <c r="K549" s="429" t="s">
        <v>53</v>
      </c>
      <c r="L549" s="430">
        <v>0.96</v>
      </c>
      <c r="M549" s="429" t="s">
        <v>53</v>
      </c>
      <c r="N549" s="430">
        <v>1.28</v>
      </c>
      <c r="O549" s="429" t="s">
        <v>53</v>
      </c>
      <c r="P549" s="430">
        <v>3.22</v>
      </c>
      <c r="Q549" s="429" t="s">
        <v>53</v>
      </c>
      <c r="R549" s="430">
        <v>0.5</v>
      </c>
      <c r="S549" s="429" t="s">
        <v>53</v>
      </c>
      <c r="T549" s="430">
        <v>1.19</v>
      </c>
      <c r="U549" s="429" t="s">
        <v>53</v>
      </c>
      <c r="V549" s="430">
        <v>1</v>
      </c>
      <c r="W549" s="429" t="s">
        <v>31</v>
      </c>
      <c r="X549" s="430">
        <v>0.06</v>
      </c>
      <c r="Y549" s="429" t="s">
        <v>53</v>
      </c>
      <c r="Z549" s="430">
        <v>0.06</v>
      </c>
      <c r="AA549" s="429" t="s">
        <v>53</v>
      </c>
      <c r="AB549" s="430">
        <v>10.16</v>
      </c>
    </row>
    <row r="550" spans="1:28">
      <c r="A550" s="429" t="s">
        <v>284</v>
      </c>
      <c r="B550" s="429" t="s">
        <v>276</v>
      </c>
      <c r="C550" s="430">
        <v>2004</v>
      </c>
      <c r="D550" s="430">
        <v>0.3</v>
      </c>
      <c r="E550" s="429" t="s">
        <v>53</v>
      </c>
      <c r="F550" s="430">
        <v>1.81</v>
      </c>
      <c r="G550" s="429" t="s">
        <v>53</v>
      </c>
      <c r="H550" s="430">
        <v>0.24</v>
      </c>
      <c r="I550" s="429" t="s">
        <v>53</v>
      </c>
      <c r="J550" s="430">
        <v>2.7</v>
      </c>
      <c r="K550" s="429" t="s">
        <v>53</v>
      </c>
      <c r="L550" s="430">
        <v>1.02</v>
      </c>
      <c r="M550" s="429" t="s">
        <v>27</v>
      </c>
      <c r="N550" s="430">
        <v>0.55000000000000004</v>
      </c>
      <c r="O550" s="429" t="s">
        <v>53</v>
      </c>
      <c r="P550" s="430">
        <v>1.58</v>
      </c>
      <c r="Q550" s="429" t="s">
        <v>27</v>
      </c>
      <c r="R550" s="430">
        <v>0.32</v>
      </c>
      <c r="S550" s="429" t="s">
        <v>53</v>
      </c>
      <c r="T550" s="430">
        <v>1.26</v>
      </c>
      <c r="U550" s="429" t="s">
        <v>53</v>
      </c>
      <c r="V550" s="430">
        <v>1.04</v>
      </c>
      <c r="W550" s="429" t="s">
        <v>53</v>
      </c>
      <c r="X550" s="430">
        <v>0.63</v>
      </c>
      <c r="Y550" s="429" t="s">
        <v>53</v>
      </c>
      <c r="Z550" s="430">
        <v>0.18</v>
      </c>
      <c r="AA550" s="429" t="s">
        <v>53</v>
      </c>
      <c r="AB550" s="430">
        <v>11.63</v>
      </c>
    </row>
    <row r="551" spans="1:28">
      <c r="A551" s="429" t="s">
        <v>285</v>
      </c>
      <c r="B551" s="429" t="s">
        <v>276</v>
      </c>
      <c r="C551" s="430">
        <v>2004</v>
      </c>
      <c r="D551" s="430">
        <v>2.02</v>
      </c>
      <c r="E551" s="429" t="s">
        <v>53</v>
      </c>
      <c r="F551" s="430">
        <v>1.68</v>
      </c>
      <c r="G551" s="429" t="s">
        <v>53</v>
      </c>
      <c r="H551" s="430">
        <v>0.43</v>
      </c>
      <c r="I551" s="429" t="s">
        <v>53</v>
      </c>
      <c r="J551" s="430">
        <v>0.75</v>
      </c>
      <c r="K551" s="429" t="s">
        <v>53</v>
      </c>
      <c r="L551" s="430">
        <v>2.75</v>
      </c>
      <c r="M551" s="429" t="s">
        <v>53</v>
      </c>
      <c r="N551" s="430">
        <v>3.47</v>
      </c>
      <c r="O551" s="429" t="s">
        <v>53</v>
      </c>
      <c r="P551" s="430">
        <v>0.69</v>
      </c>
      <c r="Q551" s="429" t="s">
        <v>53</v>
      </c>
      <c r="R551" s="430">
        <v>1.74</v>
      </c>
      <c r="S551" s="429" t="s">
        <v>53</v>
      </c>
      <c r="T551" s="430">
        <v>1.55</v>
      </c>
      <c r="U551" s="429" t="s">
        <v>53</v>
      </c>
      <c r="V551" s="430">
        <v>2.64</v>
      </c>
      <c r="W551" s="429" t="s">
        <v>25</v>
      </c>
      <c r="X551" s="430">
        <v>0.31</v>
      </c>
      <c r="Y551" s="429" t="s">
        <v>53</v>
      </c>
      <c r="Z551" s="430">
        <v>2.04</v>
      </c>
      <c r="AA551" s="429" t="s">
        <v>53</v>
      </c>
      <c r="AB551" s="430">
        <v>20.07</v>
      </c>
    </row>
    <row r="552" spans="1:28">
      <c r="A552" s="429" t="s">
        <v>286</v>
      </c>
      <c r="B552" s="429" t="s">
        <v>276</v>
      </c>
      <c r="C552" s="430">
        <v>2004</v>
      </c>
      <c r="D552" s="430">
        <v>0.18</v>
      </c>
      <c r="E552" s="429" t="s">
        <v>53</v>
      </c>
      <c r="F552" s="430">
        <v>0.78</v>
      </c>
      <c r="G552" s="429" t="s">
        <v>53</v>
      </c>
      <c r="H552" s="430">
        <v>0.06</v>
      </c>
      <c r="I552" s="429" t="s">
        <v>53</v>
      </c>
      <c r="J552" s="430">
        <v>0.56999999999999995</v>
      </c>
      <c r="K552" s="429" t="s">
        <v>53</v>
      </c>
      <c r="L552" s="430">
        <v>1.37</v>
      </c>
      <c r="M552" s="429" t="s">
        <v>53</v>
      </c>
      <c r="N552" s="430">
        <v>2.93</v>
      </c>
      <c r="O552" s="429" t="s">
        <v>53</v>
      </c>
      <c r="P552" s="430">
        <v>0.42</v>
      </c>
      <c r="Q552" s="429" t="s">
        <v>53</v>
      </c>
      <c r="R552" s="430">
        <v>1</v>
      </c>
      <c r="S552" s="429" t="s">
        <v>53</v>
      </c>
      <c r="T552" s="430">
        <v>1.78</v>
      </c>
      <c r="U552" s="429" t="s">
        <v>53</v>
      </c>
      <c r="V552" s="430">
        <v>2.19</v>
      </c>
      <c r="W552" s="429" t="s">
        <v>53</v>
      </c>
      <c r="X552" s="430">
        <v>0.23</v>
      </c>
      <c r="Y552" s="429" t="s">
        <v>53</v>
      </c>
      <c r="Z552" s="430">
        <v>0.3</v>
      </c>
      <c r="AA552" s="429" t="s">
        <v>53</v>
      </c>
      <c r="AB552" s="430">
        <v>11.81</v>
      </c>
    </row>
    <row r="553" spans="1:28">
      <c r="A553" s="429" t="s">
        <v>287</v>
      </c>
      <c r="B553" s="429" t="s">
        <v>276</v>
      </c>
      <c r="C553" s="430">
        <v>2004</v>
      </c>
      <c r="D553" s="430">
        <v>0</v>
      </c>
      <c r="E553" s="429" t="s">
        <v>53</v>
      </c>
      <c r="F553" s="430">
        <v>0.82</v>
      </c>
      <c r="G553" s="429" t="s">
        <v>53</v>
      </c>
      <c r="H553" s="430">
        <v>0.03</v>
      </c>
      <c r="I553" s="429" t="s">
        <v>27</v>
      </c>
      <c r="J553" s="430">
        <v>1.58</v>
      </c>
      <c r="K553" s="429" t="s">
        <v>53</v>
      </c>
      <c r="L553" s="430">
        <v>0.46</v>
      </c>
      <c r="M553" s="429" t="s">
        <v>53</v>
      </c>
      <c r="N553" s="430">
        <v>0.54</v>
      </c>
      <c r="O553" s="429" t="s">
        <v>53</v>
      </c>
      <c r="P553" s="430">
        <v>0.77</v>
      </c>
      <c r="Q553" s="429" t="s">
        <v>53</v>
      </c>
      <c r="R553" s="430">
        <v>0.23</v>
      </c>
      <c r="S553" s="429" t="s">
        <v>53</v>
      </c>
      <c r="T553" s="430">
        <v>0.88</v>
      </c>
      <c r="U553" s="429" t="s">
        <v>53</v>
      </c>
      <c r="V553" s="430">
        <v>0.6</v>
      </c>
      <c r="W553" s="429" t="s">
        <v>53</v>
      </c>
      <c r="X553" s="430">
        <v>0</v>
      </c>
      <c r="Y553" s="429" t="s">
        <v>26</v>
      </c>
      <c r="Z553" s="430">
        <v>0.05</v>
      </c>
      <c r="AA553" s="429" t="s">
        <v>53</v>
      </c>
      <c r="AB553" s="430">
        <v>5.96</v>
      </c>
    </row>
    <row r="554" spans="1:28">
      <c r="A554" s="429" t="s">
        <v>288</v>
      </c>
      <c r="B554" s="429" t="s">
        <v>276</v>
      </c>
      <c r="C554" s="430">
        <v>2004</v>
      </c>
      <c r="D554" s="430">
        <v>0.19</v>
      </c>
      <c r="E554" s="429" t="s">
        <v>53</v>
      </c>
      <c r="F554" s="430">
        <v>1.24</v>
      </c>
      <c r="G554" s="429" t="s">
        <v>53</v>
      </c>
      <c r="H554" s="430">
        <v>0.08</v>
      </c>
      <c r="I554" s="429" t="s">
        <v>53</v>
      </c>
      <c r="J554" s="430">
        <v>0.76</v>
      </c>
      <c r="K554" s="429" t="s">
        <v>53</v>
      </c>
      <c r="L554" s="430">
        <v>1.17</v>
      </c>
      <c r="M554" s="429" t="s">
        <v>53</v>
      </c>
      <c r="N554" s="430">
        <v>0.96</v>
      </c>
      <c r="O554" s="429" t="s">
        <v>53</v>
      </c>
      <c r="P554" s="430">
        <v>3.52</v>
      </c>
      <c r="Q554" s="429" t="s">
        <v>53</v>
      </c>
      <c r="R554" s="430">
        <v>0.36</v>
      </c>
      <c r="S554" s="429" t="s">
        <v>53</v>
      </c>
      <c r="T554" s="430">
        <v>1.1200000000000001</v>
      </c>
      <c r="U554" s="429" t="s">
        <v>53</v>
      </c>
      <c r="V554" s="430">
        <v>1.21</v>
      </c>
      <c r="W554" s="429" t="s">
        <v>53</v>
      </c>
      <c r="X554" s="430">
        <v>0.15</v>
      </c>
      <c r="Y554" s="429" t="s">
        <v>27</v>
      </c>
      <c r="Z554" s="430">
        <v>0.09</v>
      </c>
      <c r="AA554" s="429" t="s">
        <v>53</v>
      </c>
      <c r="AB554" s="430">
        <v>10.85</v>
      </c>
    </row>
    <row r="555" spans="1:28">
      <c r="A555" s="429" t="s">
        <v>289</v>
      </c>
      <c r="B555" s="429" t="s">
        <v>276</v>
      </c>
      <c r="C555" s="430">
        <v>2004</v>
      </c>
      <c r="D555" s="430">
        <v>0.02</v>
      </c>
      <c r="E555" s="429" t="s">
        <v>37</v>
      </c>
      <c r="F555" s="430">
        <v>0</v>
      </c>
      <c r="G555" s="429" t="s">
        <v>26</v>
      </c>
      <c r="H555" s="430">
        <v>0</v>
      </c>
      <c r="I555" s="429" t="s">
        <v>27</v>
      </c>
      <c r="J555" s="430">
        <v>0.01</v>
      </c>
      <c r="K555" s="429" t="s">
        <v>41</v>
      </c>
      <c r="L555" s="430">
        <v>0.87</v>
      </c>
      <c r="M555" s="429" t="s">
        <v>37</v>
      </c>
      <c r="N555" s="430">
        <v>1.92</v>
      </c>
      <c r="O555" s="429" t="s">
        <v>32</v>
      </c>
      <c r="P555" s="430">
        <v>0.96</v>
      </c>
      <c r="Q555" s="429" t="s">
        <v>39</v>
      </c>
      <c r="R555" s="430">
        <v>1.1599999999999999</v>
      </c>
      <c r="S555" s="429" t="s">
        <v>29</v>
      </c>
      <c r="T555" s="430">
        <v>0.5</v>
      </c>
      <c r="U555" s="429" t="s">
        <v>36</v>
      </c>
      <c r="V555" s="430">
        <v>1.34</v>
      </c>
      <c r="W555" s="429" t="s">
        <v>29</v>
      </c>
      <c r="X555" s="430">
        <v>0.69</v>
      </c>
      <c r="Y555" s="429" t="s">
        <v>32</v>
      </c>
      <c r="Z555" s="430">
        <v>0</v>
      </c>
      <c r="AA555" s="429" t="s">
        <v>53</v>
      </c>
      <c r="AB555" s="430">
        <v>0</v>
      </c>
    </row>
    <row r="556" spans="1:28">
      <c r="A556" s="429" t="s">
        <v>290</v>
      </c>
      <c r="B556" s="429" t="s">
        <v>276</v>
      </c>
      <c r="C556" s="430">
        <v>2004</v>
      </c>
      <c r="D556" s="430">
        <v>0.44</v>
      </c>
      <c r="E556" s="429" t="s">
        <v>53</v>
      </c>
      <c r="F556" s="430">
        <v>1.72</v>
      </c>
      <c r="G556" s="429" t="s">
        <v>53</v>
      </c>
      <c r="H556" s="430">
        <v>1.28</v>
      </c>
      <c r="I556" s="429" t="s">
        <v>53</v>
      </c>
      <c r="J556" s="430">
        <v>2.06</v>
      </c>
      <c r="K556" s="429" t="s">
        <v>53</v>
      </c>
      <c r="L556" s="430">
        <v>1.41</v>
      </c>
      <c r="M556" s="429" t="s">
        <v>31</v>
      </c>
      <c r="N556" s="430">
        <v>1.42</v>
      </c>
      <c r="O556" s="429" t="s">
        <v>25</v>
      </c>
      <c r="P556" s="430">
        <v>1.92</v>
      </c>
      <c r="Q556" s="429" t="s">
        <v>27</v>
      </c>
      <c r="R556" s="430">
        <v>1.07</v>
      </c>
      <c r="S556" s="429" t="s">
        <v>25</v>
      </c>
      <c r="T556" s="430">
        <v>2.67</v>
      </c>
      <c r="U556" s="429" t="s">
        <v>33</v>
      </c>
      <c r="V556" s="430">
        <v>2.56</v>
      </c>
      <c r="W556" s="429" t="s">
        <v>53</v>
      </c>
      <c r="X556" s="430">
        <v>0.61</v>
      </c>
      <c r="Y556" s="429" t="s">
        <v>53</v>
      </c>
      <c r="Z556" s="430">
        <v>0.67</v>
      </c>
      <c r="AA556" s="429" t="s">
        <v>53</v>
      </c>
      <c r="AB556" s="430">
        <v>15.16</v>
      </c>
    </row>
    <row r="557" spans="1:28">
      <c r="A557" s="429" t="s">
        <v>291</v>
      </c>
      <c r="B557" s="429" t="s">
        <v>276</v>
      </c>
      <c r="C557" s="430">
        <v>2004</v>
      </c>
      <c r="D557" s="430">
        <v>0.01</v>
      </c>
      <c r="E557" s="429" t="s">
        <v>53</v>
      </c>
      <c r="F557" s="430">
        <v>0.75</v>
      </c>
      <c r="G557" s="429" t="s">
        <v>53</v>
      </c>
      <c r="H557" s="430">
        <v>0.06</v>
      </c>
      <c r="I557" s="429" t="s">
        <v>53</v>
      </c>
      <c r="J557" s="430">
        <v>2</v>
      </c>
      <c r="K557" s="429" t="s">
        <v>53</v>
      </c>
      <c r="L557" s="430">
        <v>0.53</v>
      </c>
      <c r="M557" s="429" t="s">
        <v>53</v>
      </c>
      <c r="N557" s="430">
        <v>3.11</v>
      </c>
      <c r="O557" s="429" t="s">
        <v>53</v>
      </c>
      <c r="P557" s="430">
        <v>1.1399999999999999</v>
      </c>
      <c r="Q557" s="429" t="s">
        <v>53</v>
      </c>
      <c r="R557" s="430">
        <v>0.84</v>
      </c>
      <c r="S557" s="429" t="s">
        <v>53</v>
      </c>
      <c r="T557" s="430">
        <v>0.81</v>
      </c>
      <c r="U557" s="429" t="s">
        <v>53</v>
      </c>
      <c r="V557" s="430">
        <v>0.31</v>
      </c>
      <c r="W557" s="429" t="s">
        <v>25</v>
      </c>
      <c r="X557" s="430">
        <v>0.45</v>
      </c>
      <c r="Y557" s="429" t="s">
        <v>53</v>
      </c>
      <c r="Z557" s="430">
        <v>0.12</v>
      </c>
      <c r="AA557" s="429" t="s">
        <v>27</v>
      </c>
      <c r="AB557" s="430">
        <v>10.130000000000001</v>
      </c>
    </row>
    <row r="558" spans="1:28">
      <c r="A558" s="429" t="s">
        <v>293</v>
      </c>
      <c r="B558" s="429" t="s">
        <v>276</v>
      </c>
      <c r="C558" s="430">
        <v>2004</v>
      </c>
      <c r="D558" s="430">
        <v>0.03</v>
      </c>
      <c r="E558" s="429" t="s">
        <v>53</v>
      </c>
      <c r="F558" s="430">
        <v>0.64</v>
      </c>
      <c r="G558" s="429" t="s">
        <v>53</v>
      </c>
      <c r="H558" s="430">
        <v>0.12</v>
      </c>
      <c r="I558" s="429" t="s">
        <v>53</v>
      </c>
      <c r="J558" s="430">
        <v>1.17</v>
      </c>
      <c r="K558" s="429" t="s">
        <v>53</v>
      </c>
      <c r="L558" s="430">
        <v>1.07</v>
      </c>
      <c r="M558" s="429" t="s">
        <v>53</v>
      </c>
      <c r="N558" s="430">
        <v>0.54</v>
      </c>
      <c r="O558" s="429" t="s">
        <v>53</v>
      </c>
      <c r="P558" s="430">
        <v>2.58</v>
      </c>
      <c r="Q558" s="429" t="s">
        <v>53</v>
      </c>
      <c r="R558" s="430">
        <v>0.44</v>
      </c>
      <c r="S558" s="429" t="s">
        <v>53</v>
      </c>
      <c r="T558" s="430">
        <v>1.75</v>
      </c>
      <c r="U558" s="429" t="s">
        <v>53</v>
      </c>
      <c r="V558" s="430">
        <v>0.87</v>
      </c>
      <c r="W558" s="429" t="s">
        <v>53</v>
      </c>
      <c r="X558" s="430">
        <v>0.57999999999999996</v>
      </c>
      <c r="Y558" s="429" t="s">
        <v>53</v>
      </c>
      <c r="Z558" s="430">
        <v>7.0000000000000007E-2</v>
      </c>
      <c r="AA558" s="429" t="s">
        <v>53</v>
      </c>
      <c r="AB558" s="430">
        <v>9.86</v>
      </c>
    </row>
    <row r="559" spans="1:28">
      <c r="A559" s="429" t="s">
        <v>294</v>
      </c>
      <c r="B559" s="429" t="s">
        <v>276</v>
      </c>
      <c r="C559" s="430">
        <v>2004</v>
      </c>
      <c r="D559" s="430">
        <v>0.37</v>
      </c>
      <c r="E559" s="429" t="s">
        <v>53</v>
      </c>
      <c r="F559" s="430">
        <v>0.49</v>
      </c>
      <c r="G559" s="429" t="s">
        <v>53</v>
      </c>
      <c r="H559" s="430">
        <v>0.41</v>
      </c>
      <c r="I559" s="429" t="s">
        <v>53</v>
      </c>
      <c r="J559" s="430">
        <v>0</v>
      </c>
      <c r="K559" s="429" t="s">
        <v>26</v>
      </c>
      <c r="L559" s="430">
        <v>0</v>
      </c>
      <c r="M559" s="429" t="s">
        <v>26</v>
      </c>
      <c r="N559" s="430">
        <v>2.15</v>
      </c>
      <c r="O559" s="429" t="s">
        <v>53</v>
      </c>
      <c r="P559" s="430">
        <v>1.83</v>
      </c>
      <c r="Q559" s="429" t="s">
        <v>25</v>
      </c>
      <c r="R559" s="430">
        <v>0</v>
      </c>
      <c r="S559" s="429" t="s">
        <v>26</v>
      </c>
      <c r="T559" s="430">
        <v>0</v>
      </c>
      <c r="U559" s="429" t="s">
        <v>26</v>
      </c>
      <c r="V559" s="430">
        <v>0</v>
      </c>
      <c r="W559" s="429" t="s">
        <v>28</v>
      </c>
      <c r="X559" s="430">
        <v>1.37</v>
      </c>
      <c r="Y559" s="429" t="s">
        <v>27</v>
      </c>
      <c r="Z559" s="430">
        <v>0</v>
      </c>
      <c r="AA559" s="429" t="s">
        <v>26</v>
      </c>
      <c r="AB559" s="430">
        <v>6.62</v>
      </c>
    </row>
    <row r="560" spans="1:28">
      <c r="A560" s="429" t="s">
        <v>295</v>
      </c>
      <c r="B560" s="429" t="s">
        <v>276</v>
      </c>
      <c r="C560" s="430">
        <v>2004</v>
      </c>
      <c r="D560" s="430">
        <v>7.0000000000000007E-2</v>
      </c>
      <c r="E560" s="429" t="s">
        <v>53</v>
      </c>
      <c r="F560" s="430">
        <v>0.45</v>
      </c>
      <c r="G560" s="429" t="s">
        <v>53</v>
      </c>
      <c r="H560" s="430">
        <v>0.15</v>
      </c>
      <c r="I560" s="429" t="s">
        <v>53</v>
      </c>
      <c r="J560" s="430">
        <v>1.24</v>
      </c>
      <c r="K560" s="429" t="s">
        <v>53</v>
      </c>
      <c r="L560" s="430">
        <v>1.04</v>
      </c>
      <c r="M560" s="429" t="s">
        <v>53</v>
      </c>
      <c r="N560" s="430">
        <v>3.37</v>
      </c>
      <c r="O560" s="429" t="s">
        <v>53</v>
      </c>
      <c r="P560" s="430">
        <v>1.73</v>
      </c>
      <c r="Q560" s="429" t="s">
        <v>53</v>
      </c>
      <c r="R560" s="430">
        <v>0.92</v>
      </c>
      <c r="S560" s="429" t="s">
        <v>53</v>
      </c>
      <c r="T560" s="430">
        <v>3.06</v>
      </c>
      <c r="U560" s="429" t="s">
        <v>53</v>
      </c>
      <c r="V560" s="430">
        <v>0.64</v>
      </c>
      <c r="W560" s="429" t="s">
        <v>53</v>
      </c>
      <c r="X560" s="430">
        <v>1.55</v>
      </c>
      <c r="Y560" s="429" t="s">
        <v>53</v>
      </c>
      <c r="Z560" s="430">
        <v>0.13</v>
      </c>
      <c r="AA560" s="429" t="s">
        <v>53</v>
      </c>
      <c r="AB560" s="430">
        <v>14.35</v>
      </c>
    </row>
    <row r="561" spans="1:28">
      <c r="A561" s="429" t="s">
        <v>296</v>
      </c>
      <c r="B561" s="429" t="s">
        <v>276</v>
      </c>
      <c r="C561" s="430">
        <v>2004</v>
      </c>
      <c r="D561" s="430">
        <v>0.08</v>
      </c>
      <c r="E561" s="429" t="s">
        <v>25</v>
      </c>
      <c r="F561" s="430">
        <v>0.53</v>
      </c>
      <c r="G561" s="429" t="s">
        <v>53</v>
      </c>
      <c r="H561" s="430">
        <v>0.51</v>
      </c>
      <c r="I561" s="429" t="s">
        <v>53</v>
      </c>
      <c r="J561" s="430">
        <v>1.66</v>
      </c>
      <c r="K561" s="429" t="s">
        <v>53</v>
      </c>
      <c r="L561" s="430">
        <v>1.59</v>
      </c>
      <c r="M561" s="429" t="s">
        <v>53</v>
      </c>
      <c r="N561" s="430">
        <v>2.7</v>
      </c>
      <c r="O561" s="429" t="s">
        <v>53</v>
      </c>
      <c r="P561" s="430">
        <v>1.67</v>
      </c>
      <c r="Q561" s="429" t="s">
        <v>53</v>
      </c>
      <c r="R561" s="430">
        <v>0.35</v>
      </c>
      <c r="S561" s="429" t="s">
        <v>53</v>
      </c>
      <c r="T561" s="430">
        <v>2.89</v>
      </c>
      <c r="U561" s="429" t="s">
        <v>53</v>
      </c>
      <c r="V561" s="430">
        <v>1.91</v>
      </c>
      <c r="W561" s="429" t="s">
        <v>53</v>
      </c>
      <c r="X561" s="430">
        <v>1.59</v>
      </c>
      <c r="Y561" s="429" t="s">
        <v>53</v>
      </c>
      <c r="Z561" s="430">
        <v>0.28999999999999998</v>
      </c>
      <c r="AA561" s="429" t="s">
        <v>53</v>
      </c>
      <c r="AB561" s="430">
        <v>15.77</v>
      </c>
    </row>
    <row r="562" spans="1:28">
      <c r="A562" s="429" t="s">
        <v>297</v>
      </c>
      <c r="B562" s="429" t="s">
        <v>276</v>
      </c>
      <c r="C562" s="430">
        <v>2004</v>
      </c>
      <c r="D562" s="430">
        <v>0.16</v>
      </c>
      <c r="E562" s="429" t="s">
        <v>27</v>
      </c>
      <c r="F562" s="430">
        <v>0.59</v>
      </c>
      <c r="G562" s="429" t="s">
        <v>27</v>
      </c>
      <c r="H562" s="430">
        <v>0</v>
      </c>
      <c r="I562" s="429" t="s">
        <v>53</v>
      </c>
      <c r="J562" s="430">
        <v>0.78</v>
      </c>
      <c r="K562" s="429" t="s">
        <v>53</v>
      </c>
      <c r="L562" s="430">
        <v>0.49</v>
      </c>
      <c r="M562" s="429" t="s">
        <v>53</v>
      </c>
      <c r="N562" s="430">
        <v>1.1499999999999999</v>
      </c>
      <c r="O562" s="429" t="s">
        <v>53</v>
      </c>
      <c r="P562" s="430">
        <v>0.81</v>
      </c>
      <c r="Q562" s="429" t="s">
        <v>53</v>
      </c>
      <c r="R562" s="430">
        <v>0.5</v>
      </c>
      <c r="S562" s="429" t="s">
        <v>53</v>
      </c>
      <c r="T562" s="430">
        <v>0.48</v>
      </c>
      <c r="U562" s="429" t="s">
        <v>27</v>
      </c>
      <c r="V562" s="430">
        <v>1.31</v>
      </c>
      <c r="W562" s="429" t="s">
        <v>53</v>
      </c>
      <c r="X562" s="430">
        <v>0.81</v>
      </c>
      <c r="Y562" s="429" t="s">
        <v>53</v>
      </c>
      <c r="Z562" s="430">
        <v>0.18</v>
      </c>
      <c r="AA562" s="429" t="s">
        <v>53</v>
      </c>
      <c r="AB562" s="430">
        <v>7.26</v>
      </c>
    </row>
    <row r="563" spans="1:28">
      <c r="A563" s="429" t="s">
        <v>298</v>
      </c>
      <c r="B563" s="429" t="s">
        <v>276</v>
      </c>
      <c r="C563" s="430">
        <v>2004</v>
      </c>
      <c r="D563" s="430">
        <v>0.01</v>
      </c>
      <c r="E563" s="429" t="s">
        <v>53</v>
      </c>
      <c r="F563" s="430">
        <v>0.14000000000000001</v>
      </c>
      <c r="G563" s="429" t="s">
        <v>53</v>
      </c>
      <c r="H563" s="430">
        <v>0</v>
      </c>
      <c r="I563" s="429" t="s">
        <v>53</v>
      </c>
      <c r="J563" s="430">
        <v>0.08</v>
      </c>
      <c r="K563" s="429" t="s">
        <v>53</v>
      </c>
      <c r="L563" s="430">
        <v>0.1</v>
      </c>
      <c r="M563" s="429" t="s">
        <v>27</v>
      </c>
      <c r="N563" s="430">
        <v>0.99</v>
      </c>
      <c r="O563" s="429" t="s">
        <v>53</v>
      </c>
      <c r="P563" s="430">
        <v>0.72</v>
      </c>
      <c r="Q563" s="429" t="s">
        <v>53</v>
      </c>
      <c r="R563" s="430">
        <v>0.87</v>
      </c>
      <c r="S563" s="429" t="s">
        <v>53</v>
      </c>
      <c r="T563" s="430">
        <v>0.51</v>
      </c>
      <c r="U563" s="429" t="s">
        <v>53</v>
      </c>
      <c r="V563" s="430">
        <v>0.65</v>
      </c>
      <c r="W563" s="429" t="s">
        <v>53</v>
      </c>
      <c r="X563" s="430">
        <v>0</v>
      </c>
      <c r="Y563" s="429" t="s">
        <v>53</v>
      </c>
      <c r="Z563" s="430">
        <v>0.08</v>
      </c>
      <c r="AA563" s="429" t="s">
        <v>53</v>
      </c>
      <c r="AB563" s="430">
        <v>4.1500000000000004</v>
      </c>
    </row>
    <row r="564" spans="1:28">
      <c r="A564" s="429" t="s">
        <v>299</v>
      </c>
      <c r="B564" s="429" t="s">
        <v>276</v>
      </c>
      <c r="C564" s="430">
        <v>2004</v>
      </c>
      <c r="D564" s="430">
        <v>0.59</v>
      </c>
      <c r="E564" s="429" t="s">
        <v>53</v>
      </c>
      <c r="F564" s="430">
        <v>0.75</v>
      </c>
      <c r="G564" s="429" t="s">
        <v>53</v>
      </c>
      <c r="H564" s="430">
        <v>0.21</v>
      </c>
      <c r="I564" s="429" t="s">
        <v>53</v>
      </c>
      <c r="J564" s="430">
        <v>0.36</v>
      </c>
      <c r="K564" s="429" t="s">
        <v>53</v>
      </c>
      <c r="L564" s="430">
        <v>1.94</v>
      </c>
      <c r="M564" s="429" t="s">
        <v>53</v>
      </c>
      <c r="N564" s="430">
        <v>0.75</v>
      </c>
      <c r="O564" s="429" t="s">
        <v>53</v>
      </c>
      <c r="P564" s="430">
        <v>2.84</v>
      </c>
      <c r="Q564" s="429" t="s">
        <v>53</v>
      </c>
      <c r="R564" s="430">
        <v>0.37</v>
      </c>
      <c r="S564" s="429" t="s">
        <v>53</v>
      </c>
      <c r="T564" s="430">
        <v>1.22</v>
      </c>
      <c r="U564" s="429" t="s">
        <v>53</v>
      </c>
      <c r="V564" s="430">
        <v>1.34</v>
      </c>
      <c r="W564" s="429" t="s">
        <v>53</v>
      </c>
      <c r="X564" s="430">
        <v>0.2</v>
      </c>
      <c r="Y564" s="429" t="s">
        <v>53</v>
      </c>
      <c r="Z564" s="430">
        <v>0.18</v>
      </c>
      <c r="AA564" s="429" t="s">
        <v>53</v>
      </c>
      <c r="AB564" s="430">
        <v>10.75</v>
      </c>
    </row>
    <row r="565" spans="1:28">
      <c r="A565" s="429" t="s">
        <v>300</v>
      </c>
      <c r="B565" s="429" t="s">
        <v>276</v>
      </c>
      <c r="C565" s="430">
        <v>2004</v>
      </c>
      <c r="D565" s="430">
        <v>0.05</v>
      </c>
      <c r="E565" s="429" t="s">
        <v>53</v>
      </c>
      <c r="F565" s="430">
        <v>0.39</v>
      </c>
      <c r="G565" s="429" t="s">
        <v>53</v>
      </c>
      <c r="H565" s="430">
        <v>0.02</v>
      </c>
      <c r="I565" s="429" t="s">
        <v>53</v>
      </c>
      <c r="J565" s="430">
        <v>0.55000000000000004</v>
      </c>
      <c r="K565" s="429" t="s">
        <v>53</v>
      </c>
      <c r="L565" s="430">
        <v>1.01</v>
      </c>
      <c r="M565" s="429" t="s">
        <v>53</v>
      </c>
      <c r="N565" s="430">
        <v>1.17</v>
      </c>
      <c r="O565" s="429" t="s">
        <v>53</v>
      </c>
      <c r="P565" s="430">
        <v>0.98</v>
      </c>
      <c r="Q565" s="429" t="s">
        <v>53</v>
      </c>
      <c r="R565" s="430">
        <v>1.31</v>
      </c>
      <c r="S565" s="429" t="s">
        <v>53</v>
      </c>
      <c r="T565" s="430">
        <v>0.65</v>
      </c>
      <c r="U565" s="429" t="s">
        <v>53</v>
      </c>
      <c r="V565" s="430">
        <v>1.01</v>
      </c>
      <c r="W565" s="429" t="s">
        <v>53</v>
      </c>
      <c r="X565" s="430">
        <v>0.73</v>
      </c>
      <c r="Y565" s="429" t="s">
        <v>53</v>
      </c>
      <c r="Z565" s="430">
        <v>0.11</v>
      </c>
      <c r="AA565" s="429" t="s">
        <v>27</v>
      </c>
      <c r="AB565" s="430">
        <v>7.98</v>
      </c>
    </row>
    <row r="566" spans="1:28">
      <c r="A566" s="429" t="s">
        <v>301</v>
      </c>
      <c r="B566" s="429" t="s">
        <v>276</v>
      </c>
      <c r="C566" s="430">
        <v>2004</v>
      </c>
      <c r="D566" s="430">
        <v>0.05</v>
      </c>
      <c r="E566" s="429" t="s">
        <v>27</v>
      </c>
      <c r="F566" s="430">
        <v>0.1</v>
      </c>
      <c r="G566" s="429" t="s">
        <v>53</v>
      </c>
      <c r="H566" s="430">
        <v>0.05</v>
      </c>
      <c r="I566" s="429" t="s">
        <v>53</v>
      </c>
      <c r="J566" s="430">
        <v>0.38</v>
      </c>
      <c r="K566" s="429" t="s">
        <v>25</v>
      </c>
      <c r="L566" s="430">
        <v>0.82</v>
      </c>
      <c r="M566" s="429" t="s">
        <v>53</v>
      </c>
      <c r="N566" s="430">
        <v>1.42</v>
      </c>
      <c r="O566" s="429" t="s">
        <v>53</v>
      </c>
      <c r="P566" s="430">
        <v>0.89</v>
      </c>
      <c r="Q566" s="429" t="s">
        <v>53</v>
      </c>
      <c r="R566" s="430">
        <v>0.32</v>
      </c>
      <c r="S566" s="429" t="s">
        <v>27</v>
      </c>
      <c r="T566" s="430">
        <v>0.71</v>
      </c>
      <c r="U566" s="429" t="s">
        <v>53</v>
      </c>
      <c r="V566" s="430">
        <v>1.29</v>
      </c>
      <c r="W566" s="429" t="s">
        <v>53</v>
      </c>
      <c r="X566" s="430">
        <v>0.24</v>
      </c>
      <c r="Y566" s="429" t="s">
        <v>53</v>
      </c>
      <c r="Z566" s="430">
        <v>0.06</v>
      </c>
      <c r="AA566" s="429" t="s">
        <v>53</v>
      </c>
      <c r="AB566" s="430">
        <v>6.33</v>
      </c>
    </row>
    <row r="567" spans="1:28">
      <c r="A567" s="429" t="s">
        <v>302</v>
      </c>
      <c r="B567" s="429" t="s">
        <v>276</v>
      </c>
      <c r="C567" s="430">
        <v>2004</v>
      </c>
      <c r="D567" s="430">
        <v>0.04</v>
      </c>
      <c r="E567" s="429" t="s">
        <v>27</v>
      </c>
      <c r="F567" s="430">
        <v>0.46</v>
      </c>
      <c r="G567" s="429" t="s">
        <v>53</v>
      </c>
      <c r="H567" s="430">
        <v>0.03</v>
      </c>
      <c r="I567" s="429" t="s">
        <v>53</v>
      </c>
      <c r="J567" s="430">
        <v>1.64</v>
      </c>
      <c r="K567" s="429" t="s">
        <v>53</v>
      </c>
      <c r="L567" s="430">
        <v>1.04</v>
      </c>
      <c r="M567" s="429" t="s">
        <v>53</v>
      </c>
      <c r="N567" s="430">
        <v>1.1499999999999999</v>
      </c>
      <c r="O567" s="429" t="s">
        <v>53</v>
      </c>
      <c r="P567" s="430">
        <v>0.87</v>
      </c>
      <c r="Q567" s="429" t="s">
        <v>53</v>
      </c>
      <c r="R567" s="430">
        <v>1.65</v>
      </c>
      <c r="S567" s="429" t="s">
        <v>53</v>
      </c>
      <c r="T567" s="430">
        <v>0.96</v>
      </c>
      <c r="U567" s="429" t="s">
        <v>53</v>
      </c>
      <c r="V567" s="430">
        <v>1.01</v>
      </c>
      <c r="W567" s="429" t="s">
        <v>53</v>
      </c>
      <c r="X567" s="430">
        <v>0.38</v>
      </c>
      <c r="Y567" s="429" t="s">
        <v>53</v>
      </c>
      <c r="Z567" s="430">
        <v>0.2</v>
      </c>
      <c r="AA567" s="429" t="s">
        <v>53</v>
      </c>
      <c r="AB567" s="430">
        <v>9.43</v>
      </c>
    </row>
    <row r="568" spans="1:28">
      <c r="A568" s="429" t="s">
        <v>303</v>
      </c>
      <c r="B568" s="429" t="s">
        <v>276</v>
      </c>
      <c r="C568" s="430">
        <v>2004</v>
      </c>
      <c r="D568" s="430">
        <v>0.2</v>
      </c>
      <c r="E568" s="429" t="s">
        <v>53</v>
      </c>
      <c r="F568" s="430">
        <v>0.48</v>
      </c>
      <c r="G568" s="429" t="s">
        <v>53</v>
      </c>
      <c r="H568" s="430">
        <v>0.48</v>
      </c>
      <c r="I568" s="429" t="s">
        <v>53</v>
      </c>
      <c r="J568" s="430">
        <v>0.62</v>
      </c>
      <c r="K568" s="429" t="s">
        <v>53</v>
      </c>
      <c r="L568" s="430">
        <v>2.1</v>
      </c>
      <c r="M568" s="429" t="s">
        <v>53</v>
      </c>
      <c r="N568" s="430">
        <v>0.27</v>
      </c>
      <c r="O568" s="429" t="s">
        <v>53</v>
      </c>
      <c r="P568" s="430">
        <v>2.68</v>
      </c>
      <c r="Q568" s="429" t="s">
        <v>27</v>
      </c>
      <c r="R568" s="430">
        <v>0.28000000000000003</v>
      </c>
      <c r="S568" s="429" t="s">
        <v>53</v>
      </c>
      <c r="T568" s="430">
        <v>1.51</v>
      </c>
      <c r="U568" s="429" t="s">
        <v>53</v>
      </c>
      <c r="V568" s="430">
        <v>0.94</v>
      </c>
      <c r="W568" s="429" t="s">
        <v>53</v>
      </c>
      <c r="X568" s="430">
        <v>0.24</v>
      </c>
      <c r="Y568" s="429" t="s">
        <v>27</v>
      </c>
      <c r="Z568" s="430">
        <v>0</v>
      </c>
      <c r="AA568" s="429" t="s">
        <v>26</v>
      </c>
      <c r="AB568" s="430">
        <v>9.8000000000000007</v>
      </c>
    </row>
    <row r="569" spans="1:28">
      <c r="A569" s="429" t="s">
        <v>304</v>
      </c>
      <c r="B569" s="429" t="s">
        <v>276</v>
      </c>
      <c r="C569" s="430">
        <v>2004</v>
      </c>
      <c r="D569" s="430">
        <v>0.55000000000000004</v>
      </c>
      <c r="E569" s="429" t="s">
        <v>53</v>
      </c>
      <c r="F569" s="430">
        <v>1.35</v>
      </c>
      <c r="G569" s="429" t="s">
        <v>28</v>
      </c>
      <c r="H569" s="430">
        <v>0.23</v>
      </c>
      <c r="I569" s="429" t="s">
        <v>25</v>
      </c>
      <c r="J569" s="430">
        <v>0.94</v>
      </c>
      <c r="K569" s="429" t="s">
        <v>27</v>
      </c>
      <c r="L569" s="430">
        <v>1.01</v>
      </c>
      <c r="M569" s="429" t="s">
        <v>43</v>
      </c>
      <c r="N569" s="430">
        <v>1.47</v>
      </c>
      <c r="O569" s="429" t="s">
        <v>38</v>
      </c>
      <c r="P569" s="430">
        <v>0.8</v>
      </c>
      <c r="Q569" s="429" t="s">
        <v>47</v>
      </c>
      <c r="R569" s="430">
        <v>0.3</v>
      </c>
      <c r="S569" s="429" t="s">
        <v>29</v>
      </c>
      <c r="T569" s="430">
        <v>1.57</v>
      </c>
      <c r="U569" s="429" t="s">
        <v>28</v>
      </c>
      <c r="V569" s="430">
        <v>1.76</v>
      </c>
      <c r="W569" s="429" t="s">
        <v>25</v>
      </c>
      <c r="X569" s="430">
        <v>0.23</v>
      </c>
      <c r="Y569" s="429" t="s">
        <v>38</v>
      </c>
      <c r="Z569" s="430">
        <v>1.24</v>
      </c>
      <c r="AA569" s="429" t="s">
        <v>25</v>
      </c>
      <c r="AB569" s="430">
        <v>9.34</v>
      </c>
    </row>
    <row r="570" spans="1:28">
      <c r="A570" s="429" t="s">
        <v>306</v>
      </c>
      <c r="B570" s="429" t="s">
        <v>276</v>
      </c>
      <c r="C570" s="430">
        <v>2004</v>
      </c>
      <c r="D570" s="430">
        <v>0.46</v>
      </c>
      <c r="E570" s="429" t="s">
        <v>53</v>
      </c>
      <c r="F570" s="430">
        <v>1.08</v>
      </c>
      <c r="G570" s="429" t="s">
        <v>53</v>
      </c>
      <c r="H570" s="430">
        <v>7.0000000000000007E-2</v>
      </c>
      <c r="I570" s="429" t="s">
        <v>53</v>
      </c>
      <c r="J570" s="430">
        <v>0.66</v>
      </c>
      <c r="K570" s="429" t="s">
        <v>53</v>
      </c>
      <c r="L570" s="430">
        <v>1.68</v>
      </c>
      <c r="M570" s="429" t="s">
        <v>53</v>
      </c>
      <c r="N570" s="430">
        <v>2.2000000000000002</v>
      </c>
      <c r="O570" s="429" t="s">
        <v>53</v>
      </c>
      <c r="P570" s="430">
        <v>0.56000000000000005</v>
      </c>
      <c r="Q570" s="429" t="s">
        <v>53</v>
      </c>
      <c r="R570" s="430">
        <v>1.69</v>
      </c>
      <c r="S570" s="429" t="s">
        <v>53</v>
      </c>
      <c r="T570" s="430">
        <v>2.15</v>
      </c>
      <c r="U570" s="429" t="s">
        <v>53</v>
      </c>
      <c r="V570" s="430">
        <v>1.22</v>
      </c>
      <c r="W570" s="429" t="s">
        <v>53</v>
      </c>
      <c r="X570" s="430">
        <v>0.47</v>
      </c>
      <c r="Y570" s="429" t="s">
        <v>53</v>
      </c>
      <c r="Z570" s="430">
        <v>0.82</v>
      </c>
      <c r="AA570" s="429" t="s">
        <v>53</v>
      </c>
      <c r="AB570" s="430">
        <v>13.06</v>
      </c>
    </row>
    <row r="571" spans="1:28">
      <c r="A571" s="429" t="s">
        <v>307</v>
      </c>
      <c r="B571" s="429" t="s">
        <v>276</v>
      </c>
      <c r="C571" s="430">
        <v>2004</v>
      </c>
      <c r="D571" s="430">
        <v>0.68</v>
      </c>
      <c r="E571" s="429" t="s">
        <v>53</v>
      </c>
      <c r="F571" s="430">
        <v>0.66</v>
      </c>
      <c r="G571" s="429" t="s">
        <v>53</v>
      </c>
      <c r="H571" s="430">
        <v>0.34</v>
      </c>
      <c r="I571" s="429" t="s">
        <v>53</v>
      </c>
      <c r="J571" s="430">
        <v>0.85</v>
      </c>
      <c r="K571" s="429" t="s">
        <v>53</v>
      </c>
      <c r="L571" s="430">
        <v>2.09</v>
      </c>
      <c r="M571" s="429" t="s">
        <v>53</v>
      </c>
      <c r="N571" s="430">
        <v>2.0299999999999998</v>
      </c>
      <c r="O571" s="429" t="s">
        <v>53</v>
      </c>
      <c r="P571" s="430">
        <v>0.97</v>
      </c>
      <c r="Q571" s="429" t="s">
        <v>53</v>
      </c>
      <c r="R571" s="430">
        <v>2.81</v>
      </c>
      <c r="S571" s="429" t="s">
        <v>53</v>
      </c>
      <c r="T571" s="430">
        <v>2.35</v>
      </c>
      <c r="U571" s="429" t="s">
        <v>53</v>
      </c>
      <c r="V571" s="430">
        <v>1.99</v>
      </c>
      <c r="W571" s="429" t="s">
        <v>27</v>
      </c>
      <c r="X571" s="430">
        <v>0.04</v>
      </c>
      <c r="Y571" s="429" t="s">
        <v>25</v>
      </c>
      <c r="Z571" s="430">
        <v>0.87</v>
      </c>
      <c r="AA571" s="429" t="s">
        <v>27</v>
      </c>
      <c r="AB571" s="430">
        <v>15.68</v>
      </c>
    </row>
    <row r="572" spans="1:28">
      <c r="A572" s="429" t="s">
        <v>308</v>
      </c>
      <c r="B572" s="429" t="s">
        <v>276</v>
      </c>
      <c r="C572" s="430">
        <v>2004</v>
      </c>
      <c r="D572" s="430">
        <v>0.11</v>
      </c>
      <c r="E572" s="429" t="s">
        <v>53</v>
      </c>
      <c r="F572" s="430">
        <v>1.87</v>
      </c>
      <c r="G572" s="429" t="s">
        <v>27</v>
      </c>
      <c r="H572" s="430">
        <v>0.39</v>
      </c>
      <c r="I572" s="429" t="s">
        <v>27</v>
      </c>
      <c r="J572" s="430">
        <v>0.7</v>
      </c>
      <c r="K572" s="429" t="s">
        <v>53</v>
      </c>
      <c r="L572" s="430">
        <v>1.03</v>
      </c>
      <c r="M572" s="429" t="s">
        <v>53</v>
      </c>
      <c r="N572" s="430">
        <v>0</v>
      </c>
      <c r="O572" s="429" t="s">
        <v>26</v>
      </c>
      <c r="P572" s="430">
        <v>0</v>
      </c>
      <c r="Q572" s="429" t="s">
        <v>26</v>
      </c>
      <c r="R572" s="430">
        <v>0.55000000000000004</v>
      </c>
      <c r="S572" s="429" t="s">
        <v>53</v>
      </c>
      <c r="T572" s="430">
        <v>1.27</v>
      </c>
      <c r="U572" s="429" t="s">
        <v>53</v>
      </c>
      <c r="V572" s="430">
        <v>1.1100000000000001</v>
      </c>
      <c r="W572" s="429" t="s">
        <v>53</v>
      </c>
      <c r="X572" s="430">
        <v>0.28999999999999998</v>
      </c>
      <c r="Y572" s="429" t="s">
        <v>53</v>
      </c>
      <c r="Z572" s="430">
        <v>0.42</v>
      </c>
      <c r="AA572" s="429" t="s">
        <v>53</v>
      </c>
      <c r="AB572" s="430">
        <v>7.74</v>
      </c>
    </row>
    <row r="573" spans="1:28">
      <c r="A573" s="429" t="s">
        <v>310</v>
      </c>
      <c r="B573" s="429" t="s">
        <v>276</v>
      </c>
      <c r="C573" s="430">
        <v>2004</v>
      </c>
      <c r="D573" s="430">
        <v>0.55000000000000004</v>
      </c>
      <c r="E573" s="429" t="s">
        <v>53</v>
      </c>
      <c r="F573" s="430">
        <v>0.48</v>
      </c>
      <c r="G573" s="429" t="s">
        <v>53</v>
      </c>
      <c r="H573" s="430">
        <v>0.7</v>
      </c>
      <c r="I573" s="429" t="s">
        <v>53</v>
      </c>
      <c r="J573" s="430">
        <v>1.17</v>
      </c>
      <c r="K573" s="429" t="s">
        <v>53</v>
      </c>
      <c r="L573" s="430">
        <v>1.62</v>
      </c>
      <c r="M573" s="429" t="s">
        <v>27</v>
      </c>
      <c r="N573" s="430">
        <v>0.3</v>
      </c>
      <c r="O573" s="429" t="s">
        <v>53</v>
      </c>
      <c r="P573" s="430">
        <v>3.89</v>
      </c>
      <c r="Q573" s="429" t="s">
        <v>53</v>
      </c>
      <c r="R573" s="430">
        <v>1.96</v>
      </c>
      <c r="S573" s="429" t="s">
        <v>53</v>
      </c>
      <c r="T573" s="430">
        <v>1.1499999999999999</v>
      </c>
      <c r="U573" s="429" t="s">
        <v>53</v>
      </c>
      <c r="V573" s="430">
        <v>1.97</v>
      </c>
      <c r="W573" s="429" t="s">
        <v>53</v>
      </c>
      <c r="X573" s="430">
        <v>0.56999999999999995</v>
      </c>
      <c r="Y573" s="429" t="s">
        <v>27</v>
      </c>
      <c r="Z573" s="430">
        <v>0.17</v>
      </c>
      <c r="AA573" s="429" t="s">
        <v>25</v>
      </c>
      <c r="AB573" s="430">
        <v>14.53</v>
      </c>
    </row>
    <row r="574" spans="1:28">
      <c r="A574" s="429" t="s">
        <v>311</v>
      </c>
      <c r="B574" s="429" t="s">
        <v>276</v>
      </c>
      <c r="C574" s="430">
        <v>2004</v>
      </c>
      <c r="D574" s="430">
        <v>0.32</v>
      </c>
      <c r="E574" s="429" t="s">
        <v>53</v>
      </c>
      <c r="F574" s="430">
        <v>0.69</v>
      </c>
      <c r="G574" s="429" t="s">
        <v>53</v>
      </c>
      <c r="H574" s="430">
        <v>0.3</v>
      </c>
      <c r="I574" s="429" t="s">
        <v>53</v>
      </c>
      <c r="J574" s="430">
        <v>1.1100000000000001</v>
      </c>
      <c r="K574" s="429" t="s">
        <v>53</v>
      </c>
      <c r="L574" s="430">
        <v>1.79</v>
      </c>
      <c r="M574" s="429" t="s">
        <v>53</v>
      </c>
      <c r="N574" s="430">
        <v>0.59</v>
      </c>
      <c r="O574" s="429" t="s">
        <v>53</v>
      </c>
      <c r="P574" s="430">
        <v>2.48</v>
      </c>
      <c r="Q574" s="429" t="s">
        <v>53</v>
      </c>
      <c r="R574" s="430">
        <v>0.31</v>
      </c>
      <c r="S574" s="429" t="s">
        <v>53</v>
      </c>
      <c r="T574" s="430">
        <v>0.73</v>
      </c>
      <c r="U574" s="429" t="s">
        <v>53</v>
      </c>
      <c r="V574" s="430">
        <v>1.82</v>
      </c>
      <c r="W574" s="429" t="s">
        <v>53</v>
      </c>
      <c r="X574" s="430">
        <v>0.38</v>
      </c>
      <c r="Y574" s="429" t="s">
        <v>53</v>
      </c>
      <c r="Z574" s="430">
        <v>0.17</v>
      </c>
      <c r="AA574" s="429" t="s">
        <v>53</v>
      </c>
      <c r="AB574" s="430">
        <v>10.69</v>
      </c>
    </row>
    <row r="575" spans="1:28">
      <c r="A575" s="429" t="s">
        <v>312</v>
      </c>
      <c r="B575" s="429" t="s">
        <v>276</v>
      </c>
      <c r="C575" s="430">
        <v>2004</v>
      </c>
      <c r="D575" s="430">
        <v>0</v>
      </c>
      <c r="E575" s="429" t="s">
        <v>26</v>
      </c>
      <c r="F575" s="430">
        <v>1.1000000000000001</v>
      </c>
      <c r="G575" s="429" t="s">
        <v>40</v>
      </c>
      <c r="H575" s="430">
        <v>0</v>
      </c>
      <c r="I575" s="429" t="s">
        <v>53</v>
      </c>
      <c r="J575" s="430">
        <v>2.2400000000000002</v>
      </c>
      <c r="K575" s="429" t="s">
        <v>53</v>
      </c>
      <c r="L575" s="430">
        <v>0.43</v>
      </c>
      <c r="M575" s="429" t="s">
        <v>53</v>
      </c>
      <c r="N575" s="430">
        <v>1.75</v>
      </c>
      <c r="O575" s="429" t="s">
        <v>53</v>
      </c>
      <c r="P575" s="430">
        <v>0.86</v>
      </c>
      <c r="Q575" s="429" t="s">
        <v>53</v>
      </c>
      <c r="R575" s="430">
        <v>1.23</v>
      </c>
      <c r="S575" s="429" t="s">
        <v>53</v>
      </c>
      <c r="T575" s="430">
        <v>1.1200000000000001</v>
      </c>
      <c r="U575" s="429" t="s">
        <v>53</v>
      </c>
      <c r="V575" s="430">
        <v>0.56999999999999995</v>
      </c>
      <c r="W575" s="429" t="s">
        <v>31</v>
      </c>
      <c r="X575" s="430">
        <v>0.3</v>
      </c>
      <c r="Y575" s="429" t="s">
        <v>53</v>
      </c>
      <c r="Z575" s="430">
        <v>0</v>
      </c>
      <c r="AA575" s="429" t="s">
        <v>53</v>
      </c>
      <c r="AB575" s="430">
        <v>8.5</v>
      </c>
    </row>
    <row r="576" spans="1:28">
      <c r="A576" s="429" t="s">
        <v>314</v>
      </c>
      <c r="B576" s="429" t="s">
        <v>276</v>
      </c>
      <c r="C576" s="430">
        <v>2004</v>
      </c>
      <c r="D576" s="430">
        <v>0.09</v>
      </c>
      <c r="E576" s="429" t="s">
        <v>53</v>
      </c>
      <c r="F576" s="430">
        <v>1.28</v>
      </c>
      <c r="G576" s="429" t="s">
        <v>53</v>
      </c>
      <c r="H576" s="430">
        <v>0.4</v>
      </c>
      <c r="I576" s="429" t="s">
        <v>27</v>
      </c>
      <c r="J576" s="430">
        <v>0.8</v>
      </c>
      <c r="K576" s="429" t="s">
        <v>27</v>
      </c>
      <c r="L576" s="430">
        <v>0.62</v>
      </c>
      <c r="M576" s="429" t="s">
        <v>53</v>
      </c>
      <c r="N576" s="430">
        <v>1.99</v>
      </c>
      <c r="O576" s="429" t="s">
        <v>53</v>
      </c>
      <c r="P576" s="430">
        <v>1.95</v>
      </c>
      <c r="Q576" s="429" t="s">
        <v>53</v>
      </c>
      <c r="R576" s="430">
        <v>0.55000000000000004</v>
      </c>
      <c r="S576" s="429" t="s">
        <v>53</v>
      </c>
      <c r="T576" s="430">
        <v>2</v>
      </c>
      <c r="U576" s="429" t="s">
        <v>53</v>
      </c>
      <c r="V576" s="430">
        <v>1.17</v>
      </c>
      <c r="W576" s="429" t="s">
        <v>53</v>
      </c>
      <c r="X576" s="430">
        <v>0.77</v>
      </c>
      <c r="Y576" s="429" t="s">
        <v>53</v>
      </c>
      <c r="Z576" s="430">
        <v>0.22</v>
      </c>
      <c r="AA576" s="429" t="s">
        <v>27</v>
      </c>
      <c r="AB576" s="430">
        <v>11.84</v>
      </c>
    </row>
    <row r="577" spans="1:28">
      <c r="A577" s="429" t="s">
        <v>315</v>
      </c>
      <c r="B577" s="429" t="s">
        <v>276</v>
      </c>
      <c r="C577" s="430">
        <v>2004</v>
      </c>
      <c r="D577" s="430">
        <v>0.18</v>
      </c>
      <c r="E577" s="429" t="s">
        <v>53</v>
      </c>
      <c r="F577" s="430">
        <v>0.3</v>
      </c>
      <c r="G577" s="429" t="s">
        <v>53</v>
      </c>
      <c r="H577" s="430">
        <v>0.03</v>
      </c>
      <c r="I577" s="429" t="s">
        <v>53</v>
      </c>
      <c r="J577" s="430">
        <v>1.76</v>
      </c>
      <c r="K577" s="429" t="s">
        <v>53</v>
      </c>
      <c r="L577" s="430">
        <v>1.04</v>
      </c>
      <c r="M577" s="429" t="s">
        <v>53</v>
      </c>
      <c r="N577" s="430">
        <v>2.38</v>
      </c>
      <c r="O577" s="429" t="s">
        <v>53</v>
      </c>
      <c r="P577" s="430">
        <v>1.43</v>
      </c>
      <c r="Q577" s="429" t="s">
        <v>53</v>
      </c>
      <c r="R577" s="430">
        <v>0.98</v>
      </c>
      <c r="S577" s="429" t="s">
        <v>53</v>
      </c>
      <c r="T577" s="430">
        <v>1.21</v>
      </c>
      <c r="U577" s="429" t="s">
        <v>53</v>
      </c>
      <c r="V577" s="430">
        <v>0.47</v>
      </c>
      <c r="W577" s="429" t="s">
        <v>53</v>
      </c>
      <c r="X577" s="430">
        <v>0.41</v>
      </c>
      <c r="Y577" s="429" t="s">
        <v>53</v>
      </c>
      <c r="Z577" s="430">
        <v>0.37</v>
      </c>
      <c r="AA577" s="429" t="s">
        <v>53</v>
      </c>
      <c r="AB577" s="430">
        <v>10.56</v>
      </c>
    </row>
    <row r="578" spans="1:28">
      <c r="A578" s="429" t="s">
        <v>316</v>
      </c>
      <c r="B578" s="429" t="s">
        <v>276</v>
      </c>
      <c r="C578" s="430">
        <v>2004</v>
      </c>
      <c r="D578" s="430">
        <v>0.13</v>
      </c>
      <c r="E578" s="429" t="s">
        <v>53</v>
      </c>
      <c r="F578" s="430">
        <v>0.68</v>
      </c>
      <c r="G578" s="429" t="s">
        <v>53</v>
      </c>
      <c r="H578" s="430">
        <v>0.26</v>
      </c>
      <c r="I578" s="429" t="s">
        <v>53</v>
      </c>
      <c r="J578" s="430">
        <v>0.5</v>
      </c>
      <c r="K578" s="429" t="s">
        <v>53</v>
      </c>
      <c r="L578" s="430">
        <v>0.96</v>
      </c>
      <c r="M578" s="429" t="s">
        <v>53</v>
      </c>
      <c r="N578" s="430">
        <v>0.46</v>
      </c>
      <c r="O578" s="429" t="s">
        <v>53</v>
      </c>
      <c r="P578" s="430">
        <v>3.06</v>
      </c>
      <c r="Q578" s="429" t="s">
        <v>53</v>
      </c>
      <c r="R578" s="430">
        <v>0.11</v>
      </c>
      <c r="S578" s="429" t="s">
        <v>53</v>
      </c>
      <c r="T578" s="430">
        <v>2.02</v>
      </c>
      <c r="U578" s="429" t="s">
        <v>53</v>
      </c>
      <c r="V578" s="430">
        <v>1.1200000000000001</v>
      </c>
      <c r="W578" s="429" t="s">
        <v>53</v>
      </c>
      <c r="X578" s="430">
        <v>0.51</v>
      </c>
      <c r="Y578" s="429" t="s">
        <v>53</v>
      </c>
      <c r="Z578" s="430">
        <v>7.0000000000000007E-2</v>
      </c>
      <c r="AA578" s="429" t="s">
        <v>53</v>
      </c>
      <c r="AB578" s="430">
        <v>9.8800000000000008</v>
      </c>
    </row>
    <row r="579" spans="1:28">
      <c r="A579" s="429" t="s">
        <v>317</v>
      </c>
      <c r="B579" s="429" t="s">
        <v>276</v>
      </c>
      <c r="C579" s="430">
        <v>2004</v>
      </c>
      <c r="D579" s="430">
        <v>0.43</v>
      </c>
      <c r="E579" s="429" t="s">
        <v>28</v>
      </c>
      <c r="F579" s="430">
        <v>1.27</v>
      </c>
      <c r="G579" s="429" t="s">
        <v>28</v>
      </c>
      <c r="H579" s="430">
        <v>0.04</v>
      </c>
      <c r="I579" s="429" t="s">
        <v>53</v>
      </c>
      <c r="J579" s="430">
        <v>0.65</v>
      </c>
      <c r="K579" s="429" t="s">
        <v>53</v>
      </c>
      <c r="L579" s="430">
        <v>2.2000000000000002</v>
      </c>
      <c r="M579" s="429" t="s">
        <v>27</v>
      </c>
      <c r="N579" s="430">
        <v>2.12</v>
      </c>
      <c r="O579" s="429" t="s">
        <v>53</v>
      </c>
      <c r="P579" s="430">
        <v>0.24</v>
      </c>
      <c r="Q579" s="429" t="s">
        <v>53</v>
      </c>
      <c r="R579" s="430">
        <v>1.35</v>
      </c>
      <c r="S579" s="429" t="s">
        <v>53</v>
      </c>
      <c r="T579" s="430">
        <v>3.11</v>
      </c>
      <c r="U579" s="429" t="s">
        <v>53</v>
      </c>
      <c r="V579" s="430">
        <v>1.94</v>
      </c>
      <c r="W579" s="429" t="s">
        <v>53</v>
      </c>
      <c r="X579" s="430">
        <v>1.54</v>
      </c>
      <c r="Y579" s="429" t="s">
        <v>27</v>
      </c>
      <c r="Z579" s="430">
        <v>0.53</v>
      </c>
      <c r="AA579" s="429" t="s">
        <v>53</v>
      </c>
      <c r="AB579" s="430">
        <v>15.42</v>
      </c>
    </row>
    <row r="580" spans="1:28">
      <c r="A580" s="429" t="s">
        <v>318</v>
      </c>
      <c r="B580" s="429" t="s">
        <v>276</v>
      </c>
      <c r="C580" s="430">
        <v>2004</v>
      </c>
      <c r="D580" s="430">
        <v>0.04</v>
      </c>
      <c r="E580" s="429" t="s">
        <v>38</v>
      </c>
      <c r="F580" s="430">
        <v>0.45</v>
      </c>
      <c r="G580" s="429" t="s">
        <v>53</v>
      </c>
      <c r="H580" s="430">
        <v>0.01</v>
      </c>
      <c r="I580" s="429" t="s">
        <v>29</v>
      </c>
      <c r="J580" s="430">
        <v>0.61</v>
      </c>
      <c r="K580" s="429" t="s">
        <v>53</v>
      </c>
      <c r="L580" s="430">
        <v>0.33</v>
      </c>
      <c r="M580" s="429" t="s">
        <v>53</v>
      </c>
      <c r="N580" s="430">
        <v>0.54</v>
      </c>
      <c r="O580" s="429" t="s">
        <v>53</v>
      </c>
      <c r="P580" s="430">
        <v>0.65</v>
      </c>
      <c r="Q580" s="429" t="s">
        <v>25</v>
      </c>
      <c r="R580" s="430">
        <v>0.49</v>
      </c>
      <c r="S580" s="429" t="s">
        <v>27</v>
      </c>
      <c r="T580" s="430">
        <v>1.1100000000000001</v>
      </c>
      <c r="U580" s="429" t="s">
        <v>53</v>
      </c>
      <c r="V580" s="430">
        <v>0.64</v>
      </c>
      <c r="W580" s="429" t="s">
        <v>27</v>
      </c>
      <c r="X580" s="430">
        <v>0</v>
      </c>
      <c r="Y580" s="429" t="s">
        <v>53</v>
      </c>
      <c r="Z580" s="430">
        <v>0.08</v>
      </c>
      <c r="AA580" s="429" t="s">
        <v>28</v>
      </c>
      <c r="AB580" s="430">
        <v>4.9400000000000004</v>
      </c>
    </row>
    <row r="581" spans="1:28">
      <c r="A581" s="429" t="s">
        <v>319</v>
      </c>
      <c r="B581" s="429" t="s">
        <v>276</v>
      </c>
      <c r="C581" s="430">
        <v>2004</v>
      </c>
      <c r="D581" s="430">
        <v>1.01</v>
      </c>
      <c r="E581" s="429" t="s">
        <v>53</v>
      </c>
      <c r="F581" s="430">
        <v>0.8</v>
      </c>
      <c r="G581" s="429" t="s">
        <v>53</v>
      </c>
      <c r="H581" s="430">
        <v>0.25</v>
      </c>
      <c r="I581" s="429" t="s">
        <v>53</v>
      </c>
      <c r="J581" s="430">
        <v>0.66</v>
      </c>
      <c r="K581" s="429" t="s">
        <v>33</v>
      </c>
      <c r="L581" s="430">
        <v>0.73</v>
      </c>
      <c r="M581" s="429" t="s">
        <v>53</v>
      </c>
      <c r="N581" s="430">
        <v>2.27</v>
      </c>
      <c r="O581" s="429" t="s">
        <v>53</v>
      </c>
      <c r="P581" s="430">
        <v>0.68</v>
      </c>
      <c r="Q581" s="429" t="s">
        <v>53</v>
      </c>
      <c r="R581" s="430">
        <v>1.68</v>
      </c>
      <c r="S581" s="429" t="s">
        <v>53</v>
      </c>
      <c r="T581" s="430">
        <v>0.59</v>
      </c>
      <c r="U581" s="429" t="s">
        <v>53</v>
      </c>
      <c r="V581" s="430">
        <v>2.85</v>
      </c>
      <c r="W581" s="429" t="s">
        <v>25</v>
      </c>
      <c r="X581" s="430">
        <v>1.57</v>
      </c>
      <c r="Y581" s="429" t="s">
        <v>53</v>
      </c>
      <c r="Z581" s="430">
        <v>0</v>
      </c>
      <c r="AA581" s="429" t="s">
        <v>33</v>
      </c>
      <c r="AB581" s="430">
        <v>12.43</v>
      </c>
    </row>
    <row r="582" spans="1:28">
      <c r="A582" s="429" t="s">
        <v>321</v>
      </c>
      <c r="B582" s="429" t="s">
        <v>276</v>
      </c>
      <c r="C582" s="430">
        <v>2004</v>
      </c>
      <c r="D582" s="430">
        <v>0.12</v>
      </c>
      <c r="E582" s="429" t="s">
        <v>53</v>
      </c>
      <c r="F582" s="430">
        <v>0.85</v>
      </c>
      <c r="G582" s="429" t="s">
        <v>53</v>
      </c>
      <c r="H582" s="430">
        <v>0.04</v>
      </c>
      <c r="I582" s="429" t="s">
        <v>53</v>
      </c>
      <c r="J582" s="430">
        <v>1.91</v>
      </c>
      <c r="K582" s="429" t="s">
        <v>53</v>
      </c>
      <c r="L582" s="430">
        <v>0.94</v>
      </c>
      <c r="M582" s="429" t="s">
        <v>27</v>
      </c>
      <c r="N582" s="430">
        <v>1.03</v>
      </c>
      <c r="O582" s="429" t="s">
        <v>53</v>
      </c>
      <c r="P582" s="430">
        <v>0.09</v>
      </c>
      <c r="Q582" s="429" t="s">
        <v>53</v>
      </c>
      <c r="R582" s="430">
        <v>0.5</v>
      </c>
      <c r="S582" s="429" t="s">
        <v>53</v>
      </c>
      <c r="T582" s="430">
        <v>7.0000000000000007E-2</v>
      </c>
      <c r="U582" s="429" t="s">
        <v>53</v>
      </c>
      <c r="V582" s="430">
        <v>1.22</v>
      </c>
      <c r="W582" s="429" t="s">
        <v>27</v>
      </c>
      <c r="X582" s="430">
        <v>1.1100000000000001</v>
      </c>
      <c r="Y582" s="429" t="s">
        <v>53</v>
      </c>
      <c r="Z582" s="430">
        <v>0.2</v>
      </c>
      <c r="AA582" s="429" t="s">
        <v>53</v>
      </c>
      <c r="AB582" s="430">
        <v>8.08</v>
      </c>
    </row>
    <row r="583" spans="1:28">
      <c r="A583" s="429" t="s">
        <v>322</v>
      </c>
      <c r="B583" s="429" t="s">
        <v>276</v>
      </c>
      <c r="C583" s="430">
        <v>2004</v>
      </c>
      <c r="D583" s="430">
        <v>0.37</v>
      </c>
      <c r="E583" s="429" t="s">
        <v>27</v>
      </c>
      <c r="F583" s="430">
        <v>0.38</v>
      </c>
      <c r="G583" s="429" t="s">
        <v>53</v>
      </c>
      <c r="H583" s="430">
        <v>0.14000000000000001</v>
      </c>
      <c r="I583" s="429" t="s">
        <v>53</v>
      </c>
      <c r="J583" s="430">
        <v>1.27</v>
      </c>
      <c r="K583" s="429" t="s">
        <v>53</v>
      </c>
      <c r="L583" s="430">
        <v>1.52</v>
      </c>
      <c r="M583" s="429" t="s">
        <v>53</v>
      </c>
      <c r="N583" s="430">
        <v>0.97</v>
      </c>
      <c r="O583" s="429" t="s">
        <v>53</v>
      </c>
      <c r="P583" s="430">
        <v>0.54</v>
      </c>
      <c r="Q583" s="429" t="s">
        <v>53</v>
      </c>
      <c r="R583" s="430">
        <v>0.5</v>
      </c>
      <c r="S583" s="429" t="s">
        <v>53</v>
      </c>
      <c r="T583" s="430">
        <v>0.26</v>
      </c>
      <c r="U583" s="429" t="s">
        <v>27</v>
      </c>
      <c r="V583" s="430">
        <v>2.2200000000000002</v>
      </c>
      <c r="W583" s="429" t="s">
        <v>53</v>
      </c>
      <c r="X583" s="430">
        <v>0.61</v>
      </c>
      <c r="Y583" s="429" t="s">
        <v>28</v>
      </c>
      <c r="Z583" s="430">
        <v>0.55000000000000004</v>
      </c>
      <c r="AA583" s="429" t="s">
        <v>27</v>
      </c>
      <c r="AB583" s="430">
        <v>9.33</v>
      </c>
    </row>
    <row r="584" spans="1:28">
      <c r="A584" s="429" t="s">
        <v>324</v>
      </c>
      <c r="B584" s="429" t="s">
        <v>276</v>
      </c>
      <c r="C584" s="430">
        <v>2004</v>
      </c>
      <c r="D584" s="430">
        <v>0.4</v>
      </c>
      <c r="E584" s="429" t="s">
        <v>53</v>
      </c>
      <c r="F584" s="430">
        <v>0.72</v>
      </c>
      <c r="G584" s="429" t="s">
        <v>53</v>
      </c>
      <c r="H584" s="430">
        <v>0.25</v>
      </c>
      <c r="I584" s="429" t="s">
        <v>53</v>
      </c>
      <c r="J584" s="430">
        <v>0.71</v>
      </c>
      <c r="K584" s="429" t="s">
        <v>53</v>
      </c>
      <c r="L584" s="430">
        <v>1.06</v>
      </c>
      <c r="M584" s="429" t="s">
        <v>53</v>
      </c>
      <c r="N584" s="430">
        <v>0.52</v>
      </c>
      <c r="O584" s="429" t="s">
        <v>53</v>
      </c>
      <c r="P584" s="430">
        <v>2.98</v>
      </c>
      <c r="Q584" s="429" t="s">
        <v>53</v>
      </c>
      <c r="R584" s="430">
        <v>0.49</v>
      </c>
      <c r="S584" s="429" t="s">
        <v>53</v>
      </c>
      <c r="T584" s="430">
        <v>1.66</v>
      </c>
      <c r="U584" s="429" t="s">
        <v>53</v>
      </c>
      <c r="V584" s="430">
        <v>1.77</v>
      </c>
      <c r="W584" s="429" t="s">
        <v>53</v>
      </c>
      <c r="X584" s="430">
        <v>0.65</v>
      </c>
      <c r="Y584" s="429" t="s">
        <v>53</v>
      </c>
      <c r="Z584" s="430">
        <v>0.21</v>
      </c>
      <c r="AA584" s="429" t="s">
        <v>53</v>
      </c>
      <c r="AB584" s="430">
        <v>11.42</v>
      </c>
    </row>
    <row r="585" spans="1:28">
      <c r="A585" s="429" t="s">
        <v>325</v>
      </c>
      <c r="B585" s="429" t="s">
        <v>276</v>
      </c>
      <c r="C585" s="430">
        <v>2004</v>
      </c>
      <c r="D585" s="430">
        <v>0.79</v>
      </c>
      <c r="E585" s="429" t="s">
        <v>27</v>
      </c>
      <c r="F585" s="430">
        <v>0.94</v>
      </c>
      <c r="G585" s="429" t="s">
        <v>29</v>
      </c>
      <c r="H585" s="430">
        <v>0.08</v>
      </c>
      <c r="I585" s="429" t="s">
        <v>41</v>
      </c>
      <c r="J585" s="430">
        <v>1.25</v>
      </c>
      <c r="K585" s="429" t="s">
        <v>53</v>
      </c>
      <c r="L585" s="430">
        <v>0.26</v>
      </c>
      <c r="M585" s="429" t="s">
        <v>39</v>
      </c>
      <c r="N585" s="430">
        <v>1.89</v>
      </c>
      <c r="O585" s="429" t="s">
        <v>53</v>
      </c>
      <c r="P585" s="430">
        <v>0.63</v>
      </c>
      <c r="Q585" s="429" t="s">
        <v>25</v>
      </c>
      <c r="R585" s="430">
        <v>0.95</v>
      </c>
      <c r="S585" s="429" t="s">
        <v>40</v>
      </c>
      <c r="T585" s="430">
        <v>1.55</v>
      </c>
      <c r="U585" s="429" t="s">
        <v>33</v>
      </c>
      <c r="V585" s="430">
        <v>2.62</v>
      </c>
      <c r="W585" s="429" t="s">
        <v>41</v>
      </c>
      <c r="X585" s="430">
        <v>0.66</v>
      </c>
      <c r="Y585" s="429" t="s">
        <v>40</v>
      </c>
      <c r="Z585" s="430">
        <v>0.08</v>
      </c>
      <c r="AA585" s="429" t="s">
        <v>41</v>
      </c>
      <c r="AB585" s="430">
        <v>4.5599999999999996</v>
      </c>
    </row>
    <row r="586" spans="1:28">
      <c r="A586" s="429" t="s">
        <v>327</v>
      </c>
      <c r="B586" s="429" t="s">
        <v>276</v>
      </c>
      <c r="C586" s="430">
        <v>2004</v>
      </c>
      <c r="D586" s="430">
        <v>0.17</v>
      </c>
      <c r="E586" s="429" t="s">
        <v>53</v>
      </c>
      <c r="F586" s="430">
        <v>1.1399999999999999</v>
      </c>
      <c r="G586" s="429" t="s">
        <v>53</v>
      </c>
      <c r="H586" s="430">
        <v>0</v>
      </c>
      <c r="I586" s="429" t="s">
        <v>53</v>
      </c>
      <c r="J586" s="430">
        <v>0.17</v>
      </c>
      <c r="K586" s="429" t="s">
        <v>53</v>
      </c>
      <c r="L586" s="430">
        <v>1.1599999999999999</v>
      </c>
      <c r="M586" s="429" t="s">
        <v>53</v>
      </c>
      <c r="N586" s="430">
        <v>1.24</v>
      </c>
      <c r="O586" s="429" t="s">
        <v>53</v>
      </c>
      <c r="P586" s="430">
        <v>0.89</v>
      </c>
      <c r="Q586" s="429" t="s">
        <v>53</v>
      </c>
      <c r="R586" s="430">
        <v>1.39</v>
      </c>
      <c r="S586" s="429" t="s">
        <v>53</v>
      </c>
      <c r="T586" s="430">
        <v>0.56999999999999995</v>
      </c>
      <c r="U586" s="429" t="s">
        <v>53</v>
      </c>
      <c r="V586" s="430">
        <v>0.86</v>
      </c>
      <c r="W586" s="429" t="s">
        <v>53</v>
      </c>
      <c r="X586" s="430">
        <v>0.02</v>
      </c>
      <c r="Y586" s="429" t="s">
        <v>53</v>
      </c>
      <c r="Z586" s="430">
        <v>0.08</v>
      </c>
      <c r="AA586" s="429" t="s">
        <v>53</v>
      </c>
      <c r="AB586" s="430">
        <v>7.69</v>
      </c>
    </row>
    <row r="587" spans="1:28">
      <c r="A587" s="429" t="s">
        <v>328</v>
      </c>
      <c r="B587" s="429" t="s">
        <v>276</v>
      </c>
      <c r="C587" s="430">
        <v>2004</v>
      </c>
      <c r="D587" s="430">
        <v>0.05</v>
      </c>
      <c r="E587" s="429" t="s">
        <v>27</v>
      </c>
      <c r="F587" s="430">
        <v>0.18</v>
      </c>
      <c r="G587" s="429" t="s">
        <v>53</v>
      </c>
      <c r="H587" s="430">
        <v>0.24</v>
      </c>
      <c r="I587" s="429" t="s">
        <v>53</v>
      </c>
      <c r="J587" s="430">
        <v>1.64</v>
      </c>
      <c r="K587" s="429" t="s">
        <v>27</v>
      </c>
      <c r="L587" s="430">
        <v>0.76</v>
      </c>
      <c r="M587" s="429" t="s">
        <v>53</v>
      </c>
      <c r="N587" s="430">
        <v>3.52</v>
      </c>
      <c r="O587" s="429" t="s">
        <v>53</v>
      </c>
      <c r="P587" s="430">
        <v>1.66</v>
      </c>
      <c r="Q587" s="429" t="s">
        <v>53</v>
      </c>
      <c r="R587" s="430">
        <v>0.97</v>
      </c>
      <c r="S587" s="429" t="s">
        <v>53</v>
      </c>
      <c r="T587" s="430">
        <v>2.9</v>
      </c>
      <c r="U587" s="429" t="s">
        <v>53</v>
      </c>
      <c r="V587" s="430">
        <v>0.56999999999999995</v>
      </c>
      <c r="W587" s="429" t="s">
        <v>53</v>
      </c>
      <c r="X587" s="430">
        <v>0.84</v>
      </c>
      <c r="Y587" s="429" t="s">
        <v>53</v>
      </c>
      <c r="Z587" s="430">
        <v>0.09</v>
      </c>
      <c r="AA587" s="429" t="s">
        <v>53</v>
      </c>
      <c r="AB587" s="430">
        <v>13.42</v>
      </c>
    </row>
    <row r="588" spans="1:28">
      <c r="A588" s="429" t="s">
        <v>329</v>
      </c>
      <c r="B588" s="429" t="s">
        <v>276</v>
      </c>
      <c r="C588" s="430">
        <v>2004</v>
      </c>
      <c r="D588" s="430">
        <v>0.38</v>
      </c>
      <c r="E588" s="429" t="s">
        <v>53</v>
      </c>
      <c r="F588" s="430">
        <v>0.54</v>
      </c>
      <c r="G588" s="429" t="s">
        <v>53</v>
      </c>
      <c r="H588" s="430">
        <v>0.84</v>
      </c>
      <c r="I588" s="429" t="s">
        <v>53</v>
      </c>
      <c r="J588" s="430">
        <v>0.61</v>
      </c>
      <c r="K588" s="429" t="s">
        <v>53</v>
      </c>
      <c r="L588" s="430">
        <v>2.2999999999999998</v>
      </c>
      <c r="M588" s="429" t="s">
        <v>53</v>
      </c>
      <c r="N588" s="430">
        <v>0.47</v>
      </c>
      <c r="O588" s="429" t="s">
        <v>53</v>
      </c>
      <c r="P588" s="430">
        <v>4.16</v>
      </c>
      <c r="Q588" s="429" t="s">
        <v>27</v>
      </c>
      <c r="R588" s="430">
        <v>0.76</v>
      </c>
      <c r="S588" s="429" t="s">
        <v>53</v>
      </c>
      <c r="T588" s="430">
        <v>1.1200000000000001</v>
      </c>
      <c r="U588" s="429" t="s">
        <v>27</v>
      </c>
      <c r="V588" s="430">
        <v>1.77</v>
      </c>
      <c r="W588" s="429" t="s">
        <v>28</v>
      </c>
      <c r="X588" s="430">
        <v>0.51</v>
      </c>
      <c r="Y588" s="429" t="s">
        <v>53</v>
      </c>
      <c r="Z588" s="430">
        <v>0.13</v>
      </c>
      <c r="AA588" s="429" t="s">
        <v>53</v>
      </c>
      <c r="AB588" s="430">
        <v>13.59</v>
      </c>
    </row>
    <row r="589" spans="1:28">
      <c r="A589" s="429" t="s">
        <v>330</v>
      </c>
      <c r="B589" s="429" t="s">
        <v>276</v>
      </c>
      <c r="C589" s="430">
        <v>2004</v>
      </c>
      <c r="D589" s="430">
        <v>0.78</v>
      </c>
      <c r="E589" s="429" t="s">
        <v>394</v>
      </c>
      <c r="F589" s="430">
        <v>0.63</v>
      </c>
      <c r="G589" s="429" t="s">
        <v>34</v>
      </c>
      <c r="H589" s="430">
        <v>0.15</v>
      </c>
      <c r="I589" s="429" t="s">
        <v>47</v>
      </c>
      <c r="J589" s="430">
        <v>0.8</v>
      </c>
      <c r="K589" s="429" t="s">
        <v>44</v>
      </c>
      <c r="L589" s="430">
        <v>2.35</v>
      </c>
      <c r="M589" s="429" t="s">
        <v>46</v>
      </c>
      <c r="N589" s="430">
        <v>2.21</v>
      </c>
      <c r="O589" s="429" t="s">
        <v>47</v>
      </c>
      <c r="P589" s="430">
        <v>1.25</v>
      </c>
      <c r="Q589" s="429" t="s">
        <v>26</v>
      </c>
      <c r="R589" s="430">
        <v>2.5299999999999998</v>
      </c>
      <c r="S589" s="429" t="s">
        <v>42</v>
      </c>
      <c r="T589" s="430">
        <v>1.72</v>
      </c>
      <c r="U589" s="429" t="s">
        <v>35</v>
      </c>
      <c r="V589" s="430">
        <v>2.3199999999999998</v>
      </c>
      <c r="W589" s="429" t="s">
        <v>44</v>
      </c>
      <c r="X589" s="430">
        <v>0.16</v>
      </c>
      <c r="Y589" s="429" t="s">
        <v>26</v>
      </c>
      <c r="Z589" s="430">
        <v>0.9</v>
      </c>
      <c r="AA589" s="429" t="s">
        <v>35</v>
      </c>
      <c r="AB589" s="430">
        <v>0</v>
      </c>
    </row>
    <row r="590" spans="1:28">
      <c r="A590" s="429" t="s">
        <v>332</v>
      </c>
      <c r="B590" s="429" t="s">
        <v>276</v>
      </c>
      <c r="C590" s="430">
        <v>2004</v>
      </c>
      <c r="D590" s="430">
        <v>0.06</v>
      </c>
      <c r="E590" s="429" t="s">
        <v>53</v>
      </c>
      <c r="F590" s="430">
        <v>1.37</v>
      </c>
      <c r="G590" s="429" t="s">
        <v>53</v>
      </c>
      <c r="H590" s="430">
        <v>0</v>
      </c>
      <c r="I590" s="429" t="s">
        <v>53</v>
      </c>
      <c r="J590" s="430">
        <v>3.15</v>
      </c>
      <c r="K590" s="429" t="s">
        <v>53</v>
      </c>
      <c r="L590" s="430">
        <v>0.51</v>
      </c>
      <c r="M590" s="429" t="s">
        <v>53</v>
      </c>
      <c r="N590" s="430">
        <v>0.63</v>
      </c>
      <c r="O590" s="429" t="s">
        <v>53</v>
      </c>
      <c r="P590" s="430">
        <v>1.42</v>
      </c>
      <c r="Q590" s="429" t="s">
        <v>53</v>
      </c>
      <c r="R590" s="430">
        <v>0.82</v>
      </c>
      <c r="S590" s="429" t="s">
        <v>53</v>
      </c>
      <c r="T590" s="430">
        <v>1.06</v>
      </c>
      <c r="U590" s="429" t="s">
        <v>53</v>
      </c>
      <c r="V590" s="430">
        <v>1.08</v>
      </c>
      <c r="W590" s="429" t="s">
        <v>53</v>
      </c>
      <c r="X590" s="430">
        <v>0.33</v>
      </c>
      <c r="Y590" s="429" t="s">
        <v>53</v>
      </c>
      <c r="Z590" s="430">
        <v>0.05</v>
      </c>
      <c r="AA590" s="429" t="s">
        <v>53</v>
      </c>
      <c r="AB590" s="430">
        <v>10.48</v>
      </c>
    </row>
    <row r="591" spans="1:28">
      <c r="A591" s="429" t="s">
        <v>333</v>
      </c>
      <c r="B591" s="429" t="s">
        <v>276</v>
      </c>
      <c r="C591" s="430">
        <v>2004</v>
      </c>
      <c r="D591" s="430">
        <v>0.04</v>
      </c>
      <c r="E591" s="429" t="s">
        <v>27</v>
      </c>
      <c r="F591" s="430">
        <v>0.32</v>
      </c>
      <c r="G591" s="429" t="s">
        <v>53</v>
      </c>
      <c r="H591" s="430">
        <v>0.25</v>
      </c>
      <c r="I591" s="429" t="s">
        <v>53</v>
      </c>
      <c r="J591" s="430">
        <v>0.83</v>
      </c>
      <c r="K591" s="429" t="s">
        <v>53</v>
      </c>
      <c r="L591" s="430">
        <v>0.85</v>
      </c>
      <c r="M591" s="429" t="s">
        <v>53</v>
      </c>
      <c r="N591" s="430">
        <v>0.85</v>
      </c>
      <c r="O591" s="429" t="s">
        <v>53</v>
      </c>
      <c r="P591" s="430">
        <v>2.7</v>
      </c>
      <c r="Q591" s="429" t="s">
        <v>27</v>
      </c>
      <c r="R591" s="430">
        <v>0.73</v>
      </c>
      <c r="S591" s="429" t="s">
        <v>27</v>
      </c>
      <c r="T591" s="430">
        <v>2.35</v>
      </c>
      <c r="U591" s="429" t="s">
        <v>25</v>
      </c>
      <c r="V591" s="430">
        <v>2.42</v>
      </c>
      <c r="W591" s="429" t="s">
        <v>27</v>
      </c>
      <c r="X591" s="430">
        <v>0.34</v>
      </c>
      <c r="Y591" s="429" t="s">
        <v>53</v>
      </c>
      <c r="Z591" s="430">
        <v>0.12</v>
      </c>
      <c r="AA591" s="429" t="s">
        <v>53</v>
      </c>
      <c r="AB591" s="430">
        <v>11.8</v>
      </c>
    </row>
    <row r="592" spans="1:28">
      <c r="A592" s="429" t="s">
        <v>334</v>
      </c>
      <c r="B592" s="429" t="s">
        <v>276</v>
      </c>
      <c r="C592" s="430">
        <v>2004</v>
      </c>
      <c r="D592" s="430">
        <v>0.2</v>
      </c>
      <c r="E592" s="429" t="s">
        <v>53</v>
      </c>
      <c r="F592" s="430">
        <v>0.31</v>
      </c>
      <c r="G592" s="429" t="s">
        <v>27</v>
      </c>
      <c r="H592" s="430">
        <v>0</v>
      </c>
      <c r="I592" s="429" t="s">
        <v>53</v>
      </c>
      <c r="J592" s="430">
        <v>1.28</v>
      </c>
      <c r="K592" s="429" t="s">
        <v>27</v>
      </c>
      <c r="L592" s="430">
        <v>0.96</v>
      </c>
      <c r="M592" s="429" t="s">
        <v>53</v>
      </c>
      <c r="N592" s="430">
        <v>0.81</v>
      </c>
      <c r="O592" s="429" t="s">
        <v>53</v>
      </c>
      <c r="P592" s="430">
        <v>0.05</v>
      </c>
      <c r="Q592" s="429" t="s">
        <v>53</v>
      </c>
      <c r="R592" s="430">
        <v>0.34</v>
      </c>
      <c r="S592" s="429" t="s">
        <v>53</v>
      </c>
      <c r="T592" s="430">
        <v>0</v>
      </c>
      <c r="U592" s="429" t="s">
        <v>25</v>
      </c>
      <c r="V592" s="430">
        <v>1.1000000000000001</v>
      </c>
      <c r="W592" s="429" t="s">
        <v>53</v>
      </c>
      <c r="X592" s="430">
        <v>0.77</v>
      </c>
      <c r="Y592" s="429" t="s">
        <v>53</v>
      </c>
      <c r="Z592" s="430">
        <v>0.22</v>
      </c>
      <c r="AA592" s="429" t="s">
        <v>53</v>
      </c>
      <c r="AB592" s="430">
        <v>6.04</v>
      </c>
    </row>
    <row r="593" spans="1:28">
      <c r="A593" s="429" t="s">
        <v>335</v>
      </c>
      <c r="B593" s="429" t="s">
        <v>276</v>
      </c>
      <c r="C593" s="430">
        <v>2004</v>
      </c>
      <c r="D593" s="430">
        <v>7.0000000000000007E-2</v>
      </c>
      <c r="E593" s="429" t="s">
        <v>53</v>
      </c>
      <c r="F593" s="430">
        <v>1.03</v>
      </c>
      <c r="G593" s="429" t="s">
        <v>25</v>
      </c>
      <c r="H593" s="430">
        <v>0.23</v>
      </c>
      <c r="I593" s="429" t="s">
        <v>53</v>
      </c>
      <c r="J593" s="430">
        <v>1.83</v>
      </c>
      <c r="K593" s="429" t="s">
        <v>27</v>
      </c>
      <c r="L593" s="430">
        <v>0.51</v>
      </c>
      <c r="M593" s="429" t="s">
        <v>27</v>
      </c>
      <c r="N593" s="430">
        <v>1.92</v>
      </c>
      <c r="O593" s="429" t="s">
        <v>53</v>
      </c>
      <c r="P593" s="430">
        <v>0.8</v>
      </c>
      <c r="Q593" s="429" t="s">
        <v>31</v>
      </c>
      <c r="R593" s="430">
        <v>0.59</v>
      </c>
      <c r="S593" s="429" t="s">
        <v>53</v>
      </c>
      <c r="T593" s="430">
        <v>0.33</v>
      </c>
      <c r="U593" s="429" t="s">
        <v>27</v>
      </c>
      <c r="V593" s="430">
        <v>2.12</v>
      </c>
      <c r="W593" s="429" t="s">
        <v>27</v>
      </c>
      <c r="X593" s="430">
        <v>0.56000000000000005</v>
      </c>
      <c r="Y593" s="429" t="s">
        <v>53</v>
      </c>
      <c r="Z593" s="430">
        <v>0.39</v>
      </c>
      <c r="AA593" s="429" t="s">
        <v>53</v>
      </c>
      <c r="AB593" s="430">
        <v>10.38</v>
      </c>
    </row>
    <row r="594" spans="1:28">
      <c r="A594" s="429" t="s">
        <v>336</v>
      </c>
      <c r="B594" s="429" t="s">
        <v>276</v>
      </c>
      <c r="C594" s="430">
        <v>2004</v>
      </c>
      <c r="D594" s="430">
        <v>0.15</v>
      </c>
      <c r="E594" s="429" t="s">
        <v>53</v>
      </c>
      <c r="F594" s="430">
        <v>1.08</v>
      </c>
      <c r="G594" s="429" t="s">
        <v>53</v>
      </c>
      <c r="H594" s="430">
        <v>0.9</v>
      </c>
      <c r="I594" s="429" t="s">
        <v>53</v>
      </c>
      <c r="J594" s="430">
        <v>0.9</v>
      </c>
      <c r="K594" s="429" t="s">
        <v>53</v>
      </c>
      <c r="L594" s="430">
        <v>0.57999999999999996</v>
      </c>
      <c r="M594" s="429" t="s">
        <v>53</v>
      </c>
      <c r="N594" s="430">
        <v>1.49</v>
      </c>
      <c r="O594" s="429" t="s">
        <v>53</v>
      </c>
      <c r="P594" s="430">
        <v>2.41</v>
      </c>
      <c r="Q594" s="429" t="s">
        <v>53</v>
      </c>
      <c r="R594" s="430">
        <v>0.55000000000000004</v>
      </c>
      <c r="S594" s="429" t="s">
        <v>53</v>
      </c>
      <c r="T594" s="430">
        <v>3.55</v>
      </c>
      <c r="U594" s="429" t="s">
        <v>53</v>
      </c>
      <c r="V594" s="430">
        <v>0.79</v>
      </c>
      <c r="W594" s="429" t="s">
        <v>53</v>
      </c>
      <c r="X594" s="430">
        <v>1.23</v>
      </c>
      <c r="Y594" s="429" t="s">
        <v>53</v>
      </c>
      <c r="Z594" s="430">
        <v>0.18</v>
      </c>
      <c r="AA594" s="429" t="s">
        <v>53</v>
      </c>
      <c r="AB594" s="430">
        <v>13.81</v>
      </c>
    </row>
    <row r="595" spans="1:28">
      <c r="A595" s="429" t="s">
        <v>337</v>
      </c>
      <c r="B595" s="429" t="s">
        <v>276</v>
      </c>
      <c r="C595" s="430">
        <v>2004</v>
      </c>
      <c r="D595" s="430">
        <v>2.14</v>
      </c>
      <c r="E595" s="429" t="s">
        <v>25</v>
      </c>
      <c r="F595" s="430">
        <v>0.96</v>
      </c>
      <c r="G595" s="429" t="s">
        <v>53</v>
      </c>
      <c r="H595" s="430">
        <v>1.32</v>
      </c>
      <c r="I595" s="429" t="s">
        <v>53</v>
      </c>
      <c r="J595" s="430">
        <v>1.28</v>
      </c>
      <c r="K595" s="429" t="s">
        <v>43</v>
      </c>
      <c r="L595" s="430">
        <v>3.09</v>
      </c>
      <c r="M595" s="429" t="s">
        <v>28</v>
      </c>
      <c r="N595" s="430">
        <v>2.98</v>
      </c>
      <c r="O595" s="429" t="s">
        <v>31</v>
      </c>
      <c r="P595" s="430">
        <v>1.65</v>
      </c>
      <c r="Q595" s="429" t="s">
        <v>31</v>
      </c>
      <c r="R595" s="430">
        <v>3.67</v>
      </c>
      <c r="S595" s="429" t="s">
        <v>53</v>
      </c>
      <c r="T595" s="430">
        <v>2.34</v>
      </c>
      <c r="U595" s="429" t="s">
        <v>31</v>
      </c>
      <c r="V595" s="430">
        <v>2.25</v>
      </c>
      <c r="W595" s="429" t="s">
        <v>25</v>
      </c>
      <c r="X595" s="430">
        <v>0.28999999999999998</v>
      </c>
      <c r="Y595" s="429" t="s">
        <v>40</v>
      </c>
      <c r="Z595" s="430">
        <v>1.23</v>
      </c>
      <c r="AA595" s="429" t="s">
        <v>29</v>
      </c>
      <c r="AB595" s="430">
        <v>20.399999999999999</v>
      </c>
    </row>
    <row r="596" spans="1:28">
      <c r="A596" s="429" t="s">
        <v>338</v>
      </c>
      <c r="B596" s="429" t="s">
        <v>276</v>
      </c>
      <c r="C596" s="430">
        <v>2004</v>
      </c>
      <c r="D596" s="430">
        <v>0.1</v>
      </c>
      <c r="E596" s="429" t="s">
        <v>53</v>
      </c>
      <c r="F596" s="430">
        <v>1.54</v>
      </c>
      <c r="G596" s="429" t="s">
        <v>53</v>
      </c>
      <c r="H596" s="430">
        <v>0.02</v>
      </c>
      <c r="I596" s="429" t="s">
        <v>53</v>
      </c>
      <c r="J596" s="430">
        <v>3.48</v>
      </c>
      <c r="K596" s="429" t="s">
        <v>53</v>
      </c>
      <c r="L596" s="430">
        <v>0.67</v>
      </c>
      <c r="M596" s="429" t="s">
        <v>53</v>
      </c>
      <c r="N596" s="430">
        <v>1.68</v>
      </c>
      <c r="O596" s="429" t="s">
        <v>53</v>
      </c>
      <c r="P596" s="430">
        <v>1.1200000000000001</v>
      </c>
      <c r="Q596" s="429" t="s">
        <v>53</v>
      </c>
      <c r="R596" s="430">
        <v>2.38</v>
      </c>
      <c r="S596" s="429" t="s">
        <v>53</v>
      </c>
      <c r="T596" s="430">
        <v>1.08</v>
      </c>
      <c r="U596" s="429" t="s">
        <v>53</v>
      </c>
      <c r="V596" s="430">
        <v>1.22</v>
      </c>
      <c r="W596" s="429" t="s">
        <v>53</v>
      </c>
      <c r="X596" s="430">
        <v>0.4</v>
      </c>
      <c r="Y596" s="429" t="s">
        <v>53</v>
      </c>
      <c r="Z596" s="430">
        <v>0.18</v>
      </c>
      <c r="AA596" s="429" t="s">
        <v>53</v>
      </c>
      <c r="AB596" s="430">
        <v>13.87</v>
      </c>
    </row>
    <row r="597" spans="1:28">
      <c r="A597" s="429" t="s">
        <v>339</v>
      </c>
      <c r="B597" s="429" t="s">
        <v>276</v>
      </c>
      <c r="C597" s="430">
        <v>2004</v>
      </c>
      <c r="D597" s="430">
        <v>0.04</v>
      </c>
      <c r="E597" s="429" t="s">
        <v>53</v>
      </c>
      <c r="F597" s="430">
        <v>0.49</v>
      </c>
      <c r="G597" s="429" t="s">
        <v>53</v>
      </c>
      <c r="H597" s="430">
        <v>0.02</v>
      </c>
      <c r="I597" s="429" t="s">
        <v>53</v>
      </c>
      <c r="J597" s="430">
        <v>1.36</v>
      </c>
      <c r="K597" s="429" t="s">
        <v>53</v>
      </c>
      <c r="L597" s="430">
        <v>0.73</v>
      </c>
      <c r="M597" s="429" t="s">
        <v>53</v>
      </c>
      <c r="N597" s="430">
        <v>2.0099999999999998</v>
      </c>
      <c r="O597" s="429" t="s">
        <v>53</v>
      </c>
      <c r="P597" s="430">
        <v>1.7</v>
      </c>
      <c r="Q597" s="429" t="s">
        <v>53</v>
      </c>
      <c r="R597" s="430">
        <v>1.46</v>
      </c>
      <c r="S597" s="429" t="s">
        <v>53</v>
      </c>
      <c r="T597" s="430">
        <v>4.71</v>
      </c>
      <c r="U597" s="429" t="s">
        <v>53</v>
      </c>
      <c r="V597" s="430">
        <v>0.83</v>
      </c>
      <c r="W597" s="429" t="s">
        <v>53</v>
      </c>
      <c r="X597" s="430">
        <v>0.3</v>
      </c>
      <c r="Y597" s="429" t="s">
        <v>53</v>
      </c>
      <c r="Z597" s="430">
        <v>0.08</v>
      </c>
      <c r="AA597" s="429" t="s">
        <v>53</v>
      </c>
      <c r="AB597" s="430">
        <v>13.73</v>
      </c>
    </row>
    <row r="598" spans="1:28">
      <c r="A598" s="429" t="s">
        <v>340</v>
      </c>
      <c r="B598" s="429" t="s">
        <v>276</v>
      </c>
      <c r="C598" s="430">
        <v>2004</v>
      </c>
      <c r="D598" s="430">
        <v>0.05</v>
      </c>
      <c r="E598" s="429" t="s">
        <v>53</v>
      </c>
      <c r="F598" s="430">
        <v>0.1</v>
      </c>
      <c r="G598" s="429" t="s">
        <v>53</v>
      </c>
      <c r="H598" s="430">
        <v>0</v>
      </c>
      <c r="I598" s="429" t="s">
        <v>53</v>
      </c>
      <c r="J598" s="430">
        <v>1.32</v>
      </c>
      <c r="K598" s="429" t="s">
        <v>53</v>
      </c>
      <c r="L598" s="430">
        <v>0.69</v>
      </c>
      <c r="M598" s="429" t="s">
        <v>53</v>
      </c>
      <c r="N598" s="430">
        <v>2.64</v>
      </c>
      <c r="O598" s="429" t="s">
        <v>53</v>
      </c>
      <c r="P598" s="430">
        <v>1.07</v>
      </c>
      <c r="Q598" s="429" t="s">
        <v>53</v>
      </c>
      <c r="R598" s="430">
        <v>1.76</v>
      </c>
      <c r="S598" s="429" t="s">
        <v>53</v>
      </c>
      <c r="T598" s="430">
        <v>3.03</v>
      </c>
      <c r="U598" s="429" t="s">
        <v>53</v>
      </c>
      <c r="V598" s="430">
        <v>0.62</v>
      </c>
      <c r="W598" s="429" t="s">
        <v>53</v>
      </c>
      <c r="X598" s="430">
        <v>0.15</v>
      </c>
      <c r="Y598" s="429" t="s">
        <v>53</v>
      </c>
      <c r="Z598" s="430">
        <v>0.04</v>
      </c>
      <c r="AA598" s="429" t="s">
        <v>53</v>
      </c>
      <c r="AB598" s="430">
        <v>11.47</v>
      </c>
    </row>
    <row r="599" spans="1:28">
      <c r="A599" s="429" t="s">
        <v>341</v>
      </c>
      <c r="B599" s="429" t="s">
        <v>276</v>
      </c>
      <c r="C599" s="430">
        <v>2004</v>
      </c>
      <c r="D599" s="430">
        <v>0.09</v>
      </c>
      <c r="E599" s="429" t="s">
        <v>53</v>
      </c>
      <c r="F599" s="430">
        <v>0.74</v>
      </c>
      <c r="G599" s="429" t="s">
        <v>53</v>
      </c>
      <c r="H599" s="430">
        <v>0.51</v>
      </c>
      <c r="I599" s="429" t="s">
        <v>53</v>
      </c>
      <c r="J599" s="430">
        <v>0.61</v>
      </c>
      <c r="K599" s="429" t="s">
        <v>53</v>
      </c>
      <c r="L599" s="430">
        <v>0.67</v>
      </c>
      <c r="M599" s="429" t="s">
        <v>53</v>
      </c>
      <c r="N599" s="430">
        <v>0.68</v>
      </c>
      <c r="O599" s="429" t="s">
        <v>53</v>
      </c>
      <c r="P599" s="430">
        <v>3.51</v>
      </c>
      <c r="Q599" s="429" t="s">
        <v>53</v>
      </c>
      <c r="R599" s="430">
        <v>0.88</v>
      </c>
      <c r="S599" s="429" t="s">
        <v>53</v>
      </c>
      <c r="T599" s="430">
        <v>1.2</v>
      </c>
      <c r="U599" s="429" t="s">
        <v>53</v>
      </c>
      <c r="V599" s="430">
        <v>1.87</v>
      </c>
      <c r="W599" s="429" t="s">
        <v>53</v>
      </c>
      <c r="X599" s="430">
        <v>0.19</v>
      </c>
      <c r="Y599" s="429" t="s">
        <v>53</v>
      </c>
      <c r="Z599" s="430">
        <v>0.18</v>
      </c>
      <c r="AA599" s="429" t="s">
        <v>53</v>
      </c>
      <c r="AB599" s="430">
        <v>11.13</v>
      </c>
    </row>
    <row r="600" spans="1:28">
      <c r="A600" s="429" t="s">
        <v>342</v>
      </c>
      <c r="B600" s="429" t="s">
        <v>276</v>
      </c>
      <c r="C600" s="430">
        <v>2004</v>
      </c>
      <c r="D600" s="430">
        <v>0.02</v>
      </c>
      <c r="E600" s="429" t="s">
        <v>53</v>
      </c>
      <c r="F600" s="430">
        <v>1.2</v>
      </c>
      <c r="G600" s="429" t="s">
        <v>53</v>
      </c>
      <c r="H600" s="430">
        <v>0.4</v>
      </c>
      <c r="I600" s="429" t="s">
        <v>53</v>
      </c>
      <c r="J600" s="430">
        <v>2.23</v>
      </c>
      <c r="K600" s="429" t="s">
        <v>53</v>
      </c>
      <c r="L600" s="430">
        <v>0.74</v>
      </c>
      <c r="M600" s="429" t="s">
        <v>53</v>
      </c>
      <c r="N600" s="430">
        <v>1.56</v>
      </c>
      <c r="O600" s="429" t="s">
        <v>53</v>
      </c>
      <c r="P600" s="430">
        <v>0.21</v>
      </c>
      <c r="Q600" s="429" t="s">
        <v>28</v>
      </c>
      <c r="R600" s="430">
        <v>0.38</v>
      </c>
      <c r="S600" s="429" t="s">
        <v>53</v>
      </c>
      <c r="T600" s="430">
        <v>1.99</v>
      </c>
      <c r="U600" s="429" t="s">
        <v>53</v>
      </c>
      <c r="V600" s="430">
        <v>1.04</v>
      </c>
      <c r="W600" s="429" t="s">
        <v>53</v>
      </c>
      <c r="X600" s="430">
        <v>0.47</v>
      </c>
      <c r="Y600" s="429" t="s">
        <v>53</v>
      </c>
      <c r="Z600" s="430">
        <v>0.2</v>
      </c>
      <c r="AA600" s="429" t="s">
        <v>27</v>
      </c>
      <c r="AB600" s="430">
        <v>10.44</v>
      </c>
    </row>
    <row r="601" spans="1:28">
      <c r="A601" s="429" t="s">
        <v>343</v>
      </c>
      <c r="B601" s="429" t="s">
        <v>276</v>
      </c>
      <c r="C601" s="430">
        <v>2004</v>
      </c>
      <c r="D601" s="430">
        <v>0.03</v>
      </c>
      <c r="E601" s="429" t="s">
        <v>25</v>
      </c>
      <c r="F601" s="430">
        <v>0.65</v>
      </c>
      <c r="G601" s="429" t="s">
        <v>53</v>
      </c>
      <c r="H601" s="430">
        <v>0.11</v>
      </c>
      <c r="I601" s="429" t="s">
        <v>53</v>
      </c>
      <c r="J601" s="430">
        <v>1.44</v>
      </c>
      <c r="K601" s="429" t="s">
        <v>27</v>
      </c>
      <c r="L601" s="430">
        <v>0.19</v>
      </c>
      <c r="M601" s="429" t="s">
        <v>28</v>
      </c>
      <c r="N601" s="430">
        <v>1.18</v>
      </c>
      <c r="O601" s="429" t="s">
        <v>53</v>
      </c>
      <c r="P601" s="430">
        <v>0.56999999999999995</v>
      </c>
      <c r="Q601" s="429" t="s">
        <v>53</v>
      </c>
      <c r="R601" s="430">
        <v>0.88</v>
      </c>
      <c r="S601" s="429" t="s">
        <v>53</v>
      </c>
      <c r="T601" s="430">
        <v>0.89</v>
      </c>
      <c r="U601" s="429" t="s">
        <v>53</v>
      </c>
      <c r="V601" s="430">
        <v>1.49</v>
      </c>
      <c r="W601" s="429" t="s">
        <v>27</v>
      </c>
      <c r="X601" s="430">
        <v>1.3</v>
      </c>
      <c r="Y601" s="429" t="s">
        <v>53</v>
      </c>
      <c r="Z601" s="430">
        <v>0.06</v>
      </c>
      <c r="AA601" s="429" t="s">
        <v>53</v>
      </c>
      <c r="AB601" s="430">
        <v>8.7899999999999991</v>
      </c>
    </row>
    <row r="602" spans="1:28">
      <c r="A602" s="429" t="s">
        <v>344</v>
      </c>
      <c r="B602" s="429" t="s">
        <v>276</v>
      </c>
      <c r="C602" s="430">
        <v>2004</v>
      </c>
      <c r="D602" s="430">
        <v>0.09</v>
      </c>
      <c r="E602" s="429" t="s">
        <v>53</v>
      </c>
      <c r="F602" s="430">
        <v>0.11</v>
      </c>
      <c r="G602" s="429" t="s">
        <v>53</v>
      </c>
      <c r="H602" s="430">
        <v>0.02</v>
      </c>
      <c r="I602" s="429" t="s">
        <v>53</v>
      </c>
      <c r="J602" s="430">
        <v>0.26</v>
      </c>
      <c r="K602" s="429" t="s">
        <v>53</v>
      </c>
      <c r="L602" s="430">
        <v>0.26</v>
      </c>
      <c r="M602" s="429" t="s">
        <v>53</v>
      </c>
      <c r="N602" s="430">
        <v>0.54</v>
      </c>
      <c r="O602" s="429" t="s">
        <v>53</v>
      </c>
      <c r="P602" s="430">
        <v>1.74</v>
      </c>
      <c r="Q602" s="429" t="s">
        <v>53</v>
      </c>
      <c r="R602" s="430">
        <v>0.16</v>
      </c>
      <c r="S602" s="429" t="s">
        <v>53</v>
      </c>
      <c r="T602" s="430">
        <v>0.65</v>
      </c>
      <c r="U602" s="429" t="s">
        <v>53</v>
      </c>
      <c r="V602" s="430">
        <v>0.51</v>
      </c>
      <c r="W602" s="429" t="s">
        <v>53</v>
      </c>
      <c r="X602" s="430">
        <v>0</v>
      </c>
      <c r="Y602" s="429" t="s">
        <v>53</v>
      </c>
      <c r="Z602" s="430">
        <v>0.16</v>
      </c>
      <c r="AA602" s="429" t="s">
        <v>53</v>
      </c>
      <c r="AB602" s="430">
        <v>4.5</v>
      </c>
    </row>
    <row r="603" spans="1:28">
      <c r="A603" s="429" t="s">
        <v>345</v>
      </c>
      <c r="B603" s="429" t="s">
        <v>276</v>
      </c>
      <c r="C603" s="430">
        <v>2004</v>
      </c>
      <c r="D603" s="430">
        <v>0.06</v>
      </c>
      <c r="E603" s="429" t="s">
        <v>53</v>
      </c>
      <c r="F603" s="430">
        <v>0.79</v>
      </c>
      <c r="G603" s="429" t="s">
        <v>53</v>
      </c>
      <c r="H603" s="430">
        <v>0.17</v>
      </c>
      <c r="I603" s="429" t="s">
        <v>53</v>
      </c>
      <c r="J603" s="430">
        <v>1.33</v>
      </c>
      <c r="K603" s="429" t="s">
        <v>53</v>
      </c>
      <c r="L603" s="430">
        <v>1.2</v>
      </c>
      <c r="M603" s="429" t="s">
        <v>25</v>
      </c>
      <c r="N603" s="430">
        <v>2.46</v>
      </c>
      <c r="O603" s="429" t="s">
        <v>53</v>
      </c>
      <c r="P603" s="430">
        <v>0.48</v>
      </c>
      <c r="Q603" s="429" t="s">
        <v>53</v>
      </c>
      <c r="R603" s="430">
        <v>0.77</v>
      </c>
      <c r="S603" s="429" t="s">
        <v>53</v>
      </c>
      <c r="T603" s="430">
        <v>2.71</v>
      </c>
      <c r="U603" s="429" t="s">
        <v>25</v>
      </c>
      <c r="V603" s="430">
        <v>0.56999999999999995</v>
      </c>
      <c r="W603" s="429" t="s">
        <v>27</v>
      </c>
      <c r="X603" s="430">
        <v>0.67</v>
      </c>
      <c r="Y603" s="429" t="s">
        <v>31</v>
      </c>
      <c r="Z603" s="430">
        <v>0.25</v>
      </c>
      <c r="AA603" s="429" t="s">
        <v>53</v>
      </c>
      <c r="AB603" s="430">
        <v>11.46</v>
      </c>
    </row>
    <row r="604" spans="1:28">
      <c r="A604" s="429" t="s">
        <v>346</v>
      </c>
      <c r="B604" s="429" t="s">
        <v>276</v>
      </c>
      <c r="C604" s="430">
        <v>2004</v>
      </c>
      <c r="D604" s="430">
        <v>0</v>
      </c>
      <c r="E604" s="429" t="s">
        <v>25</v>
      </c>
      <c r="F604" s="430">
        <v>0.96</v>
      </c>
      <c r="G604" s="429" t="s">
        <v>53</v>
      </c>
      <c r="H604" s="430">
        <v>0.75</v>
      </c>
      <c r="I604" s="429" t="s">
        <v>25</v>
      </c>
      <c r="J604" s="430">
        <v>1.47</v>
      </c>
      <c r="K604" s="429" t="s">
        <v>53</v>
      </c>
      <c r="L604" s="430">
        <v>1.05</v>
      </c>
      <c r="M604" s="429" t="s">
        <v>27</v>
      </c>
      <c r="N604" s="430">
        <v>0.49</v>
      </c>
      <c r="O604" s="429" t="s">
        <v>25</v>
      </c>
      <c r="P604" s="430">
        <v>0</v>
      </c>
      <c r="Q604" s="429" t="s">
        <v>26</v>
      </c>
      <c r="R604" s="430">
        <v>0.32</v>
      </c>
      <c r="S604" s="429" t="s">
        <v>33</v>
      </c>
      <c r="T604" s="430">
        <v>0</v>
      </c>
      <c r="U604" s="429" t="s">
        <v>26</v>
      </c>
      <c r="V604" s="430">
        <v>1.74</v>
      </c>
      <c r="W604" s="429" t="s">
        <v>53</v>
      </c>
      <c r="X604" s="430">
        <v>0.79</v>
      </c>
      <c r="Y604" s="429" t="s">
        <v>53</v>
      </c>
      <c r="Z604" s="430">
        <v>0.24</v>
      </c>
      <c r="AA604" s="429" t="s">
        <v>53</v>
      </c>
      <c r="AB604" s="430">
        <v>7.49</v>
      </c>
    </row>
    <row r="605" spans="1:28">
      <c r="A605" s="429" t="s">
        <v>347</v>
      </c>
      <c r="B605" s="429" t="s">
        <v>276</v>
      </c>
      <c r="C605" s="430">
        <v>2004</v>
      </c>
      <c r="D605" s="430">
        <v>2.46</v>
      </c>
      <c r="E605" s="429" t="s">
        <v>38</v>
      </c>
      <c r="F605" s="430">
        <v>1.17</v>
      </c>
      <c r="G605" s="429" t="s">
        <v>31</v>
      </c>
      <c r="H605" s="430">
        <v>0.7</v>
      </c>
      <c r="I605" s="429" t="s">
        <v>28</v>
      </c>
      <c r="J605" s="430">
        <v>1.42</v>
      </c>
      <c r="K605" s="429" t="s">
        <v>28</v>
      </c>
      <c r="L605" s="430">
        <v>3.08</v>
      </c>
      <c r="M605" s="429" t="s">
        <v>27</v>
      </c>
      <c r="N605" s="430">
        <v>1.88</v>
      </c>
      <c r="O605" s="429" t="s">
        <v>27</v>
      </c>
      <c r="P605" s="430">
        <v>1.31</v>
      </c>
      <c r="Q605" s="429" t="s">
        <v>53</v>
      </c>
      <c r="R605" s="430">
        <v>2.48</v>
      </c>
      <c r="S605" s="429" t="s">
        <v>27</v>
      </c>
      <c r="T605" s="430">
        <v>1.68</v>
      </c>
      <c r="U605" s="429" t="s">
        <v>27</v>
      </c>
      <c r="V605" s="430">
        <v>2.33</v>
      </c>
      <c r="W605" s="429" t="s">
        <v>25</v>
      </c>
      <c r="X605" s="430">
        <v>0.51</v>
      </c>
      <c r="Y605" s="429" t="s">
        <v>25</v>
      </c>
      <c r="Z605" s="430">
        <v>2.4900000000000002</v>
      </c>
      <c r="AA605" s="429" t="s">
        <v>25</v>
      </c>
      <c r="AB605" s="430">
        <v>21.51</v>
      </c>
    </row>
    <row r="606" spans="1:28">
      <c r="A606" s="429" t="s">
        <v>348</v>
      </c>
      <c r="B606" s="429" t="s">
        <v>276</v>
      </c>
      <c r="C606" s="430">
        <v>2004</v>
      </c>
      <c r="D606" s="430">
        <v>2.57</v>
      </c>
      <c r="E606" s="429" t="s">
        <v>53</v>
      </c>
      <c r="F606" s="430">
        <v>1.08</v>
      </c>
      <c r="G606" s="429" t="s">
        <v>53</v>
      </c>
      <c r="H606" s="430">
        <v>0.56999999999999995</v>
      </c>
      <c r="I606" s="429" t="s">
        <v>53</v>
      </c>
      <c r="J606" s="430">
        <v>1.24</v>
      </c>
      <c r="K606" s="429" t="s">
        <v>53</v>
      </c>
      <c r="L606" s="430">
        <v>2.4</v>
      </c>
      <c r="M606" s="429" t="s">
        <v>53</v>
      </c>
      <c r="N606" s="430">
        <v>1.45</v>
      </c>
      <c r="O606" s="429" t="s">
        <v>53</v>
      </c>
      <c r="P606" s="430">
        <v>1.48</v>
      </c>
      <c r="Q606" s="429" t="s">
        <v>53</v>
      </c>
      <c r="R606" s="430">
        <v>2.0699999999999998</v>
      </c>
      <c r="S606" s="429" t="s">
        <v>53</v>
      </c>
      <c r="T606" s="430">
        <v>2.17</v>
      </c>
      <c r="U606" s="429" t="s">
        <v>53</v>
      </c>
      <c r="V606" s="430">
        <v>2.06</v>
      </c>
      <c r="W606" s="429" t="s">
        <v>53</v>
      </c>
      <c r="X606" s="430">
        <v>0.7</v>
      </c>
      <c r="Y606" s="429" t="s">
        <v>53</v>
      </c>
      <c r="Z606" s="430">
        <v>1.45</v>
      </c>
      <c r="AA606" s="429" t="s">
        <v>53</v>
      </c>
      <c r="AB606" s="430">
        <v>19.239999999999998</v>
      </c>
    </row>
    <row r="607" spans="1:28">
      <c r="A607" s="429" t="s">
        <v>349</v>
      </c>
      <c r="B607" s="429" t="s">
        <v>276</v>
      </c>
      <c r="C607" s="430">
        <v>2004</v>
      </c>
      <c r="D607" s="430">
        <v>0.37</v>
      </c>
      <c r="E607" s="429" t="s">
        <v>53</v>
      </c>
      <c r="F607" s="430">
        <v>0.44</v>
      </c>
      <c r="G607" s="429" t="s">
        <v>53</v>
      </c>
      <c r="H607" s="430">
        <v>0.05</v>
      </c>
      <c r="I607" s="429" t="s">
        <v>53</v>
      </c>
      <c r="J607" s="430">
        <v>1.53</v>
      </c>
      <c r="K607" s="429" t="s">
        <v>53</v>
      </c>
      <c r="L607" s="430">
        <v>0.55000000000000004</v>
      </c>
      <c r="M607" s="429" t="s">
        <v>53</v>
      </c>
      <c r="N607" s="430">
        <v>1.01</v>
      </c>
      <c r="O607" s="429" t="s">
        <v>53</v>
      </c>
      <c r="P607" s="430">
        <v>0.57999999999999996</v>
      </c>
      <c r="Q607" s="429" t="s">
        <v>53</v>
      </c>
      <c r="R607" s="430">
        <v>0.77</v>
      </c>
      <c r="S607" s="429" t="s">
        <v>53</v>
      </c>
      <c r="T607" s="430">
        <v>0.97</v>
      </c>
      <c r="U607" s="429" t="s">
        <v>53</v>
      </c>
      <c r="V607" s="430">
        <v>1.45</v>
      </c>
      <c r="W607" s="429" t="s">
        <v>53</v>
      </c>
      <c r="X607" s="430">
        <v>1.59</v>
      </c>
      <c r="Y607" s="429" t="s">
        <v>53</v>
      </c>
      <c r="Z607" s="430">
        <v>0.16</v>
      </c>
      <c r="AA607" s="429" t="s">
        <v>53</v>
      </c>
      <c r="AB607" s="430">
        <v>9.4700000000000006</v>
      </c>
    </row>
    <row r="608" spans="1:28">
      <c r="A608" s="429" t="s">
        <v>351</v>
      </c>
      <c r="B608" s="429" t="s">
        <v>276</v>
      </c>
      <c r="C608" s="430">
        <v>2004</v>
      </c>
      <c r="D608" s="430">
        <v>0.36</v>
      </c>
      <c r="E608" s="429" t="s">
        <v>53</v>
      </c>
      <c r="F608" s="430">
        <v>0.35</v>
      </c>
      <c r="G608" s="429" t="s">
        <v>53</v>
      </c>
      <c r="H608" s="430">
        <v>0.36</v>
      </c>
      <c r="I608" s="429" t="s">
        <v>53</v>
      </c>
      <c r="J608" s="430">
        <v>0.76</v>
      </c>
      <c r="K608" s="429" t="s">
        <v>53</v>
      </c>
      <c r="L608" s="430">
        <v>1.63</v>
      </c>
      <c r="M608" s="429" t="s">
        <v>53</v>
      </c>
      <c r="N608" s="430">
        <v>1.01</v>
      </c>
      <c r="O608" s="429" t="s">
        <v>53</v>
      </c>
      <c r="P608" s="430">
        <v>4.45</v>
      </c>
      <c r="Q608" s="429" t="s">
        <v>53</v>
      </c>
      <c r="R608" s="430">
        <v>0.28000000000000003</v>
      </c>
      <c r="S608" s="429" t="s">
        <v>53</v>
      </c>
      <c r="T608" s="430">
        <v>1.06</v>
      </c>
      <c r="U608" s="429" t="s">
        <v>53</v>
      </c>
      <c r="V608" s="430">
        <v>1.08</v>
      </c>
      <c r="W608" s="429" t="s">
        <v>53</v>
      </c>
      <c r="X608" s="430">
        <v>0.42</v>
      </c>
      <c r="Y608" s="429" t="s">
        <v>53</v>
      </c>
      <c r="Z608" s="430">
        <v>0.16</v>
      </c>
      <c r="AA608" s="429" t="s">
        <v>53</v>
      </c>
      <c r="AB608" s="430">
        <v>11.92</v>
      </c>
    </row>
    <row r="609" spans="1:28">
      <c r="A609" s="429" t="s">
        <v>352</v>
      </c>
      <c r="B609" s="429" t="s">
        <v>276</v>
      </c>
      <c r="C609" s="430">
        <v>2004</v>
      </c>
      <c r="D609" s="430">
        <v>3.93</v>
      </c>
      <c r="E609" s="429" t="s">
        <v>27</v>
      </c>
      <c r="F609" s="430">
        <v>1.08</v>
      </c>
      <c r="G609" s="429" t="s">
        <v>53</v>
      </c>
      <c r="H609" s="430">
        <v>0.5</v>
      </c>
      <c r="I609" s="429" t="s">
        <v>53</v>
      </c>
      <c r="J609" s="430">
        <v>1.93</v>
      </c>
      <c r="K609" s="429" t="s">
        <v>53</v>
      </c>
      <c r="L609" s="430">
        <v>4.2699999999999996</v>
      </c>
      <c r="M609" s="429" t="s">
        <v>28</v>
      </c>
      <c r="N609" s="430">
        <v>3.31</v>
      </c>
      <c r="O609" s="429" t="s">
        <v>53</v>
      </c>
      <c r="P609" s="430">
        <v>1.97</v>
      </c>
      <c r="Q609" s="429" t="s">
        <v>53</v>
      </c>
      <c r="R609" s="430">
        <v>3.53</v>
      </c>
      <c r="S609" s="429" t="s">
        <v>53</v>
      </c>
      <c r="T609" s="430">
        <v>1.79</v>
      </c>
      <c r="U609" s="429" t="s">
        <v>53</v>
      </c>
      <c r="V609" s="430">
        <v>2.38</v>
      </c>
      <c r="W609" s="429" t="s">
        <v>27</v>
      </c>
      <c r="X609" s="430">
        <v>0.35</v>
      </c>
      <c r="Y609" s="429" t="s">
        <v>53</v>
      </c>
      <c r="Z609" s="430">
        <v>1.68</v>
      </c>
      <c r="AA609" s="429" t="s">
        <v>27</v>
      </c>
      <c r="AB609" s="430">
        <v>26.72</v>
      </c>
    </row>
    <row r="610" spans="1:28">
      <c r="A610" s="429" t="s">
        <v>353</v>
      </c>
      <c r="B610" s="429" t="s">
        <v>276</v>
      </c>
      <c r="C610" s="430">
        <v>2004</v>
      </c>
      <c r="D610" s="430">
        <v>7.0000000000000007E-2</v>
      </c>
      <c r="E610" s="429" t="s">
        <v>27</v>
      </c>
      <c r="F610" s="430">
        <v>0.22</v>
      </c>
      <c r="G610" s="429" t="s">
        <v>25</v>
      </c>
      <c r="H610" s="430">
        <v>0.14000000000000001</v>
      </c>
      <c r="I610" s="429" t="s">
        <v>53</v>
      </c>
      <c r="J610" s="430">
        <v>0.75</v>
      </c>
      <c r="K610" s="429" t="s">
        <v>53</v>
      </c>
      <c r="L610" s="430">
        <v>1.77</v>
      </c>
      <c r="M610" s="429" t="s">
        <v>53</v>
      </c>
      <c r="N610" s="430">
        <v>2.23</v>
      </c>
      <c r="O610" s="429" t="s">
        <v>53</v>
      </c>
      <c r="P610" s="430">
        <v>3.58</v>
      </c>
      <c r="Q610" s="429" t="s">
        <v>53</v>
      </c>
      <c r="R610" s="430">
        <v>0.22</v>
      </c>
      <c r="S610" s="429" t="s">
        <v>53</v>
      </c>
      <c r="T610" s="430">
        <v>4.0599999999999996</v>
      </c>
      <c r="U610" s="429" t="s">
        <v>53</v>
      </c>
      <c r="V610" s="430">
        <v>1.83</v>
      </c>
      <c r="W610" s="429" t="s">
        <v>53</v>
      </c>
      <c r="X610" s="430">
        <v>0.34</v>
      </c>
      <c r="Y610" s="429" t="s">
        <v>53</v>
      </c>
      <c r="Z610" s="430">
        <v>0</v>
      </c>
      <c r="AA610" s="429" t="s">
        <v>26</v>
      </c>
      <c r="AB610" s="430">
        <v>15.21</v>
      </c>
    </row>
    <row r="611" spans="1:28">
      <c r="A611" s="429" t="s">
        <v>354</v>
      </c>
      <c r="B611" s="429" t="s">
        <v>276</v>
      </c>
      <c r="C611" s="430">
        <v>2004</v>
      </c>
      <c r="D611" s="430">
        <v>0.25</v>
      </c>
      <c r="E611" s="429" t="s">
        <v>53</v>
      </c>
      <c r="F611" s="430">
        <v>1.5</v>
      </c>
      <c r="G611" s="429" t="s">
        <v>53</v>
      </c>
      <c r="H611" s="430">
        <v>0</v>
      </c>
      <c r="I611" s="429" t="s">
        <v>53</v>
      </c>
      <c r="J611" s="430">
        <v>1.89</v>
      </c>
      <c r="K611" s="429" t="s">
        <v>53</v>
      </c>
      <c r="L611" s="430">
        <v>0.45</v>
      </c>
      <c r="M611" s="429" t="s">
        <v>53</v>
      </c>
      <c r="N611" s="430">
        <v>1.1100000000000001</v>
      </c>
      <c r="O611" s="429" t="s">
        <v>53</v>
      </c>
      <c r="P611" s="430">
        <v>2.34</v>
      </c>
      <c r="Q611" s="429" t="s">
        <v>53</v>
      </c>
      <c r="R611" s="430">
        <v>0.98</v>
      </c>
      <c r="S611" s="429" t="s">
        <v>53</v>
      </c>
      <c r="T611" s="430">
        <v>0</v>
      </c>
      <c r="U611" s="429" t="s">
        <v>26</v>
      </c>
      <c r="V611" s="430">
        <v>0.64</v>
      </c>
      <c r="W611" s="429" t="s">
        <v>53</v>
      </c>
      <c r="X611" s="430">
        <v>0.34</v>
      </c>
      <c r="Y611" s="429" t="s">
        <v>53</v>
      </c>
      <c r="Z611" s="430">
        <v>0.05</v>
      </c>
      <c r="AA611" s="429" t="s">
        <v>53</v>
      </c>
      <c r="AB611" s="430">
        <v>9.5500000000000007</v>
      </c>
    </row>
    <row r="612" spans="1:28">
      <c r="A612" s="429" t="s">
        <v>355</v>
      </c>
      <c r="B612" s="429" t="s">
        <v>276</v>
      </c>
      <c r="C612" s="430">
        <v>2004</v>
      </c>
      <c r="D612" s="430">
        <v>0</v>
      </c>
      <c r="E612" s="429" t="s">
        <v>26</v>
      </c>
      <c r="F612" s="430">
        <v>0</v>
      </c>
      <c r="G612" s="429" t="s">
        <v>28</v>
      </c>
      <c r="H612" s="430">
        <v>0</v>
      </c>
      <c r="I612" s="429" t="s">
        <v>53</v>
      </c>
      <c r="J612" s="430">
        <v>0.6</v>
      </c>
      <c r="K612" s="429" t="s">
        <v>53</v>
      </c>
      <c r="L612" s="430">
        <v>0.51</v>
      </c>
      <c r="M612" s="429" t="s">
        <v>40</v>
      </c>
      <c r="N612" s="430">
        <v>2</v>
      </c>
      <c r="O612" s="429" t="s">
        <v>53</v>
      </c>
      <c r="P612" s="430">
        <v>1.59</v>
      </c>
      <c r="Q612" s="429" t="s">
        <v>53</v>
      </c>
      <c r="R612" s="430">
        <v>0.31</v>
      </c>
      <c r="S612" s="429" t="s">
        <v>53</v>
      </c>
      <c r="T612" s="430">
        <v>3.92</v>
      </c>
      <c r="U612" s="429" t="s">
        <v>53</v>
      </c>
      <c r="V612" s="430">
        <v>0.3</v>
      </c>
      <c r="W612" s="429" t="s">
        <v>25</v>
      </c>
      <c r="X612" s="430">
        <v>0</v>
      </c>
      <c r="Y612" s="429" t="s">
        <v>31</v>
      </c>
      <c r="Z612" s="430">
        <v>0.1</v>
      </c>
      <c r="AA612" s="429" t="s">
        <v>27</v>
      </c>
      <c r="AB612" s="430">
        <v>8.82</v>
      </c>
    </row>
    <row r="613" spans="1:28">
      <c r="A613" s="429" t="s">
        <v>356</v>
      </c>
      <c r="B613" s="429" t="s">
        <v>276</v>
      </c>
      <c r="C613" s="430">
        <v>2004</v>
      </c>
      <c r="D613" s="430">
        <v>7.0000000000000007E-2</v>
      </c>
      <c r="E613" s="429" t="s">
        <v>53</v>
      </c>
      <c r="F613" s="430">
        <v>0.3</v>
      </c>
      <c r="G613" s="429" t="s">
        <v>53</v>
      </c>
      <c r="H613" s="430">
        <v>0.3</v>
      </c>
      <c r="I613" s="429" t="s">
        <v>53</v>
      </c>
      <c r="J613" s="430">
        <v>0.96</v>
      </c>
      <c r="K613" s="429" t="s">
        <v>53</v>
      </c>
      <c r="L613" s="430">
        <v>1.31</v>
      </c>
      <c r="M613" s="429" t="s">
        <v>33</v>
      </c>
      <c r="N613" s="430">
        <v>2.15</v>
      </c>
      <c r="O613" s="429" t="s">
        <v>38</v>
      </c>
      <c r="P613" s="430">
        <v>0.89</v>
      </c>
      <c r="Q613" s="429" t="s">
        <v>53</v>
      </c>
      <c r="R613" s="430">
        <v>0.83</v>
      </c>
      <c r="S613" s="429" t="s">
        <v>53</v>
      </c>
      <c r="T613" s="430">
        <v>2.5499999999999998</v>
      </c>
      <c r="U613" s="429" t="s">
        <v>53</v>
      </c>
      <c r="V613" s="430">
        <v>0.79</v>
      </c>
      <c r="W613" s="429" t="s">
        <v>53</v>
      </c>
      <c r="X613" s="430">
        <v>0.51</v>
      </c>
      <c r="Y613" s="429" t="s">
        <v>53</v>
      </c>
      <c r="Z613" s="430">
        <v>0.21</v>
      </c>
      <c r="AA613" s="429" t="s">
        <v>53</v>
      </c>
      <c r="AB613" s="430">
        <v>9.56</v>
      </c>
    </row>
    <row r="614" spans="1:28">
      <c r="A614" s="429" t="s">
        <v>357</v>
      </c>
      <c r="B614" s="429" t="s">
        <v>276</v>
      </c>
      <c r="C614" s="430">
        <v>2004</v>
      </c>
      <c r="D614" s="430">
        <v>0</v>
      </c>
      <c r="E614" s="429" t="s">
        <v>26</v>
      </c>
      <c r="F614" s="430">
        <v>1.1399999999999999</v>
      </c>
      <c r="G614" s="429" t="s">
        <v>53</v>
      </c>
      <c r="H614" s="430">
        <v>0.21</v>
      </c>
      <c r="I614" s="429" t="s">
        <v>53</v>
      </c>
      <c r="J614" s="430">
        <v>1.24</v>
      </c>
      <c r="K614" s="429" t="s">
        <v>53</v>
      </c>
      <c r="L614" s="430">
        <v>1.88</v>
      </c>
      <c r="M614" s="429" t="s">
        <v>53</v>
      </c>
      <c r="N614" s="430">
        <v>0</v>
      </c>
      <c r="O614" s="429" t="s">
        <v>26</v>
      </c>
      <c r="P614" s="430">
        <v>0.81</v>
      </c>
      <c r="Q614" s="429" t="s">
        <v>53</v>
      </c>
      <c r="R614" s="430">
        <v>1.42</v>
      </c>
      <c r="S614" s="429" t="s">
        <v>53</v>
      </c>
      <c r="T614" s="430">
        <v>0</v>
      </c>
      <c r="U614" s="429" t="s">
        <v>26</v>
      </c>
      <c r="V614" s="430">
        <v>0</v>
      </c>
      <c r="W614" s="429" t="s">
        <v>26</v>
      </c>
      <c r="X614" s="430">
        <v>0</v>
      </c>
      <c r="Y614" s="429" t="s">
        <v>26</v>
      </c>
      <c r="Z614" s="430">
        <v>0</v>
      </c>
      <c r="AA614" s="429" t="s">
        <v>26</v>
      </c>
      <c r="AB614" s="430">
        <v>6.7</v>
      </c>
    </row>
    <row r="615" spans="1:28">
      <c r="A615" s="429" t="s">
        <v>358</v>
      </c>
      <c r="B615" s="429" t="s">
        <v>276</v>
      </c>
      <c r="C615" s="430">
        <v>2004</v>
      </c>
      <c r="D615" s="430">
        <v>0</v>
      </c>
      <c r="E615" s="429" t="s">
        <v>53</v>
      </c>
      <c r="F615" s="430">
        <v>0.39</v>
      </c>
      <c r="G615" s="429" t="s">
        <v>53</v>
      </c>
      <c r="H615" s="430">
        <v>0</v>
      </c>
      <c r="I615" s="429" t="s">
        <v>53</v>
      </c>
      <c r="J615" s="430">
        <v>0.27</v>
      </c>
      <c r="K615" s="429" t="s">
        <v>53</v>
      </c>
      <c r="L615" s="430">
        <v>0.68</v>
      </c>
      <c r="M615" s="429" t="s">
        <v>53</v>
      </c>
      <c r="N615" s="430">
        <v>0.68</v>
      </c>
      <c r="O615" s="429" t="s">
        <v>53</v>
      </c>
      <c r="P615" s="430">
        <v>0.9</v>
      </c>
      <c r="Q615" s="429" t="s">
        <v>53</v>
      </c>
      <c r="R615" s="430">
        <v>0.61</v>
      </c>
      <c r="S615" s="429" t="s">
        <v>53</v>
      </c>
      <c r="T615" s="430">
        <v>1.02</v>
      </c>
      <c r="U615" s="429" t="s">
        <v>53</v>
      </c>
      <c r="V615" s="430">
        <v>1.63</v>
      </c>
      <c r="W615" s="429" t="s">
        <v>53</v>
      </c>
      <c r="X615" s="430">
        <v>0.73</v>
      </c>
      <c r="Y615" s="429" t="s">
        <v>53</v>
      </c>
      <c r="Z615" s="430">
        <v>0</v>
      </c>
      <c r="AA615" s="429" t="s">
        <v>53</v>
      </c>
      <c r="AB615" s="430">
        <v>6.91</v>
      </c>
    </row>
    <row r="616" spans="1:28">
      <c r="A616" s="429" t="s">
        <v>359</v>
      </c>
      <c r="B616" s="429" t="s">
        <v>276</v>
      </c>
      <c r="C616" s="430">
        <v>2004</v>
      </c>
      <c r="D616" s="430">
        <v>0.02</v>
      </c>
      <c r="E616" s="429" t="s">
        <v>26</v>
      </c>
      <c r="F616" s="430">
        <v>0.27</v>
      </c>
      <c r="G616" s="429" t="s">
        <v>26</v>
      </c>
      <c r="H616" s="430">
        <v>0.02</v>
      </c>
      <c r="I616" s="429" t="s">
        <v>26</v>
      </c>
      <c r="J616" s="430">
        <v>0.27</v>
      </c>
      <c r="K616" s="429" t="s">
        <v>26</v>
      </c>
      <c r="L616" s="430">
        <v>0.56000000000000005</v>
      </c>
      <c r="M616" s="429" t="s">
        <v>394</v>
      </c>
      <c r="N616" s="430">
        <v>0.47</v>
      </c>
      <c r="O616" s="429" t="s">
        <v>47</v>
      </c>
      <c r="P616" s="430">
        <v>1.07</v>
      </c>
      <c r="Q616" s="429" t="s">
        <v>331</v>
      </c>
      <c r="R616" s="430">
        <v>0.7</v>
      </c>
      <c r="S616" s="429" t="s">
        <v>42</v>
      </c>
      <c r="T616" s="430">
        <v>0.71</v>
      </c>
      <c r="U616" s="429" t="s">
        <v>53</v>
      </c>
      <c r="V616" s="430">
        <v>1.05</v>
      </c>
      <c r="W616" s="429" t="s">
        <v>393</v>
      </c>
      <c r="X616" s="430">
        <v>0.02</v>
      </c>
      <c r="Y616" s="429" t="s">
        <v>26</v>
      </c>
      <c r="Z616" s="430">
        <v>7.0000000000000007E-2</v>
      </c>
      <c r="AA616" s="429" t="s">
        <v>26</v>
      </c>
      <c r="AB616" s="430">
        <v>0.71</v>
      </c>
    </row>
    <row r="617" spans="1:28">
      <c r="A617" s="429" t="s">
        <v>360</v>
      </c>
      <c r="B617" s="429" t="s">
        <v>276</v>
      </c>
      <c r="C617" s="430">
        <v>2004</v>
      </c>
      <c r="D617" s="430">
        <v>0.12</v>
      </c>
      <c r="E617" s="429" t="s">
        <v>53</v>
      </c>
      <c r="F617" s="430">
        <v>0.43</v>
      </c>
      <c r="G617" s="429" t="s">
        <v>53</v>
      </c>
      <c r="H617" s="430">
        <v>0.01</v>
      </c>
      <c r="I617" s="429" t="s">
        <v>53</v>
      </c>
      <c r="J617" s="430">
        <v>0.84</v>
      </c>
      <c r="K617" s="429" t="s">
        <v>53</v>
      </c>
      <c r="L617" s="430">
        <v>0.2</v>
      </c>
      <c r="M617" s="429" t="s">
        <v>53</v>
      </c>
      <c r="N617" s="430">
        <v>0.36</v>
      </c>
      <c r="O617" s="429" t="s">
        <v>53</v>
      </c>
      <c r="P617" s="430">
        <v>1.07</v>
      </c>
      <c r="Q617" s="429" t="s">
        <v>53</v>
      </c>
      <c r="R617" s="430">
        <v>0.3</v>
      </c>
      <c r="S617" s="429" t="s">
        <v>53</v>
      </c>
      <c r="T617" s="430">
        <v>1.06</v>
      </c>
      <c r="U617" s="429" t="s">
        <v>53</v>
      </c>
      <c r="V617" s="430">
        <v>0.38</v>
      </c>
      <c r="W617" s="429" t="s">
        <v>53</v>
      </c>
      <c r="X617" s="430">
        <v>0.01</v>
      </c>
      <c r="Y617" s="429" t="s">
        <v>53</v>
      </c>
      <c r="Z617" s="430">
        <v>0.04</v>
      </c>
      <c r="AA617" s="429" t="s">
        <v>53</v>
      </c>
      <c r="AB617" s="430">
        <v>4.82</v>
      </c>
    </row>
    <row r="618" spans="1:28">
      <c r="A618" s="429" t="s">
        <v>361</v>
      </c>
      <c r="B618" s="429" t="s">
        <v>276</v>
      </c>
      <c r="C618" s="430">
        <v>2004</v>
      </c>
      <c r="D618" s="430">
        <v>0</v>
      </c>
      <c r="E618" s="429" t="s">
        <v>26</v>
      </c>
      <c r="F618" s="430">
        <v>0</v>
      </c>
      <c r="G618" s="429" t="s">
        <v>26</v>
      </c>
      <c r="H618" s="430">
        <v>0</v>
      </c>
      <c r="I618" s="429" t="s">
        <v>26</v>
      </c>
      <c r="J618" s="430">
        <v>0</v>
      </c>
      <c r="K618" s="429" t="s">
        <v>26</v>
      </c>
      <c r="L618" s="430">
        <v>0</v>
      </c>
      <c r="M618" s="429" t="s">
        <v>26</v>
      </c>
      <c r="N618" s="430">
        <v>0</v>
      </c>
      <c r="O618" s="429" t="s">
        <v>26</v>
      </c>
      <c r="P618" s="430">
        <v>0</v>
      </c>
      <c r="Q618" s="429" t="s">
        <v>26</v>
      </c>
      <c r="R618" s="430">
        <v>0</v>
      </c>
      <c r="S618" s="429" t="s">
        <v>26</v>
      </c>
      <c r="T618" s="430">
        <v>0</v>
      </c>
      <c r="U618" s="429" t="s">
        <v>26</v>
      </c>
      <c r="V618" s="430">
        <v>0</v>
      </c>
      <c r="W618" s="429" t="s">
        <v>26</v>
      </c>
      <c r="X618" s="430">
        <v>0</v>
      </c>
      <c r="Y618" s="429" t="s">
        <v>26</v>
      </c>
      <c r="Z618" s="430">
        <v>0</v>
      </c>
      <c r="AA618" s="429" t="s">
        <v>26</v>
      </c>
      <c r="AB618" s="430">
        <v>0</v>
      </c>
    </row>
    <row r="619" spans="1:28">
      <c r="A619" s="429" t="s">
        <v>362</v>
      </c>
      <c r="B619" s="429" t="s">
        <v>276</v>
      </c>
      <c r="C619" s="430">
        <v>2004</v>
      </c>
      <c r="D619" s="430">
        <v>0.18</v>
      </c>
      <c r="E619" s="429" t="s">
        <v>53</v>
      </c>
      <c r="F619" s="430">
        <v>0.56000000000000005</v>
      </c>
      <c r="G619" s="429" t="s">
        <v>53</v>
      </c>
      <c r="H619" s="430">
        <v>0.45</v>
      </c>
      <c r="I619" s="429" t="s">
        <v>53</v>
      </c>
      <c r="J619" s="430">
        <v>0.23</v>
      </c>
      <c r="K619" s="429" t="s">
        <v>53</v>
      </c>
      <c r="L619" s="430">
        <v>1.46</v>
      </c>
      <c r="M619" s="429" t="s">
        <v>53</v>
      </c>
      <c r="N619" s="430">
        <v>0.72</v>
      </c>
      <c r="O619" s="429" t="s">
        <v>53</v>
      </c>
      <c r="P619" s="430">
        <v>2.29</v>
      </c>
      <c r="Q619" s="429" t="s">
        <v>53</v>
      </c>
      <c r="R619" s="430">
        <v>0.22</v>
      </c>
      <c r="S619" s="429" t="s">
        <v>53</v>
      </c>
      <c r="T619" s="430">
        <v>2.5</v>
      </c>
      <c r="U619" s="429" t="s">
        <v>53</v>
      </c>
      <c r="V619" s="430">
        <v>1.06</v>
      </c>
      <c r="W619" s="429" t="s">
        <v>53</v>
      </c>
      <c r="X619" s="430">
        <v>0.38</v>
      </c>
      <c r="Y619" s="429" t="s">
        <v>53</v>
      </c>
      <c r="Z619" s="430">
        <v>0.1</v>
      </c>
      <c r="AA619" s="429" t="s">
        <v>53</v>
      </c>
      <c r="AB619" s="430">
        <v>10.15</v>
      </c>
    </row>
    <row r="620" spans="1:28">
      <c r="A620" s="429" t="s">
        <v>363</v>
      </c>
      <c r="B620" s="429" t="s">
        <v>276</v>
      </c>
      <c r="C620" s="430">
        <v>2004</v>
      </c>
      <c r="D620" s="430">
        <v>0.1</v>
      </c>
      <c r="E620" s="429" t="s">
        <v>53</v>
      </c>
      <c r="F620" s="430">
        <v>1.33</v>
      </c>
      <c r="G620" s="429" t="s">
        <v>53</v>
      </c>
      <c r="H620" s="430">
        <v>0</v>
      </c>
      <c r="I620" s="429" t="s">
        <v>53</v>
      </c>
      <c r="J620" s="430">
        <v>2.8</v>
      </c>
      <c r="K620" s="429" t="s">
        <v>53</v>
      </c>
      <c r="L620" s="430">
        <v>0.4</v>
      </c>
      <c r="M620" s="429" t="s">
        <v>53</v>
      </c>
      <c r="N620" s="430">
        <v>0.72</v>
      </c>
      <c r="O620" s="429" t="s">
        <v>53</v>
      </c>
      <c r="P620" s="430">
        <v>1.07</v>
      </c>
      <c r="Q620" s="429" t="s">
        <v>53</v>
      </c>
      <c r="R620" s="430">
        <v>1.21</v>
      </c>
      <c r="S620" s="429" t="s">
        <v>53</v>
      </c>
      <c r="T620" s="430">
        <v>1.18</v>
      </c>
      <c r="U620" s="429" t="s">
        <v>53</v>
      </c>
      <c r="V620" s="430">
        <v>0.56999999999999995</v>
      </c>
      <c r="W620" s="429" t="s">
        <v>53</v>
      </c>
      <c r="X620" s="430">
        <v>0.4</v>
      </c>
      <c r="Y620" s="429" t="s">
        <v>53</v>
      </c>
      <c r="Z620" s="430">
        <v>0.06</v>
      </c>
      <c r="AA620" s="429" t="s">
        <v>53</v>
      </c>
      <c r="AB620" s="430">
        <v>9.84</v>
      </c>
    </row>
    <row r="621" spans="1:28">
      <c r="A621" s="429" t="s">
        <v>364</v>
      </c>
      <c r="B621" s="429" t="s">
        <v>276</v>
      </c>
      <c r="C621" s="430">
        <v>2004</v>
      </c>
      <c r="D621" s="430">
        <v>0.02</v>
      </c>
      <c r="E621" s="429" t="s">
        <v>53</v>
      </c>
      <c r="F621" s="430">
        <v>0.55000000000000004</v>
      </c>
      <c r="G621" s="429" t="s">
        <v>53</v>
      </c>
      <c r="H621" s="430">
        <v>7.0000000000000007E-2</v>
      </c>
      <c r="I621" s="429" t="s">
        <v>53</v>
      </c>
      <c r="J621" s="430">
        <v>0.97</v>
      </c>
      <c r="K621" s="429" t="s">
        <v>53</v>
      </c>
      <c r="L621" s="430">
        <v>0.5</v>
      </c>
      <c r="M621" s="429" t="s">
        <v>53</v>
      </c>
      <c r="N621" s="430">
        <v>1.28</v>
      </c>
      <c r="O621" s="429" t="s">
        <v>53</v>
      </c>
      <c r="P621" s="430">
        <v>0.35</v>
      </c>
      <c r="Q621" s="429" t="s">
        <v>53</v>
      </c>
      <c r="R621" s="430">
        <v>0.92</v>
      </c>
      <c r="S621" s="429" t="s">
        <v>53</v>
      </c>
      <c r="T621" s="430">
        <v>1.55</v>
      </c>
      <c r="U621" s="429" t="s">
        <v>53</v>
      </c>
      <c r="V621" s="430">
        <v>2.38</v>
      </c>
      <c r="W621" s="429" t="s">
        <v>53</v>
      </c>
      <c r="X621" s="430">
        <v>0.48</v>
      </c>
      <c r="Y621" s="429" t="s">
        <v>53</v>
      </c>
      <c r="Z621" s="430">
        <v>7.0000000000000007E-2</v>
      </c>
      <c r="AA621" s="429" t="s">
        <v>53</v>
      </c>
      <c r="AB621" s="430">
        <v>9.14</v>
      </c>
    </row>
    <row r="622" spans="1:28">
      <c r="A622" s="429" t="s">
        <v>365</v>
      </c>
      <c r="B622" s="429" t="s">
        <v>276</v>
      </c>
      <c r="C622" s="430">
        <v>2004</v>
      </c>
      <c r="D622" s="430">
        <v>0.15</v>
      </c>
      <c r="E622" s="429" t="s">
        <v>53</v>
      </c>
      <c r="F622" s="430">
        <v>1.88</v>
      </c>
      <c r="G622" s="429" t="s">
        <v>27</v>
      </c>
      <c r="H622" s="430">
        <v>0.35</v>
      </c>
      <c r="I622" s="429" t="s">
        <v>53</v>
      </c>
      <c r="J622" s="430">
        <v>1.43</v>
      </c>
      <c r="K622" s="429" t="s">
        <v>53</v>
      </c>
      <c r="L622" s="430">
        <v>0.81</v>
      </c>
      <c r="M622" s="429" t="s">
        <v>53</v>
      </c>
      <c r="N622" s="430">
        <v>1.72</v>
      </c>
      <c r="O622" s="429" t="s">
        <v>27</v>
      </c>
      <c r="P622" s="430">
        <v>0.86</v>
      </c>
      <c r="Q622" s="429" t="s">
        <v>27</v>
      </c>
      <c r="R622" s="430">
        <v>1.72</v>
      </c>
      <c r="S622" s="429" t="s">
        <v>53</v>
      </c>
      <c r="T622" s="430">
        <v>1.17</v>
      </c>
      <c r="U622" s="429" t="s">
        <v>25</v>
      </c>
      <c r="V622" s="430">
        <v>1.1499999999999999</v>
      </c>
      <c r="W622" s="429" t="s">
        <v>36</v>
      </c>
      <c r="X622" s="430">
        <v>0.51</v>
      </c>
      <c r="Y622" s="429" t="s">
        <v>53</v>
      </c>
      <c r="Z622" s="430">
        <v>0.33</v>
      </c>
      <c r="AA622" s="429" t="s">
        <v>25</v>
      </c>
      <c r="AB622" s="430">
        <v>10.93</v>
      </c>
    </row>
    <row r="623" spans="1:28">
      <c r="A623" s="429" t="s">
        <v>366</v>
      </c>
      <c r="B623" s="429" t="s">
        <v>276</v>
      </c>
      <c r="C623" s="430">
        <v>2004</v>
      </c>
      <c r="D623" s="430">
        <v>7.0000000000000007E-2</v>
      </c>
      <c r="E623" s="429" t="s">
        <v>53</v>
      </c>
      <c r="F623" s="430">
        <v>0.9</v>
      </c>
      <c r="G623" s="429" t="s">
        <v>53</v>
      </c>
      <c r="H623" s="430">
        <v>0.3</v>
      </c>
      <c r="I623" s="429" t="s">
        <v>53</v>
      </c>
      <c r="J623" s="430">
        <v>0.49</v>
      </c>
      <c r="K623" s="429" t="s">
        <v>53</v>
      </c>
      <c r="L623" s="430">
        <v>1.2</v>
      </c>
      <c r="M623" s="429" t="s">
        <v>53</v>
      </c>
      <c r="N623" s="430">
        <v>1.38</v>
      </c>
      <c r="O623" s="429" t="s">
        <v>53</v>
      </c>
      <c r="P623" s="430">
        <v>2.58</v>
      </c>
      <c r="Q623" s="429" t="s">
        <v>53</v>
      </c>
      <c r="R623" s="430">
        <v>0.31</v>
      </c>
      <c r="S623" s="429" t="s">
        <v>53</v>
      </c>
      <c r="T623" s="430">
        <v>1.8</v>
      </c>
      <c r="U623" s="429" t="s">
        <v>53</v>
      </c>
      <c r="V623" s="430">
        <v>1.58</v>
      </c>
      <c r="W623" s="429" t="s">
        <v>53</v>
      </c>
      <c r="X623" s="430">
        <v>0.37</v>
      </c>
      <c r="Y623" s="429" t="s">
        <v>53</v>
      </c>
      <c r="Z623" s="430">
        <v>0.08</v>
      </c>
      <c r="AA623" s="429" t="s">
        <v>53</v>
      </c>
      <c r="AB623" s="430">
        <v>11.06</v>
      </c>
    </row>
    <row r="624" spans="1:28">
      <c r="A624" s="429" t="s">
        <v>367</v>
      </c>
      <c r="B624" s="429" t="s">
        <v>276</v>
      </c>
      <c r="C624" s="430">
        <v>2004</v>
      </c>
      <c r="D624" s="430">
        <v>0.03</v>
      </c>
      <c r="E624" s="429" t="s">
        <v>53</v>
      </c>
      <c r="F624" s="430">
        <v>1.01</v>
      </c>
      <c r="G624" s="429" t="s">
        <v>53</v>
      </c>
      <c r="H624" s="430">
        <v>0.43</v>
      </c>
      <c r="I624" s="429" t="s">
        <v>53</v>
      </c>
      <c r="J624" s="430">
        <v>0.67</v>
      </c>
      <c r="K624" s="429" t="s">
        <v>53</v>
      </c>
      <c r="L624" s="430">
        <v>0.72</v>
      </c>
      <c r="M624" s="429" t="s">
        <v>53</v>
      </c>
      <c r="N624" s="430">
        <v>1.1299999999999999</v>
      </c>
      <c r="O624" s="429" t="s">
        <v>53</v>
      </c>
      <c r="P624" s="430">
        <v>1.71</v>
      </c>
      <c r="Q624" s="429" t="s">
        <v>53</v>
      </c>
      <c r="R624" s="430">
        <v>0.55000000000000004</v>
      </c>
      <c r="S624" s="429" t="s">
        <v>53</v>
      </c>
      <c r="T624" s="430">
        <v>2.2000000000000002</v>
      </c>
      <c r="U624" s="429" t="s">
        <v>53</v>
      </c>
      <c r="V624" s="430">
        <v>1.05</v>
      </c>
      <c r="W624" s="429" t="s">
        <v>53</v>
      </c>
      <c r="X624" s="430">
        <v>0.21</v>
      </c>
      <c r="Y624" s="429" t="s">
        <v>53</v>
      </c>
      <c r="Z624" s="430">
        <v>0.14000000000000001</v>
      </c>
      <c r="AA624" s="429" t="s">
        <v>53</v>
      </c>
      <c r="AB624" s="430">
        <v>9.85</v>
      </c>
    </row>
    <row r="625" spans="1:28">
      <c r="A625" s="429" t="s">
        <v>368</v>
      </c>
      <c r="B625" s="429" t="s">
        <v>276</v>
      </c>
      <c r="C625" s="430">
        <v>2004</v>
      </c>
      <c r="D625" s="430">
        <v>0.04</v>
      </c>
      <c r="E625" s="429" t="s">
        <v>53</v>
      </c>
      <c r="F625" s="430">
        <v>0.74</v>
      </c>
      <c r="G625" s="429" t="s">
        <v>53</v>
      </c>
      <c r="H625" s="430">
        <v>0.31</v>
      </c>
      <c r="I625" s="429" t="s">
        <v>53</v>
      </c>
      <c r="J625" s="430">
        <v>0.86</v>
      </c>
      <c r="K625" s="429" t="s">
        <v>53</v>
      </c>
      <c r="L625" s="430">
        <v>0.52</v>
      </c>
      <c r="M625" s="429" t="s">
        <v>53</v>
      </c>
      <c r="N625" s="430">
        <v>2.37</v>
      </c>
      <c r="O625" s="429" t="s">
        <v>53</v>
      </c>
      <c r="P625" s="430">
        <v>0.84</v>
      </c>
      <c r="Q625" s="429" t="s">
        <v>53</v>
      </c>
      <c r="R625" s="430">
        <v>1.08</v>
      </c>
      <c r="S625" s="429" t="s">
        <v>53</v>
      </c>
      <c r="T625" s="430">
        <v>1.87</v>
      </c>
      <c r="U625" s="429" t="s">
        <v>53</v>
      </c>
      <c r="V625" s="430">
        <v>0.53</v>
      </c>
      <c r="W625" s="429" t="s">
        <v>27</v>
      </c>
      <c r="X625" s="430">
        <v>0.11</v>
      </c>
      <c r="Y625" s="429" t="s">
        <v>28</v>
      </c>
      <c r="Z625" s="430">
        <v>0.23</v>
      </c>
      <c r="AA625" s="429" t="s">
        <v>53</v>
      </c>
      <c r="AB625" s="430">
        <v>9.5</v>
      </c>
    </row>
    <row r="626" spans="1:28">
      <c r="A626" s="429" t="s">
        <v>369</v>
      </c>
      <c r="B626" s="429" t="s">
        <v>276</v>
      </c>
      <c r="C626" s="430">
        <v>2004</v>
      </c>
      <c r="D626" s="430">
        <v>0.5</v>
      </c>
      <c r="E626" s="429" t="s">
        <v>53</v>
      </c>
      <c r="F626" s="430">
        <v>0.5</v>
      </c>
      <c r="G626" s="429" t="s">
        <v>53</v>
      </c>
      <c r="H626" s="430">
        <v>0</v>
      </c>
      <c r="I626" s="429" t="s">
        <v>27</v>
      </c>
      <c r="J626" s="430">
        <v>3.71</v>
      </c>
      <c r="K626" s="429" t="s">
        <v>53</v>
      </c>
      <c r="L626" s="430">
        <v>0.13</v>
      </c>
      <c r="M626" s="429" t="s">
        <v>27</v>
      </c>
      <c r="N626" s="430">
        <v>1.03</v>
      </c>
      <c r="O626" s="429" t="s">
        <v>53</v>
      </c>
      <c r="P626" s="430">
        <v>0.09</v>
      </c>
      <c r="Q626" s="429" t="s">
        <v>53</v>
      </c>
      <c r="R626" s="430">
        <v>0.4</v>
      </c>
      <c r="S626" s="429" t="s">
        <v>53</v>
      </c>
      <c r="T626" s="430">
        <v>2.72</v>
      </c>
      <c r="U626" s="429" t="s">
        <v>53</v>
      </c>
      <c r="V626" s="430">
        <v>0.28999999999999998</v>
      </c>
      <c r="W626" s="429" t="s">
        <v>53</v>
      </c>
      <c r="X626" s="430">
        <v>0.23</v>
      </c>
      <c r="Y626" s="429" t="s">
        <v>53</v>
      </c>
      <c r="Z626" s="430">
        <v>0</v>
      </c>
      <c r="AA626" s="429" t="s">
        <v>25</v>
      </c>
      <c r="AB626" s="430">
        <v>9.6</v>
      </c>
    </row>
    <row r="627" spans="1:28">
      <c r="A627" s="429" t="s">
        <v>370</v>
      </c>
      <c r="B627" s="429" t="s">
        <v>276</v>
      </c>
      <c r="C627" s="430">
        <v>2004</v>
      </c>
      <c r="D627" s="430">
        <v>4</v>
      </c>
      <c r="E627" s="429" t="s">
        <v>53</v>
      </c>
      <c r="F627" s="430">
        <v>1.68</v>
      </c>
      <c r="G627" s="429" t="s">
        <v>53</v>
      </c>
      <c r="H627" s="430">
        <v>1.23</v>
      </c>
      <c r="I627" s="429" t="s">
        <v>53</v>
      </c>
      <c r="J627" s="430">
        <v>1.44</v>
      </c>
      <c r="K627" s="429" t="s">
        <v>53</v>
      </c>
      <c r="L627" s="430">
        <v>3.77</v>
      </c>
      <c r="M627" s="429" t="s">
        <v>27</v>
      </c>
      <c r="N627" s="430">
        <v>1.22</v>
      </c>
      <c r="O627" s="429" t="s">
        <v>53</v>
      </c>
      <c r="P627" s="430">
        <v>2.21</v>
      </c>
      <c r="Q627" s="429" t="s">
        <v>53</v>
      </c>
      <c r="R627" s="430">
        <v>3.54</v>
      </c>
      <c r="S627" s="429" t="s">
        <v>53</v>
      </c>
      <c r="T627" s="430">
        <v>2.81</v>
      </c>
      <c r="U627" s="429" t="s">
        <v>53</v>
      </c>
      <c r="V627" s="430">
        <v>2.68</v>
      </c>
      <c r="W627" s="429" t="s">
        <v>53</v>
      </c>
      <c r="X627" s="430">
        <v>1.1499999999999999</v>
      </c>
      <c r="Y627" s="429" t="s">
        <v>53</v>
      </c>
      <c r="Z627" s="430">
        <v>2.54</v>
      </c>
      <c r="AA627" s="429" t="s">
        <v>31</v>
      </c>
      <c r="AB627" s="430">
        <v>28.27</v>
      </c>
    </row>
    <row r="628" spans="1:28">
      <c r="A628" s="429" t="s">
        <v>371</v>
      </c>
      <c r="B628" s="429" t="s">
        <v>276</v>
      </c>
      <c r="C628" s="430">
        <v>2004</v>
      </c>
      <c r="D628" s="430">
        <v>0.85</v>
      </c>
      <c r="E628" s="429" t="s">
        <v>31</v>
      </c>
      <c r="F628" s="430">
        <v>0.98</v>
      </c>
      <c r="G628" s="429" t="s">
        <v>27</v>
      </c>
      <c r="H628" s="430">
        <v>0.1</v>
      </c>
      <c r="I628" s="429" t="s">
        <v>27</v>
      </c>
      <c r="J628" s="430">
        <v>1.1299999999999999</v>
      </c>
      <c r="K628" s="429" t="s">
        <v>27</v>
      </c>
      <c r="L628" s="430">
        <v>1.0900000000000001</v>
      </c>
      <c r="M628" s="429" t="s">
        <v>53</v>
      </c>
      <c r="N628" s="430">
        <v>2.95</v>
      </c>
      <c r="O628" s="429" t="s">
        <v>38</v>
      </c>
      <c r="P628" s="430">
        <v>2.4500000000000002</v>
      </c>
      <c r="Q628" s="429" t="s">
        <v>28</v>
      </c>
      <c r="R628" s="430">
        <v>0</v>
      </c>
      <c r="S628" s="429" t="s">
        <v>26</v>
      </c>
      <c r="T628" s="430">
        <v>0</v>
      </c>
      <c r="U628" s="429" t="s">
        <v>26</v>
      </c>
      <c r="V628" s="430">
        <v>0</v>
      </c>
      <c r="W628" s="429" t="s">
        <v>26</v>
      </c>
      <c r="X628" s="430">
        <v>0</v>
      </c>
      <c r="Y628" s="429" t="s">
        <v>26</v>
      </c>
      <c r="Z628" s="430">
        <v>0</v>
      </c>
      <c r="AA628" s="429" t="s">
        <v>26</v>
      </c>
      <c r="AB628" s="430">
        <v>9.5500000000000007</v>
      </c>
    </row>
    <row r="629" spans="1:28">
      <c r="A629" s="429" t="s">
        <v>372</v>
      </c>
      <c r="B629" s="429" t="s">
        <v>276</v>
      </c>
      <c r="C629" s="430">
        <v>2004</v>
      </c>
      <c r="D629" s="430">
        <v>0.17</v>
      </c>
      <c r="E629" s="429" t="s">
        <v>53</v>
      </c>
      <c r="F629" s="430">
        <v>2.2200000000000002</v>
      </c>
      <c r="G629" s="429" t="s">
        <v>27</v>
      </c>
      <c r="H629" s="430">
        <v>0.82</v>
      </c>
      <c r="I629" s="429" t="s">
        <v>53</v>
      </c>
      <c r="J629" s="430">
        <v>2.21</v>
      </c>
      <c r="K629" s="429" t="s">
        <v>53</v>
      </c>
      <c r="L629" s="430">
        <v>1.0900000000000001</v>
      </c>
      <c r="M629" s="429" t="s">
        <v>27</v>
      </c>
      <c r="N629" s="430">
        <v>1.91</v>
      </c>
      <c r="O629" s="429" t="s">
        <v>53</v>
      </c>
      <c r="P629" s="430">
        <v>3.12</v>
      </c>
      <c r="Q629" s="429" t="s">
        <v>27</v>
      </c>
      <c r="R629" s="430">
        <v>2.15</v>
      </c>
      <c r="S629" s="429" t="s">
        <v>53</v>
      </c>
      <c r="T629" s="430">
        <v>2.29</v>
      </c>
      <c r="U629" s="429" t="s">
        <v>53</v>
      </c>
      <c r="V629" s="430">
        <v>3.34</v>
      </c>
      <c r="W629" s="429" t="s">
        <v>53</v>
      </c>
      <c r="X629" s="430">
        <v>0.78</v>
      </c>
      <c r="Y629" s="429" t="s">
        <v>53</v>
      </c>
      <c r="Z629" s="430">
        <v>1.02</v>
      </c>
      <c r="AA629" s="429" t="s">
        <v>53</v>
      </c>
      <c r="AB629" s="430">
        <v>21.12</v>
      </c>
    </row>
    <row r="630" spans="1:28">
      <c r="A630" s="429" t="s">
        <v>373</v>
      </c>
      <c r="B630" s="429" t="s">
        <v>276</v>
      </c>
      <c r="C630" s="430">
        <v>2004</v>
      </c>
      <c r="D630" s="430">
        <v>0.37</v>
      </c>
      <c r="E630" s="429" t="s">
        <v>53</v>
      </c>
      <c r="F630" s="430">
        <v>0.68</v>
      </c>
      <c r="G630" s="429" t="s">
        <v>53</v>
      </c>
      <c r="H630" s="430">
        <v>1.07</v>
      </c>
      <c r="I630" s="429" t="s">
        <v>53</v>
      </c>
      <c r="J630" s="430">
        <v>1.63</v>
      </c>
      <c r="K630" s="429" t="s">
        <v>53</v>
      </c>
      <c r="L630" s="430">
        <v>1.85</v>
      </c>
      <c r="M630" s="429" t="s">
        <v>53</v>
      </c>
      <c r="N630" s="430">
        <v>0.56000000000000005</v>
      </c>
      <c r="O630" s="429" t="s">
        <v>25</v>
      </c>
      <c r="P630" s="430">
        <v>3.96</v>
      </c>
      <c r="Q630" s="429" t="s">
        <v>53</v>
      </c>
      <c r="R630" s="430">
        <v>0.56999999999999995</v>
      </c>
      <c r="S630" s="429" t="s">
        <v>53</v>
      </c>
      <c r="T630" s="430">
        <v>0.77</v>
      </c>
      <c r="U630" s="429" t="s">
        <v>53</v>
      </c>
      <c r="V630" s="430">
        <v>2.02</v>
      </c>
      <c r="W630" s="429" t="s">
        <v>53</v>
      </c>
      <c r="X630" s="430">
        <v>0.75</v>
      </c>
      <c r="Y630" s="429" t="s">
        <v>27</v>
      </c>
      <c r="Z630" s="430">
        <v>0.09</v>
      </c>
      <c r="AA630" s="429" t="s">
        <v>53</v>
      </c>
      <c r="AB630" s="430">
        <v>14.32</v>
      </c>
    </row>
    <row r="631" spans="1:28">
      <c r="A631" s="429" t="s">
        <v>374</v>
      </c>
      <c r="B631" s="429" t="s">
        <v>276</v>
      </c>
      <c r="C631" s="430">
        <v>2004</v>
      </c>
      <c r="D631" s="430">
        <v>0.14000000000000001</v>
      </c>
      <c r="E631" s="429" t="s">
        <v>53</v>
      </c>
      <c r="F631" s="430">
        <v>0.82</v>
      </c>
      <c r="G631" s="429" t="s">
        <v>53</v>
      </c>
      <c r="H631" s="430">
        <v>0.03</v>
      </c>
      <c r="I631" s="429" t="s">
        <v>53</v>
      </c>
      <c r="J631" s="430">
        <v>1.76</v>
      </c>
      <c r="K631" s="429" t="s">
        <v>53</v>
      </c>
      <c r="L631" s="430">
        <v>1.04</v>
      </c>
      <c r="M631" s="429" t="s">
        <v>53</v>
      </c>
      <c r="N631" s="430">
        <v>1.5</v>
      </c>
      <c r="O631" s="429" t="s">
        <v>53</v>
      </c>
      <c r="P631" s="430">
        <v>2.4700000000000002</v>
      </c>
      <c r="Q631" s="429" t="s">
        <v>53</v>
      </c>
      <c r="R631" s="430">
        <v>1.1100000000000001</v>
      </c>
      <c r="S631" s="429" t="s">
        <v>53</v>
      </c>
      <c r="T631" s="430">
        <v>1.55</v>
      </c>
      <c r="U631" s="429" t="s">
        <v>53</v>
      </c>
      <c r="V631" s="430">
        <v>0.36</v>
      </c>
      <c r="W631" s="429" t="s">
        <v>53</v>
      </c>
      <c r="X631" s="430">
        <v>0.16</v>
      </c>
      <c r="Y631" s="429" t="s">
        <v>53</v>
      </c>
      <c r="Z631" s="430">
        <v>0.23</v>
      </c>
      <c r="AA631" s="429" t="s">
        <v>53</v>
      </c>
      <c r="AB631" s="430">
        <v>11.17</v>
      </c>
    </row>
    <row r="632" spans="1:28">
      <c r="A632" s="429" t="s">
        <v>375</v>
      </c>
      <c r="B632" s="429" t="s">
        <v>276</v>
      </c>
      <c r="C632" s="430">
        <v>2004</v>
      </c>
      <c r="D632" s="430">
        <v>0.11</v>
      </c>
      <c r="E632" s="429" t="s">
        <v>53</v>
      </c>
      <c r="F632" s="430">
        <v>0.5</v>
      </c>
      <c r="G632" s="429" t="s">
        <v>53</v>
      </c>
      <c r="H632" s="430">
        <v>0.1</v>
      </c>
      <c r="I632" s="429" t="s">
        <v>53</v>
      </c>
      <c r="J632" s="430">
        <v>1.62</v>
      </c>
      <c r="K632" s="429" t="s">
        <v>27</v>
      </c>
      <c r="L632" s="430">
        <v>1.63</v>
      </c>
      <c r="M632" s="429" t="s">
        <v>53</v>
      </c>
      <c r="N632" s="430">
        <v>3.78</v>
      </c>
      <c r="O632" s="429" t="s">
        <v>53</v>
      </c>
      <c r="P632" s="430">
        <v>1.18</v>
      </c>
      <c r="Q632" s="429" t="s">
        <v>53</v>
      </c>
      <c r="R632" s="430">
        <v>1.63</v>
      </c>
      <c r="S632" s="429" t="s">
        <v>53</v>
      </c>
      <c r="T632" s="430">
        <v>2.2599999999999998</v>
      </c>
      <c r="U632" s="429" t="s">
        <v>53</v>
      </c>
      <c r="V632" s="430">
        <v>1.54</v>
      </c>
      <c r="W632" s="429" t="s">
        <v>53</v>
      </c>
      <c r="X632" s="430">
        <v>1.84</v>
      </c>
      <c r="Y632" s="429" t="s">
        <v>27</v>
      </c>
      <c r="Z632" s="430">
        <v>0</v>
      </c>
      <c r="AA632" s="429" t="s">
        <v>26</v>
      </c>
      <c r="AB632" s="430">
        <v>16.190000000000001</v>
      </c>
    </row>
    <row r="633" spans="1:28">
      <c r="A633" s="429" t="s">
        <v>376</v>
      </c>
      <c r="B633" s="429" t="s">
        <v>276</v>
      </c>
      <c r="C633" s="430">
        <v>2004</v>
      </c>
      <c r="D633" s="430">
        <v>0.24</v>
      </c>
      <c r="E633" s="429" t="s">
        <v>27</v>
      </c>
      <c r="F633" s="430">
        <v>0.46</v>
      </c>
      <c r="G633" s="429" t="s">
        <v>25</v>
      </c>
      <c r="H633" s="430">
        <v>0.28999999999999998</v>
      </c>
      <c r="I633" s="429" t="s">
        <v>27</v>
      </c>
      <c r="J633" s="430">
        <v>1.92</v>
      </c>
      <c r="K633" s="429" t="s">
        <v>53</v>
      </c>
      <c r="L633" s="430">
        <v>1.05</v>
      </c>
      <c r="M633" s="429" t="s">
        <v>53</v>
      </c>
      <c r="N633" s="430">
        <v>0.71</v>
      </c>
      <c r="O633" s="429" t="s">
        <v>53</v>
      </c>
      <c r="P633" s="430">
        <v>1.61</v>
      </c>
      <c r="Q633" s="429" t="s">
        <v>53</v>
      </c>
      <c r="R633" s="430">
        <v>0.76</v>
      </c>
      <c r="S633" s="429" t="s">
        <v>53</v>
      </c>
      <c r="T633" s="430">
        <v>1.27</v>
      </c>
      <c r="U633" s="429" t="s">
        <v>53</v>
      </c>
      <c r="V633" s="430">
        <v>1.22</v>
      </c>
      <c r="W633" s="429" t="s">
        <v>53</v>
      </c>
      <c r="X633" s="430">
        <v>0.44</v>
      </c>
      <c r="Y633" s="429" t="s">
        <v>53</v>
      </c>
      <c r="Z633" s="430">
        <v>0.27</v>
      </c>
      <c r="AA633" s="429" t="s">
        <v>27</v>
      </c>
      <c r="AB633" s="430">
        <v>10.24</v>
      </c>
    </row>
    <row r="634" spans="1:28">
      <c r="A634" s="429" t="s">
        <v>377</v>
      </c>
      <c r="B634" s="429" t="s">
        <v>276</v>
      </c>
      <c r="C634" s="430">
        <v>2004</v>
      </c>
      <c r="D634" s="430">
        <v>0.21</v>
      </c>
      <c r="E634" s="429" t="s">
        <v>27</v>
      </c>
      <c r="F634" s="430">
        <v>0.34</v>
      </c>
      <c r="G634" s="429" t="s">
        <v>53</v>
      </c>
      <c r="H634" s="430">
        <v>0.04</v>
      </c>
      <c r="I634" s="429" t="s">
        <v>53</v>
      </c>
      <c r="J634" s="430">
        <v>1.77</v>
      </c>
      <c r="K634" s="429" t="s">
        <v>53</v>
      </c>
      <c r="L634" s="430">
        <v>1.19</v>
      </c>
      <c r="M634" s="429" t="s">
        <v>53</v>
      </c>
      <c r="N634" s="430">
        <v>1.39</v>
      </c>
      <c r="O634" s="429" t="s">
        <v>53</v>
      </c>
      <c r="P634" s="430">
        <v>2.2400000000000002</v>
      </c>
      <c r="Q634" s="429" t="s">
        <v>53</v>
      </c>
      <c r="R634" s="430">
        <v>0.4</v>
      </c>
      <c r="S634" s="429" t="s">
        <v>53</v>
      </c>
      <c r="T634" s="430">
        <v>1.43</v>
      </c>
      <c r="U634" s="429" t="s">
        <v>27</v>
      </c>
      <c r="V634" s="430">
        <v>1.37</v>
      </c>
      <c r="W634" s="429" t="s">
        <v>53</v>
      </c>
      <c r="X634" s="430">
        <v>0.19</v>
      </c>
      <c r="Y634" s="429" t="s">
        <v>53</v>
      </c>
      <c r="Z634" s="430">
        <v>0.33</v>
      </c>
      <c r="AA634" s="429" t="s">
        <v>53</v>
      </c>
      <c r="AB634" s="430">
        <v>10.9</v>
      </c>
    </row>
    <row r="635" spans="1:28">
      <c r="A635" s="429" t="s">
        <v>378</v>
      </c>
      <c r="B635" s="429" t="s">
        <v>276</v>
      </c>
      <c r="C635" s="430">
        <v>2004</v>
      </c>
      <c r="D635" s="430">
        <v>0.28999999999999998</v>
      </c>
      <c r="E635" s="429" t="s">
        <v>53</v>
      </c>
      <c r="F635" s="430">
        <v>1.87</v>
      </c>
      <c r="G635" s="429" t="s">
        <v>53</v>
      </c>
      <c r="H635" s="430">
        <v>0.09</v>
      </c>
      <c r="I635" s="429" t="s">
        <v>53</v>
      </c>
      <c r="J635" s="430">
        <v>2.87</v>
      </c>
      <c r="K635" s="429" t="s">
        <v>53</v>
      </c>
      <c r="L635" s="430">
        <v>0.83</v>
      </c>
      <c r="M635" s="429" t="s">
        <v>53</v>
      </c>
      <c r="N635" s="430">
        <v>0.93</v>
      </c>
      <c r="O635" s="429" t="s">
        <v>53</v>
      </c>
      <c r="P635" s="430">
        <v>1.72</v>
      </c>
      <c r="Q635" s="429" t="s">
        <v>53</v>
      </c>
      <c r="R635" s="430">
        <v>0.4</v>
      </c>
      <c r="S635" s="429" t="s">
        <v>53</v>
      </c>
      <c r="T635" s="430">
        <v>1.85</v>
      </c>
      <c r="U635" s="429" t="s">
        <v>53</v>
      </c>
      <c r="V635" s="430">
        <v>0.64</v>
      </c>
      <c r="W635" s="429" t="s">
        <v>53</v>
      </c>
      <c r="X635" s="430">
        <v>7.0000000000000007E-2</v>
      </c>
      <c r="Y635" s="429" t="s">
        <v>53</v>
      </c>
      <c r="Z635" s="430">
        <v>0.1</v>
      </c>
      <c r="AA635" s="429" t="s">
        <v>53</v>
      </c>
      <c r="AB635" s="430">
        <v>11.66</v>
      </c>
    </row>
    <row r="636" spans="1:28">
      <c r="A636" s="429" t="s">
        <v>379</v>
      </c>
      <c r="B636" s="429" t="s">
        <v>276</v>
      </c>
      <c r="C636" s="430">
        <v>2004</v>
      </c>
      <c r="D636" s="430">
        <v>0.1</v>
      </c>
      <c r="E636" s="429" t="s">
        <v>28</v>
      </c>
      <c r="F636" s="430">
        <v>0.99</v>
      </c>
      <c r="G636" s="429" t="s">
        <v>27</v>
      </c>
      <c r="H636" s="430">
        <v>0.04</v>
      </c>
      <c r="I636" s="429" t="s">
        <v>53</v>
      </c>
      <c r="J636" s="430">
        <v>1.83</v>
      </c>
      <c r="K636" s="429" t="s">
        <v>53</v>
      </c>
      <c r="L636" s="430">
        <v>0.65</v>
      </c>
      <c r="M636" s="429" t="s">
        <v>27</v>
      </c>
      <c r="N636" s="430">
        <v>2.0699999999999998</v>
      </c>
      <c r="O636" s="429" t="s">
        <v>53</v>
      </c>
      <c r="P636" s="430">
        <v>1.63</v>
      </c>
      <c r="Q636" s="429" t="s">
        <v>27</v>
      </c>
      <c r="R636" s="430">
        <v>0</v>
      </c>
      <c r="S636" s="429" t="s">
        <v>26</v>
      </c>
      <c r="T636" s="430">
        <v>0</v>
      </c>
      <c r="U636" s="429" t="s">
        <v>26</v>
      </c>
      <c r="V636" s="430">
        <v>0.28999999999999998</v>
      </c>
      <c r="W636" s="429" t="s">
        <v>31</v>
      </c>
      <c r="X636" s="430">
        <v>0.17</v>
      </c>
      <c r="Y636" s="429" t="s">
        <v>53</v>
      </c>
      <c r="Z636" s="430">
        <v>0.03</v>
      </c>
      <c r="AA636" s="429" t="s">
        <v>38</v>
      </c>
      <c r="AB636" s="430">
        <v>7.8</v>
      </c>
    </row>
    <row r="637" spans="1:28">
      <c r="A637" s="429" t="s">
        <v>380</v>
      </c>
      <c r="B637" s="429" t="s">
        <v>276</v>
      </c>
      <c r="C637" s="430">
        <v>2004</v>
      </c>
      <c r="D637" s="430">
        <v>0.11</v>
      </c>
      <c r="E637" s="429" t="s">
        <v>25</v>
      </c>
      <c r="F637" s="430">
        <v>1.53</v>
      </c>
      <c r="G637" s="429" t="s">
        <v>27</v>
      </c>
      <c r="H637" s="430">
        <v>0.02</v>
      </c>
      <c r="I637" s="429" t="s">
        <v>53</v>
      </c>
      <c r="J637" s="430">
        <v>2.4500000000000002</v>
      </c>
      <c r="K637" s="429" t="s">
        <v>53</v>
      </c>
      <c r="L637" s="430">
        <v>0.49</v>
      </c>
      <c r="M637" s="429" t="s">
        <v>27</v>
      </c>
      <c r="N637" s="430">
        <v>0.9</v>
      </c>
      <c r="O637" s="429" t="s">
        <v>53</v>
      </c>
      <c r="P637" s="430">
        <v>1.66</v>
      </c>
      <c r="Q637" s="429" t="s">
        <v>53</v>
      </c>
      <c r="R637" s="430">
        <v>0.68</v>
      </c>
      <c r="S637" s="429" t="s">
        <v>53</v>
      </c>
      <c r="T637" s="430">
        <v>1.53</v>
      </c>
      <c r="U637" s="429" t="s">
        <v>53</v>
      </c>
      <c r="V637" s="430">
        <v>0.44</v>
      </c>
      <c r="W637" s="429" t="s">
        <v>53</v>
      </c>
      <c r="X637" s="430">
        <v>0.11</v>
      </c>
      <c r="Y637" s="429" t="s">
        <v>53</v>
      </c>
      <c r="Z637" s="430">
        <v>0.08</v>
      </c>
      <c r="AA637" s="429" t="s">
        <v>53</v>
      </c>
      <c r="AB637" s="430">
        <v>10</v>
      </c>
    </row>
    <row r="638" spans="1:28">
      <c r="A638" s="429" t="s">
        <v>381</v>
      </c>
      <c r="B638" s="429" t="s">
        <v>276</v>
      </c>
      <c r="C638" s="430">
        <v>2004</v>
      </c>
      <c r="D638" s="430">
        <v>0.09</v>
      </c>
      <c r="E638" s="429" t="s">
        <v>53</v>
      </c>
      <c r="F638" s="430">
        <v>0.31</v>
      </c>
      <c r="G638" s="429" t="s">
        <v>53</v>
      </c>
      <c r="H638" s="430">
        <v>0.38</v>
      </c>
      <c r="I638" s="429" t="s">
        <v>53</v>
      </c>
      <c r="J638" s="430">
        <v>0.46</v>
      </c>
      <c r="K638" s="429" t="s">
        <v>53</v>
      </c>
      <c r="L638" s="430">
        <v>1.49</v>
      </c>
      <c r="M638" s="429" t="s">
        <v>53</v>
      </c>
      <c r="N638" s="430">
        <v>1.1000000000000001</v>
      </c>
      <c r="O638" s="429" t="s">
        <v>53</v>
      </c>
      <c r="P638" s="430">
        <v>3.88</v>
      </c>
      <c r="Q638" s="429" t="s">
        <v>53</v>
      </c>
      <c r="R638" s="430">
        <v>0.12</v>
      </c>
      <c r="S638" s="429" t="s">
        <v>53</v>
      </c>
      <c r="T638" s="430">
        <v>2.85</v>
      </c>
      <c r="U638" s="429" t="s">
        <v>53</v>
      </c>
      <c r="V638" s="430">
        <v>1.61</v>
      </c>
      <c r="W638" s="429" t="s">
        <v>53</v>
      </c>
      <c r="X638" s="430">
        <v>0.46</v>
      </c>
      <c r="Y638" s="429" t="s">
        <v>53</v>
      </c>
      <c r="Z638" s="430">
        <v>0.01</v>
      </c>
      <c r="AA638" s="429" t="s">
        <v>27</v>
      </c>
      <c r="AB638" s="430">
        <v>12.76</v>
      </c>
    </row>
    <row r="639" spans="1:28">
      <c r="A639" s="429" t="s">
        <v>382</v>
      </c>
      <c r="B639" s="429" t="s">
        <v>276</v>
      </c>
      <c r="C639" s="430">
        <v>2004</v>
      </c>
      <c r="D639" s="430">
        <v>0.19</v>
      </c>
      <c r="E639" s="429" t="s">
        <v>53</v>
      </c>
      <c r="F639" s="430">
        <v>0</v>
      </c>
      <c r="G639" s="429" t="s">
        <v>26</v>
      </c>
      <c r="H639" s="430">
        <v>0.42</v>
      </c>
      <c r="I639" s="429" t="s">
        <v>53</v>
      </c>
      <c r="J639" s="430">
        <v>0.65</v>
      </c>
      <c r="K639" s="429" t="s">
        <v>25</v>
      </c>
      <c r="L639" s="430">
        <v>1.22</v>
      </c>
      <c r="M639" s="429" t="s">
        <v>53</v>
      </c>
      <c r="N639" s="430">
        <v>1.05</v>
      </c>
      <c r="O639" s="429" t="s">
        <v>53</v>
      </c>
      <c r="P639" s="430">
        <v>2.4</v>
      </c>
      <c r="Q639" s="429" t="s">
        <v>53</v>
      </c>
      <c r="R639" s="430">
        <v>0.27</v>
      </c>
      <c r="S639" s="429" t="s">
        <v>53</v>
      </c>
      <c r="T639" s="430">
        <v>3.07</v>
      </c>
      <c r="U639" s="429" t="s">
        <v>53</v>
      </c>
      <c r="V639" s="430">
        <v>1.65</v>
      </c>
      <c r="W639" s="429" t="s">
        <v>27</v>
      </c>
      <c r="X639" s="430">
        <v>1.05</v>
      </c>
      <c r="Y639" s="429" t="s">
        <v>53</v>
      </c>
      <c r="Z639" s="430">
        <v>0.02</v>
      </c>
      <c r="AA639" s="429" t="s">
        <v>53</v>
      </c>
      <c r="AB639" s="430">
        <v>11.99</v>
      </c>
    </row>
    <row r="640" spans="1:28">
      <c r="A640" s="429" t="s">
        <v>383</v>
      </c>
      <c r="B640" s="429" t="s">
        <v>276</v>
      </c>
      <c r="C640" s="430">
        <v>2004</v>
      </c>
      <c r="D640" s="430">
        <v>1.95</v>
      </c>
      <c r="E640" s="429" t="s">
        <v>25</v>
      </c>
      <c r="F640" s="430">
        <v>0.73</v>
      </c>
      <c r="G640" s="429" t="s">
        <v>33</v>
      </c>
      <c r="H640" s="430">
        <v>0.31</v>
      </c>
      <c r="I640" s="429" t="s">
        <v>53</v>
      </c>
      <c r="J640" s="430">
        <v>0.76</v>
      </c>
      <c r="K640" s="429" t="s">
        <v>53</v>
      </c>
      <c r="L640" s="430">
        <v>1.96</v>
      </c>
      <c r="M640" s="429" t="s">
        <v>27</v>
      </c>
      <c r="N640" s="430">
        <v>1.66</v>
      </c>
      <c r="O640" s="429" t="s">
        <v>53</v>
      </c>
      <c r="P640" s="430">
        <v>1.73</v>
      </c>
      <c r="Q640" s="429" t="s">
        <v>53</v>
      </c>
      <c r="R640" s="430">
        <v>1.57</v>
      </c>
      <c r="S640" s="429" t="s">
        <v>53</v>
      </c>
      <c r="T640" s="430">
        <v>2.13</v>
      </c>
      <c r="U640" s="429" t="s">
        <v>27</v>
      </c>
      <c r="V640" s="430">
        <v>1.26</v>
      </c>
      <c r="W640" s="429" t="s">
        <v>25</v>
      </c>
      <c r="X640" s="430">
        <v>0.37</v>
      </c>
      <c r="Y640" s="429" t="s">
        <v>53</v>
      </c>
      <c r="Z640" s="430">
        <v>0.56000000000000005</v>
      </c>
      <c r="AA640" s="429" t="s">
        <v>28</v>
      </c>
      <c r="AB640" s="430">
        <v>14.26</v>
      </c>
    </row>
    <row r="641" spans="1:28">
      <c r="A641" s="429" t="s">
        <v>384</v>
      </c>
      <c r="B641" s="429" t="s">
        <v>276</v>
      </c>
      <c r="C641" s="430">
        <v>2004</v>
      </c>
      <c r="D641" s="430">
        <v>0.26</v>
      </c>
      <c r="E641" s="429" t="s">
        <v>53</v>
      </c>
      <c r="F641" s="430">
        <v>0.42</v>
      </c>
      <c r="G641" s="429" t="s">
        <v>53</v>
      </c>
      <c r="H641" s="430">
        <v>0.28000000000000003</v>
      </c>
      <c r="I641" s="429" t="s">
        <v>53</v>
      </c>
      <c r="J641" s="430">
        <v>0.84</v>
      </c>
      <c r="K641" s="429" t="s">
        <v>53</v>
      </c>
      <c r="L641" s="430">
        <v>1.96</v>
      </c>
      <c r="M641" s="429" t="s">
        <v>53</v>
      </c>
      <c r="N641" s="430">
        <v>1.04</v>
      </c>
      <c r="O641" s="429" t="s">
        <v>53</v>
      </c>
      <c r="P641" s="430">
        <v>1.25</v>
      </c>
      <c r="Q641" s="429" t="s">
        <v>27</v>
      </c>
      <c r="R641" s="430">
        <v>7.0000000000000007E-2</v>
      </c>
      <c r="S641" s="429" t="s">
        <v>27</v>
      </c>
      <c r="T641" s="430">
        <v>0.52</v>
      </c>
      <c r="U641" s="429" t="s">
        <v>53</v>
      </c>
      <c r="V641" s="430">
        <v>1.8</v>
      </c>
      <c r="W641" s="429" t="s">
        <v>53</v>
      </c>
      <c r="X641" s="430">
        <v>0.16</v>
      </c>
      <c r="Y641" s="429" t="s">
        <v>53</v>
      </c>
      <c r="Z641" s="430">
        <v>0.02</v>
      </c>
      <c r="AA641" s="429" t="s">
        <v>53</v>
      </c>
      <c r="AB641" s="430">
        <v>8.6199999999999992</v>
      </c>
    </row>
    <row r="642" spans="1:28">
      <c r="A642" s="429" t="s">
        <v>385</v>
      </c>
      <c r="B642" s="429" t="s">
        <v>276</v>
      </c>
      <c r="C642" s="430">
        <v>2004</v>
      </c>
      <c r="D642" s="430">
        <v>7.0000000000000007E-2</v>
      </c>
      <c r="E642" s="429" t="s">
        <v>31</v>
      </c>
      <c r="F642" s="430">
        <v>0</v>
      </c>
      <c r="G642" s="429" t="s">
        <v>53</v>
      </c>
      <c r="H642" s="430">
        <v>0.16</v>
      </c>
      <c r="I642" s="429" t="s">
        <v>53</v>
      </c>
      <c r="J642" s="430">
        <v>0.73</v>
      </c>
      <c r="K642" s="429" t="s">
        <v>53</v>
      </c>
      <c r="L642" s="430">
        <v>1.36</v>
      </c>
      <c r="M642" s="429" t="s">
        <v>53</v>
      </c>
      <c r="N642" s="430">
        <v>1.2</v>
      </c>
      <c r="O642" s="429" t="s">
        <v>53</v>
      </c>
      <c r="P642" s="430">
        <v>0.79</v>
      </c>
      <c r="Q642" s="429" t="s">
        <v>53</v>
      </c>
      <c r="R642" s="430">
        <v>1.29</v>
      </c>
      <c r="S642" s="429" t="s">
        <v>53</v>
      </c>
      <c r="T642" s="430">
        <v>0.84</v>
      </c>
      <c r="U642" s="429" t="s">
        <v>27</v>
      </c>
      <c r="V642" s="430">
        <v>0.87</v>
      </c>
      <c r="W642" s="429" t="s">
        <v>53</v>
      </c>
      <c r="X642" s="430">
        <v>0.04</v>
      </c>
      <c r="Y642" s="429" t="s">
        <v>53</v>
      </c>
      <c r="Z642" s="430">
        <v>0.22</v>
      </c>
      <c r="AA642" s="429" t="s">
        <v>53</v>
      </c>
      <c r="AB642" s="430">
        <v>7.57</v>
      </c>
    </row>
    <row r="643" spans="1:28">
      <c r="A643" s="429" t="s">
        <v>387</v>
      </c>
      <c r="B643" s="429" t="s">
        <v>276</v>
      </c>
      <c r="C643" s="430">
        <v>2004</v>
      </c>
      <c r="D643" s="430">
        <v>0.15</v>
      </c>
      <c r="E643" s="429" t="s">
        <v>53</v>
      </c>
      <c r="F643" s="430">
        <v>0.23</v>
      </c>
      <c r="G643" s="429" t="s">
        <v>25</v>
      </c>
      <c r="H643" s="430">
        <v>0.05</v>
      </c>
      <c r="I643" s="429" t="s">
        <v>53</v>
      </c>
      <c r="J643" s="430">
        <v>0.56999999999999995</v>
      </c>
      <c r="K643" s="429" t="s">
        <v>53</v>
      </c>
      <c r="L643" s="430">
        <v>1.27</v>
      </c>
      <c r="M643" s="429" t="s">
        <v>53</v>
      </c>
      <c r="N643" s="430">
        <v>2.88</v>
      </c>
      <c r="O643" s="429" t="s">
        <v>53</v>
      </c>
      <c r="P643" s="430">
        <v>2.0499999999999998</v>
      </c>
      <c r="Q643" s="429" t="s">
        <v>27</v>
      </c>
      <c r="R643" s="430">
        <v>0.05</v>
      </c>
      <c r="S643" s="429" t="s">
        <v>27</v>
      </c>
      <c r="T643" s="430">
        <v>3.19</v>
      </c>
      <c r="U643" s="429" t="s">
        <v>53</v>
      </c>
      <c r="V643" s="430">
        <v>1.99</v>
      </c>
      <c r="W643" s="429" t="s">
        <v>53</v>
      </c>
      <c r="X643" s="430">
        <v>0.52</v>
      </c>
      <c r="Y643" s="429" t="s">
        <v>53</v>
      </c>
      <c r="Z643" s="430">
        <v>0</v>
      </c>
      <c r="AA643" s="429" t="s">
        <v>53</v>
      </c>
      <c r="AB643" s="430">
        <v>12.95</v>
      </c>
    </row>
    <row r="644" spans="1:28">
      <c r="A644" s="429" t="s">
        <v>388</v>
      </c>
      <c r="B644" s="429" t="s">
        <v>276</v>
      </c>
      <c r="C644" s="430">
        <v>2004</v>
      </c>
      <c r="D644" s="430">
        <v>0.45</v>
      </c>
      <c r="E644" s="429" t="s">
        <v>53</v>
      </c>
      <c r="F644" s="430">
        <v>0.98</v>
      </c>
      <c r="G644" s="429" t="s">
        <v>53</v>
      </c>
      <c r="H644" s="430">
        <v>0</v>
      </c>
      <c r="I644" s="429" t="s">
        <v>53</v>
      </c>
      <c r="J644" s="430">
        <v>0.82</v>
      </c>
      <c r="K644" s="429" t="s">
        <v>53</v>
      </c>
      <c r="L644" s="430">
        <v>0.08</v>
      </c>
      <c r="M644" s="429" t="s">
        <v>27</v>
      </c>
      <c r="N644" s="430">
        <v>0.28999999999999998</v>
      </c>
      <c r="O644" s="429" t="s">
        <v>53</v>
      </c>
      <c r="P644" s="430">
        <v>1.35</v>
      </c>
      <c r="Q644" s="429" t="s">
        <v>53</v>
      </c>
      <c r="R644" s="430">
        <v>0.26</v>
      </c>
      <c r="S644" s="429" t="s">
        <v>53</v>
      </c>
      <c r="T644" s="430">
        <v>1.06</v>
      </c>
      <c r="U644" s="429" t="s">
        <v>53</v>
      </c>
      <c r="V644" s="430">
        <v>0.34</v>
      </c>
      <c r="W644" s="429" t="s">
        <v>53</v>
      </c>
      <c r="X644" s="430">
        <v>0.09</v>
      </c>
      <c r="Y644" s="429" t="s">
        <v>53</v>
      </c>
      <c r="Z644" s="430">
        <v>0.11</v>
      </c>
      <c r="AA644" s="429" t="s">
        <v>53</v>
      </c>
      <c r="AB644" s="430">
        <v>5.83</v>
      </c>
    </row>
    <row r="645" spans="1:28">
      <c r="A645" s="429" t="s">
        <v>389</v>
      </c>
      <c r="B645" s="429" t="s">
        <v>276</v>
      </c>
      <c r="C645" s="430">
        <v>2004</v>
      </c>
      <c r="D645" s="430">
        <v>0.11</v>
      </c>
      <c r="E645" s="429" t="s">
        <v>53</v>
      </c>
      <c r="F645" s="430">
        <v>0.97</v>
      </c>
      <c r="G645" s="429" t="s">
        <v>53</v>
      </c>
      <c r="H645" s="430">
        <v>0</v>
      </c>
      <c r="I645" s="429" t="s">
        <v>53</v>
      </c>
      <c r="J645" s="430">
        <v>1.38</v>
      </c>
      <c r="K645" s="429" t="s">
        <v>53</v>
      </c>
      <c r="L645" s="430">
        <v>0.31</v>
      </c>
      <c r="M645" s="429" t="s">
        <v>53</v>
      </c>
      <c r="N645" s="430">
        <v>0.41</v>
      </c>
      <c r="O645" s="429" t="s">
        <v>53</v>
      </c>
      <c r="P645" s="430">
        <v>1.27</v>
      </c>
      <c r="Q645" s="429" t="s">
        <v>53</v>
      </c>
      <c r="R645" s="430">
        <v>0.13</v>
      </c>
      <c r="S645" s="429" t="s">
        <v>53</v>
      </c>
      <c r="T645" s="430">
        <v>0.96</v>
      </c>
      <c r="U645" s="429" t="s">
        <v>53</v>
      </c>
      <c r="V645" s="430">
        <v>0.25</v>
      </c>
      <c r="W645" s="429" t="s">
        <v>53</v>
      </c>
      <c r="X645" s="430">
        <v>0</v>
      </c>
      <c r="Y645" s="429" t="s">
        <v>53</v>
      </c>
      <c r="Z645" s="430">
        <v>0</v>
      </c>
      <c r="AA645" s="429" t="s">
        <v>53</v>
      </c>
      <c r="AB645" s="430">
        <v>5.79</v>
      </c>
    </row>
    <row r="646" spans="1:28">
      <c r="A646" s="429" t="s">
        <v>390</v>
      </c>
      <c r="B646" s="429" t="s">
        <v>276</v>
      </c>
      <c r="C646" s="430">
        <v>2004</v>
      </c>
      <c r="D646" s="430">
        <v>0.11</v>
      </c>
      <c r="E646" s="429" t="s">
        <v>53</v>
      </c>
      <c r="F646" s="430">
        <v>0.71</v>
      </c>
      <c r="G646" s="429" t="s">
        <v>53</v>
      </c>
      <c r="H646" s="430">
        <v>0.32</v>
      </c>
      <c r="I646" s="429" t="s">
        <v>53</v>
      </c>
      <c r="J646" s="430">
        <v>0.66</v>
      </c>
      <c r="K646" s="429" t="s">
        <v>53</v>
      </c>
      <c r="L646" s="430">
        <v>1.34</v>
      </c>
      <c r="M646" s="429" t="s">
        <v>53</v>
      </c>
      <c r="N646" s="430">
        <v>0.44</v>
      </c>
      <c r="O646" s="429" t="s">
        <v>53</v>
      </c>
      <c r="P646" s="430">
        <v>2.95</v>
      </c>
      <c r="Q646" s="429" t="s">
        <v>53</v>
      </c>
      <c r="R646" s="430">
        <v>0.31</v>
      </c>
      <c r="S646" s="429" t="s">
        <v>53</v>
      </c>
      <c r="T646" s="430">
        <v>0.56000000000000005</v>
      </c>
      <c r="U646" s="429" t="s">
        <v>53</v>
      </c>
      <c r="V646" s="430">
        <v>2.0699999999999998</v>
      </c>
      <c r="W646" s="429" t="s">
        <v>53</v>
      </c>
      <c r="X646" s="430">
        <v>0.45</v>
      </c>
      <c r="Y646" s="429" t="s">
        <v>53</v>
      </c>
      <c r="Z646" s="430">
        <v>0.13</v>
      </c>
      <c r="AA646" s="429" t="s">
        <v>53</v>
      </c>
      <c r="AB646" s="430">
        <v>10.050000000000001</v>
      </c>
    </row>
    <row r="647" spans="1:28">
      <c r="A647" s="429" t="s">
        <v>391</v>
      </c>
      <c r="B647" s="429" t="s">
        <v>276</v>
      </c>
      <c r="C647" s="430">
        <v>2004</v>
      </c>
      <c r="D647" s="430">
        <v>0.59</v>
      </c>
      <c r="E647" s="429" t="s">
        <v>53</v>
      </c>
      <c r="F647" s="430">
        <v>0.67</v>
      </c>
      <c r="G647" s="429" t="s">
        <v>53</v>
      </c>
      <c r="H647" s="430">
        <v>0.36</v>
      </c>
      <c r="I647" s="429" t="s">
        <v>53</v>
      </c>
      <c r="J647" s="430">
        <v>0.4</v>
      </c>
      <c r="K647" s="429" t="s">
        <v>53</v>
      </c>
      <c r="L647" s="430">
        <v>2.38</v>
      </c>
      <c r="M647" s="429" t="s">
        <v>53</v>
      </c>
      <c r="N647" s="430">
        <v>1.94</v>
      </c>
      <c r="O647" s="429" t="s">
        <v>53</v>
      </c>
      <c r="P647" s="430">
        <v>2</v>
      </c>
      <c r="Q647" s="429" t="s">
        <v>53</v>
      </c>
      <c r="R647" s="430">
        <v>0.88</v>
      </c>
      <c r="S647" s="429" t="s">
        <v>53</v>
      </c>
      <c r="T647" s="430">
        <v>1.74</v>
      </c>
      <c r="U647" s="429" t="s">
        <v>53</v>
      </c>
      <c r="V647" s="430">
        <v>1.25</v>
      </c>
      <c r="W647" s="429" t="s">
        <v>27</v>
      </c>
      <c r="X647" s="430">
        <v>0.16</v>
      </c>
      <c r="Y647" s="429" t="s">
        <v>53</v>
      </c>
      <c r="Z647" s="430">
        <v>0.51</v>
      </c>
      <c r="AA647" s="429" t="s">
        <v>53</v>
      </c>
      <c r="AB647" s="430">
        <v>12.88</v>
      </c>
    </row>
    <row r="648" spans="1:28">
      <c r="A648" s="429" t="s">
        <v>392</v>
      </c>
      <c r="B648" s="429" t="s">
        <v>276</v>
      </c>
      <c r="C648" s="430">
        <v>2004</v>
      </c>
      <c r="D648" s="430">
        <v>0.1</v>
      </c>
      <c r="E648" s="429" t="s">
        <v>31</v>
      </c>
      <c r="F648" s="430">
        <v>0.45</v>
      </c>
      <c r="G648" s="429" t="s">
        <v>53</v>
      </c>
      <c r="H648" s="430">
        <v>0.32</v>
      </c>
      <c r="I648" s="429" t="s">
        <v>53</v>
      </c>
      <c r="J648" s="430">
        <v>1.37</v>
      </c>
      <c r="K648" s="429" t="s">
        <v>53</v>
      </c>
      <c r="L648" s="430">
        <v>1.79</v>
      </c>
      <c r="M648" s="429" t="s">
        <v>53</v>
      </c>
      <c r="N648" s="430">
        <v>1.38</v>
      </c>
      <c r="O648" s="429" t="s">
        <v>53</v>
      </c>
      <c r="P648" s="430">
        <v>3.04</v>
      </c>
      <c r="Q648" s="429" t="s">
        <v>27</v>
      </c>
      <c r="R648" s="430">
        <v>0.13</v>
      </c>
      <c r="S648" s="429" t="s">
        <v>53</v>
      </c>
      <c r="T648" s="430">
        <v>3.33</v>
      </c>
      <c r="U648" s="429" t="s">
        <v>53</v>
      </c>
      <c r="V648" s="430">
        <v>0.57999999999999996</v>
      </c>
      <c r="W648" s="429" t="s">
        <v>53</v>
      </c>
      <c r="X648" s="430">
        <v>1.03</v>
      </c>
      <c r="Y648" s="429" t="s">
        <v>53</v>
      </c>
      <c r="Z648" s="430">
        <v>0.05</v>
      </c>
      <c r="AA648" s="429" t="s">
        <v>27</v>
      </c>
      <c r="AB648" s="430">
        <v>13.57</v>
      </c>
    </row>
    <row r="649" spans="1:28">
      <c r="D649" t="s">
        <v>11</v>
      </c>
      <c r="F649" t="s">
        <v>12</v>
      </c>
      <c r="H649" t="s">
        <v>13</v>
      </c>
      <c r="J649" t="s">
        <v>14</v>
      </c>
      <c r="L649" t="s">
        <v>15</v>
      </c>
      <c r="N649" t="s">
        <v>16</v>
      </c>
      <c r="P649" t="s">
        <v>17</v>
      </c>
      <c r="R649" t="s">
        <v>18</v>
      </c>
      <c r="T649" t="s">
        <v>19</v>
      </c>
      <c r="V649" t="s">
        <v>20</v>
      </c>
      <c r="X649" t="s">
        <v>21</v>
      </c>
      <c r="Z649" t="s">
        <v>22</v>
      </c>
      <c r="AB649" t="s">
        <v>23</v>
      </c>
    </row>
    <row r="650" spans="1:28">
      <c r="A650" s="429" t="s">
        <v>275</v>
      </c>
      <c r="B650" s="429" t="s">
        <v>276</v>
      </c>
      <c r="C650" s="430">
        <v>2005</v>
      </c>
      <c r="D650" s="430">
        <v>1.1399999999999999</v>
      </c>
      <c r="E650" s="429" t="s">
        <v>28</v>
      </c>
      <c r="F650" s="430">
        <v>0.57999999999999996</v>
      </c>
      <c r="G650" s="429" t="s">
        <v>33</v>
      </c>
      <c r="H650" s="430">
        <v>1.61</v>
      </c>
      <c r="I650" s="429" t="s">
        <v>31</v>
      </c>
      <c r="J650" s="430">
        <v>0.93</v>
      </c>
      <c r="K650" s="429" t="s">
        <v>33</v>
      </c>
      <c r="L650" s="430">
        <v>2.95</v>
      </c>
      <c r="M650" s="429" t="s">
        <v>37</v>
      </c>
      <c r="N650" s="430">
        <v>2.75</v>
      </c>
      <c r="O650" s="429" t="s">
        <v>31</v>
      </c>
      <c r="P650" s="430">
        <v>0.25</v>
      </c>
      <c r="Q650" s="429" t="s">
        <v>25</v>
      </c>
      <c r="R650" s="430">
        <v>2.33</v>
      </c>
      <c r="S650" s="429" t="s">
        <v>25</v>
      </c>
      <c r="T650" s="430">
        <v>0.6</v>
      </c>
      <c r="U650" s="429" t="s">
        <v>33</v>
      </c>
      <c r="V650" s="430">
        <v>0</v>
      </c>
      <c r="W650" s="429" t="s">
        <v>26</v>
      </c>
      <c r="X650" s="430">
        <v>0</v>
      </c>
      <c r="Y650" s="429" t="s">
        <v>26</v>
      </c>
      <c r="Z650" s="430">
        <v>0</v>
      </c>
      <c r="AA650" s="429" t="s">
        <v>26</v>
      </c>
      <c r="AB650" s="430">
        <v>8.08</v>
      </c>
    </row>
    <row r="651" spans="1:28">
      <c r="A651" s="429" t="s">
        <v>277</v>
      </c>
      <c r="B651" s="429" t="s">
        <v>276</v>
      </c>
      <c r="C651" s="430">
        <v>2005</v>
      </c>
      <c r="D651" s="430">
        <v>1.08</v>
      </c>
      <c r="E651" s="429" t="s">
        <v>53</v>
      </c>
      <c r="F651" s="430">
        <v>0.45</v>
      </c>
      <c r="G651" s="429" t="s">
        <v>27</v>
      </c>
      <c r="H651" s="430">
        <v>1.27</v>
      </c>
      <c r="I651" s="429" t="s">
        <v>53</v>
      </c>
      <c r="J651" s="430">
        <v>3.47</v>
      </c>
      <c r="K651" s="429" t="s">
        <v>53</v>
      </c>
      <c r="L651" s="430">
        <v>2.1</v>
      </c>
      <c r="M651" s="429" t="s">
        <v>53</v>
      </c>
      <c r="N651" s="430">
        <v>4.9000000000000004</v>
      </c>
      <c r="O651" s="429" t="s">
        <v>53</v>
      </c>
      <c r="P651" s="430">
        <v>1.44</v>
      </c>
      <c r="Q651" s="429" t="s">
        <v>27</v>
      </c>
      <c r="R651" s="430">
        <v>2.91</v>
      </c>
      <c r="S651" s="429" t="s">
        <v>53</v>
      </c>
      <c r="T651" s="430">
        <v>0.79</v>
      </c>
      <c r="U651" s="429" t="s">
        <v>53</v>
      </c>
      <c r="V651" s="430">
        <v>1.77</v>
      </c>
      <c r="W651" s="429" t="s">
        <v>53</v>
      </c>
      <c r="X651" s="430">
        <v>0.33</v>
      </c>
      <c r="Y651" s="429" t="s">
        <v>53</v>
      </c>
      <c r="Z651" s="430">
        <v>0.34</v>
      </c>
      <c r="AA651" s="429" t="s">
        <v>53</v>
      </c>
      <c r="AB651" s="430">
        <v>20.85</v>
      </c>
    </row>
    <row r="652" spans="1:28">
      <c r="A652" s="429" t="s">
        <v>278</v>
      </c>
      <c r="B652" s="429" t="s">
        <v>276</v>
      </c>
      <c r="C652" s="430">
        <v>2005</v>
      </c>
      <c r="D652" s="430">
        <v>1.23</v>
      </c>
      <c r="E652" s="429" t="s">
        <v>53</v>
      </c>
      <c r="F652" s="430">
        <v>0.93</v>
      </c>
      <c r="G652" s="429" t="s">
        <v>25</v>
      </c>
      <c r="H652" s="430">
        <v>2.02</v>
      </c>
      <c r="I652" s="429" t="s">
        <v>53</v>
      </c>
      <c r="J652" s="430">
        <v>1.03</v>
      </c>
      <c r="K652" s="429" t="s">
        <v>27</v>
      </c>
      <c r="L652" s="430">
        <v>4.58</v>
      </c>
      <c r="M652" s="429" t="s">
        <v>53</v>
      </c>
      <c r="N652" s="430">
        <v>4.2699999999999996</v>
      </c>
      <c r="O652" s="429" t="s">
        <v>53</v>
      </c>
      <c r="P652" s="430">
        <v>0.48</v>
      </c>
      <c r="Q652" s="429" t="s">
        <v>53</v>
      </c>
      <c r="R652" s="430">
        <v>2.0099999999999998</v>
      </c>
      <c r="S652" s="429" t="s">
        <v>53</v>
      </c>
      <c r="T652" s="430">
        <v>2.7</v>
      </c>
      <c r="U652" s="429" t="s">
        <v>53</v>
      </c>
      <c r="V652" s="430">
        <v>2.5299999999999998</v>
      </c>
      <c r="W652" s="429" t="s">
        <v>53</v>
      </c>
      <c r="X652" s="430">
        <v>2.31</v>
      </c>
      <c r="Y652" s="429" t="s">
        <v>53</v>
      </c>
      <c r="Z652" s="430">
        <v>3.38</v>
      </c>
      <c r="AA652" s="429" t="s">
        <v>27</v>
      </c>
      <c r="AB652" s="430">
        <v>27.47</v>
      </c>
    </row>
    <row r="653" spans="1:28">
      <c r="A653" s="429" t="s">
        <v>279</v>
      </c>
      <c r="B653" s="429" t="s">
        <v>276</v>
      </c>
      <c r="C653" s="430">
        <v>2005</v>
      </c>
      <c r="D653" s="430">
        <v>0.63</v>
      </c>
      <c r="E653" s="429" t="s">
        <v>53</v>
      </c>
      <c r="F653" s="430">
        <v>0</v>
      </c>
      <c r="G653" s="429" t="s">
        <v>28</v>
      </c>
      <c r="H653" s="430">
        <v>0</v>
      </c>
      <c r="I653" s="429" t="s">
        <v>26</v>
      </c>
      <c r="J653" s="430">
        <v>1.42</v>
      </c>
      <c r="K653" s="429" t="s">
        <v>53</v>
      </c>
      <c r="L653" s="430">
        <v>1.85</v>
      </c>
      <c r="M653" s="429" t="s">
        <v>53</v>
      </c>
      <c r="N653" s="430">
        <v>1.58</v>
      </c>
      <c r="O653" s="429" t="s">
        <v>53</v>
      </c>
      <c r="P653" s="430">
        <v>0</v>
      </c>
      <c r="Q653" s="429" t="s">
        <v>53</v>
      </c>
      <c r="R653" s="430">
        <v>0.3</v>
      </c>
      <c r="S653" s="429" t="s">
        <v>25</v>
      </c>
      <c r="T653" s="430">
        <v>1.46</v>
      </c>
      <c r="U653" s="429" t="s">
        <v>53</v>
      </c>
      <c r="V653" s="430">
        <v>1.01</v>
      </c>
      <c r="W653" s="429" t="s">
        <v>53</v>
      </c>
      <c r="X653" s="430">
        <v>0.6</v>
      </c>
      <c r="Y653" s="429" t="s">
        <v>32</v>
      </c>
      <c r="Z653" s="430">
        <v>0</v>
      </c>
      <c r="AA653" s="429" t="s">
        <v>26</v>
      </c>
      <c r="AB653" s="430">
        <v>8.25</v>
      </c>
    </row>
    <row r="654" spans="1:28">
      <c r="A654" s="429" t="s">
        <v>280</v>
      </c>
      <c r="B654" s="429" t="s">
        <v>276</v>
      </c>
      <c r="C654" s="430">
        <v>2005</v>
      </c>
      <c r="D654" s="430">
        <v>0.1</v>
      </c>
      <c r="E654" s="429" t="s">
        <v>53</v>
      </c>
      <c r="F654" s="430">
        <v>0.25</v>
      </c>
      <c r="G654" s="429" t="s">
        <v>53</v>
      </c>
      <c r="H654" s="430">
        <v>0.23</v>
      </c>
      <c r="I654" s="429" t="s">
        <v>53</v>
      </c>
      <c r="J654" s="430">
        <v>1.86</v>
      </c>
      <c r="K654" s="429" t="s">
        <v>53</v>
      </c>
      <c r="L654" s="430">
        <v>3.67</v>
      </c>
      <c r="M654" s="429" t="s">
        <v>53</v>
      </c>
      <c r="N654" s="430">
        <v>0.73</v>
      </c>
      <c r="O654" s="429" t="s">
        <v>53</v>
      </c>
      <c r="P654" s="430">
        <v>0.15</v>
      </c>
      <c r="Q654" s="429" t="s">
        <v>27</v>
      </c>
      <c r="R654" s="430">
        <v>0.91</v>
      </c>
      <c r="S654" s="429" t="s">
        <v>53</v>
      </c>
      <c r="T654" s="430">
        <v>0.34</v>
      </c>
      <c r="U654" s="429" t="s">
        <v>53</v>
      </c>
      <c r="V654" s="430">
        <v>1.45</v>
      </c>
      <c r="W654" s="429" t="s">
        <v>53</v>
      </c>
      <c r="X654" s="430">
        <v>0.47</v>
      </c>
      <c r="Y654" s="429" t="s">
        <v>53</v>
      </c>
      <c r="Z654" s="430">
        <v>0.27</v>
      </c>
      <c r="AA654" s="429" t="s">
        <v>53</v>
      </c>
      <c r="AB654" s="430">
        <v>10.43</v>
      </c>
    </row>
    <row r="655" spans="1:28">
      <c r="A655" s="429" t="s">
        <v>281</v>
      </c>
      <c r="B655" s="429" t="s">
        <v>276</v>
      </c>
      <c r="C655" s="430">
        <v>2005</v>
      </c>
      <c r="D655" s="430">
        <v>0.38</v>
      </c>
      <c r="E655" s="429" t="s">
        <v>53</v>
      </c>
      <c r="F655" s="430">
        <v>0.31</v>
      </c>
      <c r="G655" s="429" t="s">
        <v>53</v>
      </c>
      <c r="H655" s="430">
        <v>1.1100000000000001</v>
      </c>
      <c r="I655" s="429" t="s">
        <v>53</v>
      </c>
      <c r="J655" s="430">
        <v>0.97</v>
      </c>
      <c r="K655" s="429" t="s">
        <v>53</v>
      </c>
      <c r="L655" s="430">
        <v>2.71</v>
      </c>
      <c r="M655" s="429" t="s">
        <v>53</v>
      </c>
      <c r="N655" s="430">
        <v>0.65</v>
      </c>
      <c r="O655" s="429" t="s">
        <v>53</v>
      </c>
      <c r="P655" s="430">
        <v>1.1000000000000001</v>
      </c>
      <c r="Q655" s="429" t="s">
        <v>53</v>
      </c>
      <c r="R655" s="430">
        <v>0.57999999999999996</v>
      </c>
      <c r="S655" s="429" t="s">
        <v>53</v>
      </c>
      <c r="T655" s="430">
        <v>0.56000000000000005</v>
      </c>
      <c r="U655" s="429" t="s">
        <v>53</v>
      </c>
      <c r="V655" s="430">
        <v>1.1599999999999999</v>
      </c>
      <c r="W655" s="429" t="s">
        <v>53</v>
      </c>
      <c r="X655" s="430">
        <v>0.78</v>
      </c>
      <c r="Y655" s="429" t="s">
        <v>53</v>
      </c>
      <c r="Z655" s="430">
        <v>1.05</v>
      </c>
      <c r="AA655" s="429" t="s">
        <v>53</v>
      </c>
      <c r="AB655" s="430">
        <v>11.36</v>
      </c>
    </row>
    <row r="656" spans="1:28">
      <c r="A656" s="429" t="s">
        <v>282</v>
      </c>
      <c r="B656" s="429" t="s">
        <v>276</v>
      </c>
      <c r="C656" s="430">
        <v>2005</v>
      </c>
      <c r="D656" s="430">
        <v>2.0499999999999998</v>
      </c>
      <c r="E656" s="429" t="s">
        <v>53</v>
      </c>
      <c r="F656" s="430">
        <v>1.66</v>
      </c>
      <c r="G656" s="429" t="s">
        <v>53</v>
      </c>
      <c r="H656" s="430">
        <v>2.8</v>
      </c>
      <c r="I656" s="429" t="s">
        <v>27</v>
      </c>
      <c r="J656" s="430">
        <v>1.83</v>
      </c>
      <c r="K656" s="429" t="s">
        <v>53</v>
      </c>
      <c r="L656" s="430">
        <v>5.23</v>
      </c>
      <c r="M656" s="429" t="s">
        <v>53</v>
      </c>
      <c r="N656" s="430">
        <v>2.86</v>
      </c>
      <c r="O656" s="429" t="s">
        <v>53</v>
      </c>
      <c r="P656" s="430">
        <v>0.49</v>
      </c>
      <c r="Q656" s="429" t="s">
        <v>53</v>
      </c>
      <c r="R656" s="430">
        <v>1.75</v>
      </c>
      <c r="S656" s="429" t="s">
        <v>53</v>
      </c>
      <c r="T656" s="430">
        <v>1.57</v>
      </c>
      <c r="U656" s="429" t="s">
        <v>53</v>
      </c>
      <c r="V656" s="430">
        <v>2.0499999999999998</v>
      </c>
      <c r="W656" s="429" t="s">
        <v>53</v>
      </c>
      <c r="X656" s="430">
        <v>2.25</v>
      </c>
      <c r="Y656" s="429" t="s">
        <v>53</v>
      </c>
      <c r="Z656" s="430">
        <v>4.43</v>
      </c>
      <c r="AA656" s="429" t="s">
        <v>27</v>
      </c>
      <c r="AB656" s="430">
        <v>28.97</v>
      </c>
    </row>
    <row r="657" spans="1:28">
      <c r="A657" s="429" t="s">
        <v>283</v>
      </c>
      <c r="B657" s="429" t="s">
        <v>276</v>
      </c>
      <c r="C657" s="430">
        <v>2005</v>
      </c>
      <c r="D657" s="430">
        <v>0.41</v>
      </c>
      <c r="E657" s="429" t="s">
        <v>53</v>
      </c>
      <c r="F657" s="430">
        <v>0.74</v>
      </c>
      <c r="G657" s="429" t="s">
        <v>53</v>
      </c>
      <c r="H657" s="430">
        <v>0.06</v>
      </c>
      <c r="I657" s="429" t="s">
        <v>25</v>
      </c>
      <c r="J657" s="430">
        <v>3.08</v>
      </c>
      <c r="K657" s="429" t="s">
        <v>53</v>
      </c>
      <c r="L657" s="430">
        <v>5.89</v>
      </c>
      <c r="M657" s="429" t="s">
        <v>53</v>
      </c>
      <c r="N657" s="430">
        <v>3.21</v>
      </c>
      <c r="O657" s="429" t="s">
        <v>53</v>
      </c>
      <c r="P657" s="430">
        <v>0.05</v>
      </c>
      <c r="Q657" s="429" t="s">
        <v>53</v>
      </c>
      <c r="R657" s="430">
        <v>0.53</v>
      </c>
      <c r="S657" s="429" t="s">
        <v>53</v>
      </c>
      <c r="T657" s="430">
        <v>0.65</v>
      </c>
      <c r="U657" s="429" t="s">
        <v>53</v>
      </c>
      <c r="V657" s="430">
        <v>2.21</v>
      </c>
      <c r="W657" s="429" t="s">
        <v>53</v>
      </c>
      <c r="X657" s="430">
        <v>0</v>
      </c>
      <c r="Y657" s="429" t="s">
        <v>26</v>
      </c>
      <c r="Z657" s="430">
        <v>0.09</v>
      </c>
      <c r="AA657" s="429" t="s">
        <v>25</v>
      </c>
      <c r="AB657" s="430">
        <v>16.920000000000002</v>
      </c>
    </row>
    <row r="658" spans="1:28">
      <c r="A658" s="429" t="s">
        <v>284</v>
      </c>
      <c r="B658" s="429" t="s">
        <v>276</v>
      </c>
      <c r="C658" s="430">
        <v>2005</v>
      </c>
      <c r="D658" s="430">
        <v>0.34</v>
      </c>
      <c r="E658" s="429" t="s">
        <v>27</v>
      </c>
      <c r="F658" s="430">
        <v>0.08</v>
      </c>
      <c r="G658" s="429" t="s">
        <v>53</v>
      </c>
      <c r="H658" s="430">
        <v>1.19</v>
      </c>
      <c r="I658" s="429" t="s">
        <v>53</v>
      </c>
      <c r="J658" s="430">
        <v>2.73</v>
      </c>
      <c r="K658" s="429" t="s">
        <v>53</v>
      </c>
      <c r="L658" s="430">
        <v>3.63</v>
      </c>
      <c r="M658" s="429" t="s">
        <v>53</v>
      </c>
      <c r="N658" s="430">
        <v>0.66</v>
      </c>
      <c r="O658" s="429" t="s">
        <v>53</v>
      </c>
      <c r="P658" s="430">
        <v>0.34</v>
      </c>
      <c r="Q658" s="429" t="s">
        <v>53</v>
      </c>
      <c r="R658" s="430">
        <v>0.08</v>
      </c>
      <c r="S658" s="429" t="s">
        <v>27</v>
      </c>
      <c r="T658" s="430">
        <v>0.87</v>
      </c>
      <c r="U658" s="429" t="s">
        <v>53</v>
      </c>
      <c r="V658" s="430">
        <v>2.54</v>
      </c>
      <c r="W658" s="429" t="s">
        <v>53</v>
      </c>
      <c r="X658" s="430">
        <v>1.1200000000000001</v>
      </c>
      <c r="Y658" s="429" t="s">
        <v>25</v>
      </c>
      <c r="Z658" s="430">
        <v>0.33</v>
      </c>
      <c r="AA658" s="429" t="s">
        <v>28</v>
      </c>
      <c r="AB658" s="430">
        <v>13.91</v>
      </c>
    </row>
    <row r="659" spans="1:28">
      <c r="A659" s="429" t="s">
        <v>285</v>
      </c>
      <c r="B659" s="429" t="s">
        <v>276</v>
      </c>
      <c r="C659" s="430">
        <v>2005</v>
      </c>
      <c r="D659" s="430">
        <v>1.96</v>
      </c>
      <c r="E659" s="429" t="s">
        <v>53</v>
      </c>
      <c r="F659" s="430">
        <v>1.04</v>
      </c>
      <c r="G659" s="429" t="s">
        <v>53</v>
      </c>
      <c r="H659" s="430">
        <v>1.44</v>
      </c>
      <c r="I659" s="429" t="s">
        <v>53</v>
      </c>
      <c r="J659" s="430">
        <v>0.94</v>
      </c>
      <c r="K659" s="429" t="s">
        <v>53</v>
      </c>
      <c r="L659" s="430">
        <v>3.31</v>
      </c>
      <c r="M659" s="429" t="s">
        <v>31</v>
      </c>
      <c r="N659" s="430">
        <v>1.96</v>
      </c>
      <c r="O659" s="429" t="s">
        <v>53</v>
      </c>
      <c r="P659" s="430">
        <v>0.32</v>
      </c>
      <c r="Q659" s="429" t="s">
        <v>53</v>
      </c>
      <c r="R659" s="430">
        <v>0.96</v>
      </c>
      <c r="S659" s="429" t="s">
        <v>27</v>
      </c>
      <c r="T659" s="430">
        <v>0.97</v>
      </c>
      <c r="U659" s="429" t="s">
        <v>53</v>
      </c>
      <c r="V659" s="430">
        <v>0.7</v>
      </c>
      <c r="W659" s="429" t="s">
        <v>53</v>
      </c>
      <c r="X659" s="430">
        <v>2.84</v>
      </c>
      <c r="Y659" s="429" t="s">
        <v>28</v>
      </c>
      <c r="Z659" s="430">
        <v>3.72</v>
      </c>
      <c r="AA659" s="429" t="s">
        <v>27</v>
      </c>
      <c r="AB659" s="430">
        <v>20.16</v>
      </c>
    </row>
    <row r="660" spans="1:28">
      <c r="A660" s="429" t="s">
        <v>286</v>
      </c>
      <c r="B660" s="429" t="s">
        <v>276</v>
      </c>
      <c r="C660" s="430">
        <v>2005</v>
      </c>
      <c r="D660" s="430">
        <v>0.63</v>
      </c>
      <c r="E660" s="429" t="s">
        <v>53</v>
      </c>
      <c r="F660" s="430">
        <v>0.4</v>
      </c>
      <c r="G660" s="429" t="s">
        <v>53</v>
      </c>
      <c r="H660" s="430">
        <v>0.84</v>
      </c>
      <c r="I660" s="429" t="s">
        <v>53</v>
      </c>
      <c r="J660" s="430">
        <v>1.17</v>
      </c>
      <c r="K660" s="429" t="s">
        <v>53</v>
      </c>
      <c r="L660" s="430">
        <v>2.77</v>
      </c>
      <c r="M660" s="429" t="s">
        <v>53</v>
      </c>
      <c r="N660" s="430">
        <v>1.04</v>
      </c>
      <c r="O660" s="429" t="s">
        <v>53</v>
      </c>
      <c r="P660" s="430">
        <v>0.21</v>
      </c>
      <c r="Q660" s="429" t="s">
        <v>53</v>
      </c>
      <c r="R660" s="430">
        <v>0.66</v>
      </c>
      <c r="S660" s="429" t="s">
        <v>53</v>
      </c>
      <c r="T660" s="430">
        <v>0.77</v>
      </c>
      <c r="U660" s="429" t="s">
        <v>53</v>
      </c>
      <c r="V660" s="430">
        <v>0.34</v>
      </c>
      <c r="W660" s="429" t="s">
        <v>53</v>
      </c>
      <c r="X660" s="430">
        <v>0.56000000000000005</v>
      </c>
      <c r="Y660" s="429" t="s">
        <v>27</v>
      </c>
      <c r="Z660" s="430">
        <v>0.54</v>
      </c>
      <c r="AA660" s="429" t="s">
        <v>53</v>
      </c>
      <c r="AB660" s="430">
        <v>9.93</v>
      </c>
    </row>
    <row r="661" spans="1:28">
      <c r="A661" s="429" t="s">
        <v>287</v>
      </c>
      <c r="B661" s="429" t="s">
        <v>276</v>
      </c>
      <c r="C661" s="430">
        <v>2005</v>
      </c>
      <c r="D661" s="430">
        <v>0</v>
      </c>
      <c r="E661" s="429" t="s">
        <v>26</v>
      </c>
      <c r="F661" s="430">
        <v>0</v>
      </c>
      <c r="G661" s="429" t="s">
        <v>53</v>
      </c>
      <c r="H661" s="430">
        <v>0.74</v>
      </c>
      <c r="I661" s="429" t="s">
        <v>53</v>
      </c>
      <c r="J661" s="430">
        <v>0.82</v>
      </c>
      <c r="K661" s="429" t="s">
        <v>53</v>
      </c>
      <c r="L661" s="430">
        <v>3.32</v>
      </c>
      <c r="M661" s="429" t="s">
        <v>53</v>
      </c>
      <c r="N661" s="430">
        <v>0.53</v>
      </c>
      <c r="O661" s="429" t="s">
        <v>53</v>
      </c>
      <c r="P661" s="430">
        <v>0.09</v>
      </c>
      <c r="Q661" s="429" t="s">
        <v>53</v>
      </c>
      <c r="R661" s="430">
        <v>0.73</v>
      </c>
      <c r="S661" s="429" t="s">
        <v>53</v>
      </c>
      <c r="T661" s="430">
        <v>0.71</v>
      </c>
      <c r="U661" s="429" t="s">
        <v>53</v>
      </c>
      <c r="V661" s="430">
        <v>1.33</v>
      </c>
      <c r="W661" s="429" t="s">
        <v>53</v>
      </c>
      <c r="X661" s="430">
        <v>0.67</v>
      </c>
      <c r="Y661" s="429" t="s">
        <v>53</v>
      </c>
      <c r="Z661" s="430">
        <v>0.56000000000000005</v>
      </c>
      <c r="AA661" s="429" t="s">
        <v>53</v>
      </c>
      <c r="AB661" s="430">
        <v>9.5</v>
      </c>
    </row>
    <row r="662" spans="1:28">
      <c r="A662" s="429" t="s">
        <v>288</v>
      </c>
      <c r="B662" s="429" t="s">
        <v>276</v>
      </c>
      <c r="C662" s="430">
        <v>2005</v>
      </c>
      <c r="D662" s="430">
        <v>0.41</v>
      </c>
      <c r="E662" s="429" t="s">
        <v>27</v>
      </c>
      <c r="F662" s="430">
        <v>0.32</v>
      </c>
      <c r="G662" s="429" t="s">
        <v>27</v>
      </c>
      <c r="H662" s="430">
        <v>0.82</v>
      </c>
      <c r="I662" s="429" t="s">
        <v>53</v>
      </c>
      <c r="J662" s="430">
        <v>2.15</v>
      </c>
      <c r="K662" s="429" t="s">
        <v>53</v>
      </c>
      <c r="L662" s="430">
        <v>6.31</v>
      </c>
      <c r="M662" s="429" t="s">
        <v>53</v>
      </c>
      <c r="N662" s="430">
        <v>2.99</v>
      </c>
      <c r="O662" s="429" t="s">
        <v>53</v>
      </c>
      <c r="P662" s="430">
        <v>1.17</v>
      </c>
      <c r="Q662" s="429" t="s">
        <v>27</v>
      </c>
      <c r="R662" s="430">
        <v>2.0099999999999998</v>
      </c>
      <c r="S662" s="429" t="s">
        <v>53</v>
      </c>
      <c r="T662" s="430">
        <v>0.82</v>
      </c>
      <c r="U662" s="429" t="s">
        <v>53</v>
      </c>
      <c r="V662" s="430">
        <v>2.65</v>
      </c>
      <c r="W662" s="429" t="s">
        <v>53</v>
      </c>
      <c r="X662" s="430">
        <v>0.39</v>
      </c>
      <c r="Y662" s="429" t="s">
        <v>27</v>
      </c>
      <c r="Z662" s="430">
        <v>0.15</v>
      </c>
      <c r="AA662" s="429" t="s">
        <v>27</v>
      </c>
      <c r="AB662" s="430">
        <v>20.190000000000001</v>
      </c>
    </row>
    <row r="663" spans="1:28">
      <c r="A663" s="429" t="s">
        <v>289</v>
      </c>
      <c r="B663" s="429" t="s">
        <v>276</v>
      </c>
      <c r="C663" s="430">
        <v>2005</v>
      </c>
      <c r="D663" s="430">
        <v>0</v>
      </c>
      <c r="E663" s="429" t="s">
        <v>26</v>
      </c>
      <c r="F663" s="430">
        <v>0</v>
      </c>
      <c r="G663" s="429" t="s">
        <v>53</v>
      </c>
      <c r="H663" s="430">
        <v>0.35</v>
      </c>
      <c r="I663" s="429" t="s">
        <v>38</v>
      </c>
      <c r="J663" s="430">
        <v>1.34</v>
      </c>
      <c r="K663" s="429" t="s">
        <v>38</v>
      </c>
      <c r="L663" s="430">
        <v>6.02</v>
      </c>
      <c r="M663" s="429" t="s">
        <v>45</v>
      </c>
      <c r="N663" s="430">
        <v>1.77</v>
      </c>
      <c r="O663" s="429" t="s">
        <v>34</v>
      </c>
      <c r="P663" s="430">
        <v>0.34</v>
      </c>
      <c r="Q663" s="429" t="s">
        <v>33</v>
      </c>
      <c r="R663" s="430">
        <v>1.62</v>
      </c>
      <c r="S663" s="429" t="s">
        <v>41</v>
      </c>
      <c r="T663" s="430">
        <v>0.73</v>
      </c>
      <c r="U663" s="429" t="s">
        <v>36</v>
      </c>
      <c r="V663" s="430">
        <v>1.02</v>
      </c>
      <c r="W663" s="429" t="s">
        <v>43</v>
      </c>
      <c r="X663" s="430">
        <v>0.6</v>
      </c>
      <c r="Y663" s="429" t="s">
        <v>41</v>
      </c>
      <c r="Z663" s="430">
        <v>0</v>
      </c>
      <c r="AA663" s="429" t="s">
        <v>26</v>
      </c>
      <c r="AB663" s="430">
        <v>1.69</v>
      </c>
    </row>
    <row r="664" spans="1:28">
      <c r="A664" s="429" t="s">
        <v>290</v>
      </c>
      <c r="B664" s="429" t="s">
        <v>276</v>
      </c>
      <c r="C664" s="430">
        <v>2005</v>
      </c>
      <c r="D664" s="430">
        <v>0.77</v>
      </c>
      <c r="E664" s="429" t="s">
        <v>53</v>
      </c>
      <c r="F664" s="430">
        <v>1.02</v>
      </c>
      <c r="G664" s="429" t="s">
        <v>53</v>
      </c>
      <c r="H664" s="430">
        <v>2.33</v>
      </c>
      <c r="I664" s="429" t="s">
        <v>53</v>
      </c>
      <c r="J664" s="430">
        <v>2.12</v>
      </c>
      <c r="K664" s="429" t="s">
        <v>53</v>
      </c>
      <c r="L664" s="430">
        <v>5.5</v>
      </c>
      <c r="M664" s="429" t="s">
        <v>53</v>
      </c>
      <c r="N664" s="430">
        <v>2.35</v>
      </c>
      <c r="O664" s="429" t="s">
        <v>53</v>
      </c>
      <c r="P664" s="430">
        <v>0.53</v>
      </c>
      <c r="Q664" s="429" t="s">
        <v>53</v>
      </c>
      <c r="R664" s="430">
        <v>2.6</v>
      </c>
      <c r="S664" s="429" t="s">
        <v>53</v>
      </c>
      <c r="T664" s="430">
        <v>0.5</v>
      </c>
      <c r="U664" s="429" t="s">
        <v>53</v>
      </c>
      <c r="V664" s="430">
        <v>1.61</v>
      </c>
      <c r="W664" s="429" t="s">
        <v>53</v>
      </c>
      <c r="X664" s="430">
        <v>1.88</v>
      </c>
      <c r="Y664" s="429" t="s">
        <v>53</v>
      </c>
      <c r="Z664" s="430">
        <v>1.2</v>
      </c>
      <c r="AA664" s="429" t="s">
        <v>53</v>
      </c>
      <c r="AB664" s="430">
        <v>22.41</v>
      </c>
    </row>
    <row r="665" spans="1:28">
      <c r="A665" s="429" t="s">
        <v>291</v>
      </c>
      <c r="B665" s="429" t="s">
        <v>276</v>
      </c>
      <c r="C665" s="430">
        <v>2005</v>
      </c>
      <c r="D665" s="430">
        <v>0.08</v>
      </c>
      <c r="E665" s="429" t="s">
        <v>53</v>
      </c>
      <c r="F665" s="430">
        <v>0</v>
      </c>
      <c r="G665" s="429" t="s">
        <v>53</v>
      </c>
      <c r="H665" s="430">
        <v>0.35</v>
      </c>
      <c r="I665" s="429" t="s">
        <v>27</v>
      </c>
      <c r="J665" s="430">
        <v>1.75</v>
      </c>
      <c r="K665" s="429" t="s">
        <v>53</v>
      </c>
      <c r="L665" s="430">
        <v>4.6399999999999997</v>
      </c>
      <c r="M665" s="429" t="s">
        <v>53</v>
      </c>
      <c r="N665" s="430">
        <v>0.53</v>
      </c>
      <c r="O665" s="429" t="s">
        <v>53</v>
      </c>
      <c r="P665" s="430">
        <v>0.15</v>
      </c>
      <c r="Q665" s="429" t="s">
        <v>53</v>
      </c>
      <c r="R665" s="430">
        <v>0.42</v>
      </c>
      <c r="S665" s="429" t="s">
        <v>53</v>
      </c>
      <c r="T665" s="430">
        <v>0.77</v>
      </c>
      <c r="U665" s="429" t="s">
        <v>53</v>
      </c>
      <c r="V665" s="430">
        <v>1.4</v>
      </c>
      <c r="W665" s="429" t="s">
        <v>53</v>
      </c>
      <c r="X665" s="430">
        <v>0.05</v>
      </c>
      <c r="Y665" s="429" t="s">
        <v>53</v>
      </c>
      <c r="Z665" s="430">
        <v>0</v>
      </c>
      <c r="AA665" s="429" t="s">
        <v>53</v>
      </c>
      <c r="AB665" s="430">
        <v>10.14</v>
      </c>
    </row>
    <row r="666" spans="1:28">
      <c r="A666" s="429" t="s">
        <v>293</v>
      </c>
      <c r="B666" s="429" t="s">
        <v>276</v>
      </c>
      <c r="C666" s="430">
        <v>2005</v>
      </c>
      <c r="D666" s="430">
        <v>0.15</v>
      </c>
      <c r="E666" s="429" t="s">
        <v>53</v>
      </c>
      <c r="F666" s="430">
        <v>0.13</v>
      </c>
      <c r="G666" s="429" t="s">
        <v>53</v>
      </c>
      <c r="H666" s="430">
        <v>0.83</v>
      </c>
      <c r="I666" s="429" t="s">
        <v>53</v>
      </c>
      <c r="J666" s="430">
        <v>1.04</v>
      </c>
      <c r="K666" s="429" t="s">
        <v>53</v>
      </c>
      <c r="L666" s="430">
        <v>2.63</v>
      </c>
      <c r="M666" s="429" t="s">
        <v>53</v>
      </c>
      <c r="N666" s="430">
        <v>0.41</v>
      </c>
      <c r="O666" s="429" t="s">
        <v>53</v>
      </c>
      <c r="P666" s="430">
        <v>1.32</v>
      </c>
      <c r="Q666" s="429" t="s">
        <v>53</v>
      </c>
      <c r="R666" s="430">
        <v>2.2400000000000002</v>
      </c>
      <c r="S666" s="429" t="s">
        <v>53</v>
      </c>
      <c r="T666" s="430">
        <v>0.23</v>
      </c>
      <c r="U666" s="429" t="s">
        <v>53</v>
      </c>
      <c r="V666" s="430">
        <v>1.18</v>
      </c>
      <c r="W666" s="429" t="s">
        <v>53</v>
      </c>
      <c r="X666" s="430">
        <v>0.56000000000000005</v>
      </c>
      <c r="Y666" s="429" t="s">
        <v>53</v>
      </c>
      <c r="Z666" s="430">
        <v>0.28999999999999998</v>
      </c>
      <c r="AA666" s="429" t="s">
        <v>53</v>
      </c>
      <c r="AB666" s="430">
        <v>11.01</v>
      </c>
    </row>
    <row r="667" spans="1:28">
      <c r="A667" s="429" t="s">
        <v>294</v>
      </c>
      <c r="B667" s="429" t="s">
        <v>276</v>
      </c>
      <c r="C667" s="430">
        <v>2005</v>
      </c>
      <c r="D667" s="430">
        <v>0</v>
      </c>
      <c r="E667" s="429" t="s">
        <v>26</v>
      </c>
      <c r="F667" s="430">
        <v>0</v>
      </c>
      <c r="G667" s="429" t="s">
        <v>26</v>
      </c>
      <c r="H667" s="430">
        <v>0</v>
      </c>
      <c r="I667" s="429" t="s">
        <v>26</v>
      </c>
      <c r="J667" s="430">
        <v>1.65</v>
      </c>
      <c r="K667" s="429" t="s">
        <v>25</v>
      </c>
      <c r="L667" s="430">
        <v>0.47</v>
      </c>
      <c r="M667" s="429" t="s">
        <v>34</v>
      </c>
      <c r="N667" s="430">
        <v>0</v>
      </c>
      <c r="O667" s="429" t="s">
        <v>26</v>
      </c>
      <c r="P667" s="430">
        <v>0</v>
      </c>
      <c r="Q667" s="429" t="s">
        <v>26</v>
      </c>
      <c r="R667" s="430">
        <v>0</v>
      </c>
      <c r="S667" s="429" t="s">
        <v>26</v>
      </c>
      <c r="T667" s="430">
        <v>0</v>
      </c>
      <c r="U667" s="429" t="s">
        <v>26</v>
      </c>
      <c r="V667" s="430">
        <v>0</v>
      </c>
      <c r="W667" s="429" t="s">
        <v>26</v>
      </c>
      <c r="X667" s="430">
        <v>0</v>
      </c>
      <c r="Y667" s="429" t="s">
        <v>26</v>
      </c>
      <c r="Z667" s="430">
        <v>0</v>
      </c>
      <c r="AA667" s="429" t="s">
        <v>26</v>
      </c>
      <c r="AB667" s="430">
        <v>1.65</v>
      </c>
    </row>
    <row r="668" spans="1:28">
      <c r="A668" s="429" t="s">
        <v>295</v>
      </c>
      <c r="B668" s="429" t="s">
        <v>276</v>
      </c>
      <c r="C668" s="430">
        <v>2005</v>
      </c>
      <c r="D668" s="430">
        <v>0.41</v>
      </c>
      <c r="E668" s="429" t="s">
        <v>53</v>
      </c>
      <c r="F668" s="430">
        <v>0.34</v>
      </c>
      <c r="G668" s="429" t="s">
        <v>53</v>
      </c>
      <c r="H668" s="430">
        <v>0.88</v>
      </c>
      <c r="I668" s="429" t="s">
        <v>53</v>
      </c>
      <c r="J668" s="430">
        <v>1.65</v>
      </c>
      <c r="K668" s="429" t="s">
        <v>53</v>
      </c>
      <c r="L668" s="430">
        <v>1.29</v>
      </c>
      <c r="M668" s="429" t="s">
        <v>53</v>
      </c>
      <c r="N668" s="430">
        <v>4.33</v>
      </c>
      <c r="O668" s="429" t="s">
        <v>53</v>
      </c>
      <c r="P668" s="430">
        <v>2.59</v>
      </c>
      <c r="Q668" s="429" t="s">
        <v>53</v>
      </c>
      <c r="R668" s="430">
        <v>1.61</v>
      </c>
      <c r="S668" s="429" t="s">
        <v>53</v>
      </c>
      <c r="T668" s="430">
        <v>0.28000000000000003</v>
      </c>
      <c r="U668" s="429" t="s">
        <v>53</v>
      </c>
      <c r="V668" s="430">
        <v>1.87</v>
      </c>
      <c r="W668" s="429" t="s">
        <v>53</v>
      </c>
      <c r="X668" s="430">
        <v>0.3</v>
      </c>
      <c r="Y668" s="429" t="s">
        <v>53</v>
      </c>
      <c r="Z668" s="430">
        <v>0.28000000000000003</v>
      </c>
      <c r="AA668" s="429" t="s">
        <v>53</v>
      </c>
      <c r="AB668" s="430">
        <v>15.83</v>
      </c>
    </row>
    <row r="669" spans="1:28">
      <c r="A669" s="429" t="s">
        <v>296</v>
      </c>
      <c r="B669" s="429" t="s">
        <v>276</v>
      </c>
      <c r="C669" s="430">
        <v>2005</v>
      </c>
      <c r="D669" s="430">
        <v>0.42</v>
      </c>
      <c r="E669" s="429" t="s">
        <v>53</v>
      </c>
      <c r="F669" s="430">
        <v>0.2</v>
      </c>
      <c r="G669" s="429" t="s">
        <v>53</v>
      </c>
      <c r="H669" s="430">
        <v>0.6</v>
      </c>
      <c r="I669" s="429" t="s">
        <v>53</v>
      </c>
      <c r="J669" s="430">
        <v>2.16</v>
      </c>
      <c r="K669" s="429" t="s">
        <v>25</v>
      </c>
      <c r="L669" s="430">
        <v>2.4700000000000002</v>
      </c>
      <c r="M669" s="429" t="s">
        <v>53</v>
      </c>
      <c r="N669" s="430">
        <v>4.18</v>
      </c>
      <c r="O669" s="429" t="s">
        <v>53</v>
      </c>
      <c r="P669" s="430">
        <v>0.54</v>
      </c>
      <c r="Q669" s="429" t="s">
        <v>53</v>
      </c>
      <c r="R669" s="430">
        <v>1.53</v>
      </c>
      <c r="S669" s="429" t="s">
        <v>53</v>
      </c>
      <c r="T669" s="430">
        <v>0.4</v>
      </c>
      <c r="U669" s="429" t="s">
        <v>53</v>
      </c>
      <c r="V669" s="430">
        <v>2.35</v>
      </c>
      <c r="W669" s="429" t="s">
        <v>53</v>
      </c>
      <c r="X669" s="430">
        <v>0.2</v>
      </c>
      <c r="Y669" s="429" t="s">
        <v>27</v>
      </c>
      <c r="Z669" s="430">
        <v>0.45</v>
      </c>
      <c r="AA669" s="429" t="s">
        <v>53</v>
      </c>
      <c r="AB669" s="430">
        <v>15.5</v>
      </c>
    </row>
    <row r="670" spans="1:28">
      <c r="A670" s="429" t="s">
        <v>297</v>
      </c>
      <c r="B670" s="429" t="s">
        <v>276</v>
      </c>
      <c r="C670" s="430">
        <v>2005</v>
      </c>
      <c r="D670" s="430">
        <v>0.62</v>
      </c>
      <c r="E670" s="429" t="s">
        <v>53</v>
      </c>
      <c r="F670" s="430">
        <v>0.09</v>
      </c>
      <c r="G670" s="429" t="s">
        <v>53</v>
      </c>
      <c r="H670" s="430">
        <v>0.4</v>
      </c>
      <c r="I670" s="429" t="s">
        <v>53</v>
      </c>
      <c r="J670" s="430">
        <v>0.92</v>
      </c>
      <c r="K670" s="429" t="s">
        <v>53</v>
      </c>
      <c r="L670" s="430">
        <v>2.7</v>
      </c>
      <c r="M670" s="429" t="s">
        <v>53</v>
      </c>
      <c r="N670" s="430">
        <v>0.56999999999999995</v>
      </c>
      <c r="O670" s="429" t="s">
        <v>53</v>
      </c>
      <c r="P670" s="430">
        <v>0.33</v>
      </c>
      <c r="Q670" s="429" t="s">
        <v>53</v>
      </c>
      <c r="R670" s="430">
        <v>0.44</v>
      </c>
      <c r="S670" s="429" t="s">
        <v>53</v>
      </c>
      <c r="T670" s="430">
        <v>0.22</v>
      </c>
      <c r="U670" s="429" t="s">
        <v>53</v>
      </c>
      <c r="V670" s="430">
        <v>0</v>
      </c>
      <c r="W670" s="429" t="s">
        <v>26</v>
      </c>
      <c r="X670" s="430">
        <v>0.16</v>
      </c>
      <c r="Y670" s="429" t="s">
        <v>28</v>
      </c>
      <c r="Z670" s="430">
        <v>0</v>
      </c>
      <c r="AA670" s="429" t="s">
        <v>26</v>
      </c>
      <c r="AB670" s="430">
        <v>6.45</v>
      </c>
    </row>
    <row r="671" spans="1:28">
      <c r="A671" s="429" t="s">
        <v>298</v>
      </c>
      <c r="B671" s="429" t="s">
        <v>276</v>
      </c>
      <c r="C671" s="430">
        <v>2005</v>
      </c>
      <c r="D671" s="430">
        <v>0.46</v>
      </c>
      <c r="E671" s="429" t="s">
        <v>53</v>
      </c>
      <c r="F671" s="430">
        <v>0.41</v>
      </c>
      <c r="G671" s="429" t="s">
        <v>53</v>
      </c>
      <c r="H671" s="430">
        <v>0.25</v>
      </c>
      <c r="I671" s="429" t="s">
        <v>53</v>
      </c>
      <c r="J671" s="430">
        <v>1.28</v>
      </c>
      <c r="K671" s="429" t="s">
        <v>53</v>
      </c>
      <c r="L671" s="430">
        <v>2.96</v>
      </c>
      <c r="M671" s="429" t="s">
        <v>53</v>
      </c>
      <c r="N671" s="430">
        <v>1.66</v>
      </c>
      <c r="O671" s="429" t="s">
        <v>53</v>
      </c>
      <c r="P671" s="430">
        <v>0.35</v>
      </c>
      <c r="Q671" s="429" t="s">
        <v>53</v>
      </c>
      <c r="R671" s="430">
        <v>1.45</v>
      </c>
      <c r="S671" s="429" t="s">
        <v>53</v>
      </c>
      <c r="T671" s="430">
        <v>1.41</v>
      </c>
      <c r="U671" s="429" t="s">
        <v>53</v>
      </c>
      <c r="V671" s="430">
        <v>0.66</v>
      </c>
      <c r="W671" s="429" t="s">
        <v>53</v>
      </c>
      <c r="X671" s="430">
        <v>0.9</v>
      </c>
      <c r="Y671" s="429" t="s">
        <v>53</v>
      </c>
      <c r="Z671" s="430">
        <v>0.09</v>
      </c>
      <c r="AA671" s="429" t="s">
        <v>53</v>
      </c>
      <c r="AB671" s="430">
        <v>11.88</v>
      </c>
    </row>
    <row r="672" spans="1:28">
      <c r="A672" s="429" t="s">
        <v>299</v>
      </c>
      <c r="B672" s="429" t="s">
        <v>276</v>
      </c>
      <c r="C672" s="430">
        <v>2005</v>
      </c>
      <c r="D672" s="430">
        <v>0.35</v>
      </c>
      <c r="E672" s="429" t="s">
        <v>53</v>
      </c>
      <c r="F672" s="430">
        <v>0.26</v>
      </c>
      <c r="G672" s="429" t="s">
        <v>53</v>
      </c>
      <c r="H672" s="430">
        <v>1.36</v>
      </c>
      <c r="I672" s="429" t="s">
        <v>53</v>
      </c>
      <c r="J672" s="430">
        <v>2.95</v>
      </c>
      <c r="K672" s="429" t="s">
        <v>53</v>
      </c>
      <c r="L672" s="430">
        <v>4.1900000000000004</v>
      </c>
      <c r="M672" s="429" t="s">
        <v>53</v>
      </c>
      <c r="N672" s="430">
        <v>1.34</v>
      </c>
      <c r="O672" s="429" t="s">
        <v>53</v>
      </c>
      <c r="P672" s="430">
        <v>1.2</v>
      </c>
      <c r="Q672" s="429" t="s">
        <v>53</v>
      </c>
      <c r="R672" s="430">
        <v>0.63</v>
      </c>
      <c r="S672" s="429" t="s">
        <v>53</v>
      </c>
      <c r="T672" s="430">
        <v>0.7</v>
      </c>
      <c r="U672" s="429" t="s">
        <v>53</v>
      </c>
      <c r="V672" s="430">
        <v>2.4900000000000002</v>
      </c>
      <c r="W672" s="429" t="s">
        <v>53</v>
      </c>
      <c r="X672" s="430">
        <v>0.25</v>
      </c>
      <c r="Y672" s="429" t="s">
        <v>53</v>
      </c>
      <c r="Z672" s="430">
        <v>0.38</v>
      </c>
      <c r="AA672" s="429" t="s">
        <v>27</v>
      </c>
      <c r="AB672" s="430">
        <v>16.100000000000001</v>
      </c>
    </row>
    <row r="673" spans="1:28">
      <c r="A673" s="429" t="s">
        <v>300</v>
      </c>
      <c r="B673" s="429" t="s">
        <v>276</v>
      </c>
      <c r="C673" s="430">
        <v>2005</v>
      </c>
      <c r="D673" s="430">
        <v>0.28000000000000003</v>
      </c>
      <c r="E673" s="429" t="s">
        <v>27</v>
      </c>
      <c r="F673" s="430">
        <v>0.28999999999999998</v>
      </c>
      <c r="G673" s="429" t="s">
        <v>25</v>
      </c>
      <c r="H673" s="430">
        <v>0.37</v>
      </c>
      <c r="I673" s="429" t="s">
        <v>53</v>
      </c>
      <c r="J673" s="430">
        <v>1.76</v>
      </c>
      <c r="K673" s="429" t="s">
        <v>53</v>
      </c>
      <c r="L673" s="430">
        <v>3.47</v>
      </c>
      <c r="M673" s="429" t="s">
        <v>53</v>
      </c>
      <c r="N673" s="430">
        <v>1.81</v>
      </c>
      <c r="O673" s="429" t="s">
        <v>53</v>
      </c>
      <c r="P673" s="430">
        <v>0.37</v>
      </c>
      <c r="Q673" s="429" t="s">
        <v>53</v>
      </c>
      <c r="R673" s="430">
        <v>1.01</v>
      </c>
      <c r="S673" s="429" t="s">
        <v>53</v>
      </c>
      <c r="T673" s="430">
        <v>0.71</v>
      </c>
      <c r="U673" s="429" t="s">
        <v>53</v>
      </c>
      <c r="V673" s="430">
        <v>0.69</v>
      </c>
      <c r="W673" s="429" t="s">
        <v>53</v>
      </c>
      <c r="X673" s="430">
        <v>0.88</v>
      </c>
      <c r="Y673" s="429" t="s">
        <v>27</v>
      </c>
      <c r="Z673" s="430">
        <v>7.0000000000000007E-2</v>
      </c>
      <c r="AA673" s="429" t="s">
        <v>53</v>
      </c>
      <c r="AB673" s="430">
        <v>11.71</v>
      </c>
    </row>
    <row r="674" spans="1:28">
      <c r="A674" s="429" t="s">
        <v>301</v>
      </c>
      <c r="B674" s="429" t="s">
        <v>276</v>
      </c>
      <c r="C674" s="430">
        <v>2005</v>
      </c>
      <c r="D674" s="430">
        <v>0.12</v>
      </c>
      <c r="E674" s="429" t="s">
        <v>27</v>
      </c>
      <c r="F674" s="430">
        <v>0.3</v>
      </c>
      <c r="G674" s="429" t="s">
        <v>53</v>
      </c>
      <c r="H674" s="430">
        <v>0.51</v>
      </c>
      <c r="I674" s="429" t="s">
        <v>53</v>
      </c>
      <c r="J674" s="430">
        <v>1.83</v>
      </c>
      <c r="K674" s="429" t="s">
        <v>25</v>
      </c>
      <c r="L674" s="430">
        <v>5.09</v>
      </c>
      <c r="M674" s="429" t="s">
        <v>53</v>
      </c>
      <c r="N674" s="430">
        <v>1.31</v>
      </c>
      <c r="O674" s="429" t="s">
        <v>53</v>
      </c>
      <c r="P674" s="430">
        <v>0.4</v>
      </c>
      <c r="Q674" s="429" t="s">
        <v>27</v>
      </c>
      <c r="R674" s="430">
        <v>1.45</v>
      </c>
      <c r="S674" s="429" t="s">
        <v>27</v>
      </c>
      <c r="T674" s="430">
        <v>0.7</v>
      </c>
      <c r="U674" s="429" t="s">
        <v>53</v>
      </c>
      <c r="V674" s="430">
        <v>0.81</v>
      </c>
      <c r="W674" s="429" t="s">
        <v>53</v>
      </c>
      <c r="X674" s="430">
        <v>0.77</v>
      </c>
      <c r="Y674" s="429" t="s">
        <v>27</v>
      </c>
      <c r="Z674" s="430">
        <v>7.0000000000000007E-2</v>
      </c>
      <c r="AA674" s="429" t="s">
        <v>25</v>
      </c>
      <c r="AB674" s="430">
        <v>13.36</v>
      </c>
    </row>
    <row r="675" spans="1:28">
      <c r="A675" s="429" t="s">
        <v>302</v>
      </c>
      <c r="B675" s="429" t="s">
        <v>276</v>
      </c>
      <c r="C675" s="430">
        <v>2005</v>
      </c>
      <c r="D675" s="430">
        <v>0.12</v>
      </c>
      <c r="E675" s="429" t="s">
        <v>53</v>
      </c>
      <c r="F675" s="430">
        <v>0.31</v>
      </c>
      <c r="G675" s="429" t="s">
        <v>53</v>
      </c>
      <c r="H675" s="430">
        <v>0.51</v>
      </c>
      <c r="I675" s="429" t="s">
        <v>53</v>
      </c>
      <c r="J675" s="430">
        <v>1.86</v>
      </c>
      <c r="K675" s="429" t="s">
        <v>53</v>
      </c>
      <c r="L675" s="430">
        <v>4.32</v>
      </c>
      <c r="M675" s="429" t="s">
        <v>53</v>
      </c>
      <c r="N675" s="430">
        <v>1.41</v>
      </c>
      <c r="O675" s="429" t="s">
        <v>53</v>
      </c>
      <c r="P675" s="430">
        <v>0.68</v>
      </c>
      <c r="Q675" s="429" t="s">
        <v>53</v>
      </c>
      <c r="R675" s="430">
        <v>0.93</v>
      </c>
      <c r="S675" s="429" t="s">
        <v>53</v>
      </c>
      <c r="T675" s="430">
        <v>1.01</v>
      </c>
      <c r="U675" s="429" t="s">
        <v>53</v>
      </c>
      <c r="V675" s="430">
        <v>1.53</v>
      </c>
      <c r="W675" s="429" t="s">
        <v>53</v>
      </c>
      <c r="X675" s="430">
        <v>0.67</v>
      </c>
      <c r="Y675" s="429" t="s">
        <v>53</v>
      </c>
      <c r="Z675" s="430">
        <v>0.13</v>
      </c>
      <c r="AA675" s="429" t="s">
        <v>53</v>
      </c>
      <c r="AB675" s="430">
        <v>13.48</v>
      </c>
    </row>
    <row r="676" spans="1:28">
      <c r="A676" s="429" t="s">
        <v>303</v>
      </c>
      <c r="B676" s="429" t="s">
        <v>276</v>
      </c>
      <c r="C676" s="430">
        <v>2005</v>
      </c>
      <c r="D676" s="430">
        <v>0.17</v>
      </c>
      <c r="E676" s="429" t="s">
        <v>27</v>
      </c>
      <c r="F676" s="430">
        <v>0.08</v>
      </c>
      <c r="G676" s="429" t="s">
        <v>25</v>
      </c>
      <c r="H676" s="430">
        <v>0.42</v>
      </c>
      <c r="I676" s="429" t="s">
        <v>53</v>
      </c>
      <c r="J676" s="430">
        <v>0.87</v>
      </c>
      <c r="K676" s="429" t="s">
        <v>53</v>
      </c>
      <c r="L676" s="430">
        <v>2.31</v>
      </c>
      <c r="M676" s="429" t="s">
        <v>27</v>
      </c>
      <c r="N676" s="430">
        <v>1.72</v>
      </c>
      <c r="O676" s="429" t="s">
        <v>25</v>
      </c>
      <c r="P676" s="430">
        <v>1.08</v>
      </c>
      <c r="Q676" s="429" t="s">
        <v>53</v>
      </c>
      <c r="R676" s="430">
        <v>1.27</v>
      </c>
      <c r="S676" s="429" t="s">
        <v>53</v>
      </c>
      <c r="T676" s="430">
        <v>0.57999999999999996</v>
      </c>
      <c r="U676" s="429" t="s">
        <v>53</v>
      </c>
      <c r="V676" s="430">
        <v>1.4</v>
      </c>
      <c r="W676" s="429" t="s">
        <v>53</v>
      </c>
      <c r="X676" s="430">
        <v>0.15</v>
      </c>
      <c r="Y676" s="429" t="s">
        <v>31</v>
      </c>
      <c r="Z676" s="430">
        <v>0.36</v>
      </c>
      <c r="AA676" s="429" t="s">
        <v>53</v>
      </c>
      <c r="AB676" s="430">
        <v>10.41</v>
      </c>
    </row>
    <row r="677" spans="1:28">
      <c r="A677" s="429" t="s">
        <v>304</v>
      </c>
      <c r="B677" s="429" t="s">
        <v>276</v>
      </c>
      <c r="C677" s="430">
        <v>2005</v>
      </c>
      <c r="D677" s="430">
        <v>0.87</v>
      </c>
      <c r="E677" s="429" t="s">
        <v>27</v>
      </c>
      <c r="F677" s="430">
        <v>0.16</v>
      </c>
      <c r="G677" s="429" t="s">
        <v>27</v>
      </c>
      <c r="H677" s="430">
        <v>1.82</v>
      </c>
      <c r="I677" s="429" t="s">
        <v>27</v>
      </c>
      <c r="J677" s="430">
        <v>1.21</v>
      </c>
      <c r="K677" s="429" t="s">
        <v>38</v>
      </c>
      <c r="L677" s="430">
        <v>2.1</v>
      </c>
      <c r="M677" s="429" t="s">
        <v>33</v>
      </c>
      <c r="N677" s="430">
        <v>1.05</v>
      </c>
      <c r="O677" s="429" t="s">
        <v>38</v>
      </c>
      <c r="P677" s="430">
        <v>0.24</v>
      </c>
      <c r="Q677" s="429" t="s">
        <v>31</v>
      </c>
      <c r="R677" s="430">
        <v>1.24</v>
      </c>
      <c r="S677" s="429" t="s">
        <v>40</v>
      </c>
      <c r="T677" s="430">
        <v>0.72</v>
      </c>
      <c r="U677" s="429" t="s">
        <v>25</v>
      </c>
      <c r="V677" s="430">
        <v>0.52</v>
      </c>
      <c r="W677" s="429" t="s">
        <v>28</v>
      </c>
      <c r="X677" s="430">
        <v>1.1599999999999999</v>
      </c>
      <c r="Y677" s="429" t="s">
        <v>28</v>
      </c>
      <c r="Z677" s="430">
        <v>0.97</v>
      </c>
      <c r="AA677" s="429" t="s">
        <v>31</v>
      </c>
      <c r="AB677" s="430">
        <v>8.7200000000000006</v>
      </c>
    </row>
    <row r="678" spans="1:28">
      <c r="A678" s="429" t="s">
        <v>306</v>
      </c>
      <c r="B678" s="429" t="s">
        <v>276</v>
      </c>
      <c r="C678" s="430">
        <v>2005</v>
      </c>
      <c r="D678" s="430">
        <v>1.1399999999999999</v>
      </c>
      <c r="E678" s="429" t="s">
        <v>53</v>
      </c>
      <c r="F678" s="430">
        <v>0.55000000000000004</v>
      </c>
      <c r="G678" s="429" t="s">
        <v>27</v>
      </c>
      <c r="H678" s="430">
        <v>1.21</v>
      </c>
      <c r="I678" s="429" t="s">
        <v>53</v>
      </c>
      <c r="J678" s="430">
        <v>0.97</v>
      </c>
      <c r="K678" s="429" t="s">
        <v>53</v>
      </c>
      <c r="L678" s="430">
        <v>2.77</v>
      </c>
      <c r="M678" s="429" t="s">
        <v>53</v>
      </c>
      <c r="N678" s="430">
        <v>1.43</v>
      </c>
      <c r="O678" s="429" t="s">
        <v>53</v>
      </c>
      <c r="P678" s="430">
        <v>0.25</v>
      </c>
      <c r="Q678" s="429" t="s">
        <v>53</v>
      </c>
      <c r="R678" s="430">
        <v>1.63</v>
      </c>
      <c r="S678" s="429" t="s">
        <v>53</v>
      </c>
      <c r="T678" s="430">
        <v>0.67</v>
      </c>
      <c r="U678" s="429" t="s">
        <v>53</v>
      </c>
      <c r="V678" s="430">
        <v>0.51</v>
      </c>
      <c r="W678" s="429" t="s">
        <v>53</v>
      </c>
      <c r="X678" s="430">
        <v>0.85</v>
      </c>
      <c r="Y678" s="429" t="s">
        <v>53</v>
      </c>
      <c r="Z678" s="430">
        <v>1.1299999999999999</v>
      </c>
      <c r="AA678" s="429" t="s">
        <v>53</v>
      </c>
      <c r="AB678" s="430">
        <v>13.11</v>
      </c>
    </row>
    <row r="679" spans="1:28">
      <c r="A679" s="429" t="s">
        <v>307</v>
      </c>
      <c r="B679" s="429" t="s">
        <v>276</v>
      </c>
      <c r="C679" s="430">
        <v>2005</v>
      </c>
      <c r="D679" s="430">
        <v>0</v>
      </c>
      <c r="E679" s="429" t="s">
        <v>26</v>
      </c>
      <c r="F679" s="430">
        <v>1</v>
      </c>
      <c r="G679" s="429" t="s">
        <v>53</v>
      </c>
      <c r="H679" s="430">
        <v>1.29</v>
      </c>
      <c r="I679" s="429" t="s">
        <v>53</v>
      </c>
      <c r="J679" s="430">
        <v>0</v>
      </c>
      <c r="K679" s="429" t="s">
        <v>26</v>
      </c>
      <c r="L679" s="430">
        <v>2.93</v>
      </c>
      <c r="M679" s="429" t="s">
        <v>53</v>
      </c>
      <c r="N679" s="430">
        <v>2</v>
      </c>
      <c r="O679" s="429" t="s">
        <v>53</v>
      </c>
      <c r="P679" s="430">
        <v>1.69</v>
      </c>
      <c r="Q679" s="429" t="s">
        <v>53</v>
      </c>
      <c r="R679" s="430">
        <v>1.46</v>
      </c>
      <c r="S679" s="429" t="s">
        <v>53</v>
      </c>
      <c r="T679" s="430">
        <v>1.58</v>
      </c>
      <c r="U679" s="429" t="s">
        <v>53</v>
      </c>
      <c r="V679" s="430">
        <v>1.55</v>
      </c>
      <c r="W679" s="429" t="s">
        <v>53</v>
      </c>
      <c r="X679" s="430">
        <v>2.21</v>
      </c>
      <c r="Y679" s="429" t="s">
        <v>53</v>
      </c>
      <c r="Z679" s="430">
        <v>1.3</v>
      </c>
      <c r="AA679" s="429" t="s">
        <v>53</v>
      </c>
      <c r="AB679" s="430">
        <v>17.010000000000002</v>
      </c>
    </row>
    <row r="680" spans="1:28">
      <c r="A680" s="429" t="s">
        <v>308</v>
      </c>
      <c r="B680" s="429" t="s">
        <v>276</v>
      </c>
      <c r="C680" s="430">
        <v>2005</v>
      </c>
      <c r="D680" s="430">
        <v>0.69</v>
      </c>
      <c r="E680" s="429" t="s">
        <v>27</v>
      </c>
      <c r="F680" s="430">
        <v>0.52</v>
      </c>
      <c r="G680" s="429" t="s">
        <v>53</v>
      </c>
      <c r="H680" s="430">
        <v>0.86</v>
      </c>
      <c r="I680" s="429" t="s">
        <v>53</v>
      </c>
      <c r="J680" s="430">
        <v>2.11</v>
      </c>
      <c r="K680" s="429" t="s">
        <v>53</v>
      </c>
      <c r="L680" s="430">
        <v>6.3</v>
      </c>
      <c r="M680" s="429" t="s">
        <v>53</v>
      </c>
      <c r="N680" s="430">
        <v>2.48</v>
      </c>
      <c r="O680" s="429" t="s">
        <v>53</v>
      </c>
      <c r="P680" s="430">
        <v>0</v>
      </c>
      <c r="Q680" s="429" t="s">
        <v>26</v>
      </c>
      <c r="R680" s="430">
        <v>0</v>
      </c>
      <c r="S680" s="429" t="s">
        <v>26</v>
      </c>
      <c r="T680" s="430">
        <v>0</v>
      </c>
      <c r="U680" s="429" t="s">
        <v>26</v>
      </c>
      <c r="V680" s="430">
        <v>0</v>
      </c>
      <c r="W680" s="429" t="s">
        <v>26</v>
      </c>
      <c r="X680" s="430">
        <v>0</v>
      </c>
      <c r="Y680" s="429" t="s">
        <v>26</v>
      </c>
      <c r="Z680" s="430">
        <v>0</v>
      </c>
      <c r="AA680" s="429" t="s">
        <v>26</v>
      </c>
      <c r="AB680" s="430">
        <v>12.96</v>
      </c>
    </row>
    <row r="681" spans="1:28">
      <c r="A681" s="429" t="s">
        <v>310</v>
      </c>
      <c r="B681" s="429" t="s">
        <v>276</v>
      </c>
      <c r="C681" s="430">
        <v>2005</v>
      </c>
      <c r="D681" s="430">
        <v>0.43</v>
      </c>
      <c r="E681" s="429" t="s">
        <v>25</v>
      </c>
      <c r="F681" s="430">
        <v>0.43</v>
      </c>
      <c r="G681" s="429" t="s">
        <v>53</v>
      </c>
      <c r="H681" s="430">
        <v>0</v>
      </c>
      <c r="I681" s="429" t="s">
        <v>26</v>
      </c>
      <c r="J681" s="430">
        <v>1.45</v>
      </c>
      <c r="K681" s="429" t="s">
        <v>53</v>
      </c>
      <c r="L681" s="430">
        <v>4.3099999999999996</v>
      </c>
      <c r="M681" s="429" t="s">
        <v>53</v>
      </c>
      <c r="N681" s="430">
        <v>3.08</v>
      </c>
      <c r="O681" s="429" t="s">
        <v>53</v>
      </c>
      <c r="P681" s="430">
        <v>1.54</v>
      </c>
      <c r="Q681" s="429" t="s">
        <v>53</v>
      </c>
      <c r="R681" s="430">
        <v>1.62</v>
      </c>
      <c r="S681" s="429" t="s">
        <v>53</v>
      </c>
      <c r="T681" s="430">
        <v>0.57999999999999996</v>
      </c>
      <c r="U681" s="429" t="s">
        <v>53</v>
      </c>
      <c r="V681" s="430">
        <v>2.2400000000000002</v>
      </c>
      <c r="W681" s="429" t="s">
        <v>53</v>
      </c>
      <c r="X681" s="430">
        <v>0.72</v>
      </c>
      <c r="Y681" s="429" t="s">
        <v>53</v>
      </c>
      <c r="Z681" s="430">
        <v>1.04</v>
      </c>
      <c r="AA681" s="429" t="s">
        <v>53</v>
      </c>
      <c r="AB681" s="430">
        <v>17.440000000000001</v>
      </c>
    </row>
    <row r="682" spans="1:28">
      <c r="A682" s="429" t="s">
        <v>311</v>
      </c>
      <c r="B682" s="429" t="s">
        <v>276</v>
      </c>
      <c r="C682" s="430">
        <v>2005</v>
      </c>
      <c r="D682" s="430">
        <v>0.56999999999999995</v>
      </c>
      <c r="E682" s="429" t="s">
        <v>53</v>
      </c>
      <c r="F682" s="430">
        <v>0.38</v>
      </c>
      <c r="G682" s="429" t="s">
        <v>53</v>
      </c>
      <c r="H682" s="430">
        <v>1.33</v>
      </c>
      <c r="I682" s="429" t="s">
        <v>53</v>
      </c>
      <c r="J682" s="430">
        <v>2.5299999999999998</v>
      </c>
      <c r="K682" s="429" t="s">
        <v>53</v>
      </c>
      <c r="L682" s="430">
        <v>3.4</v>
      </c>
      <c r="M682" s="429" t="s">
        <v>53</v>
      </c>
      <c r="N682" s="430">
        <v>2.16</v>
      </c>
      <c r="O682" s="429" t="s">
        <v>53</v>
      </c>
      <c r="P682" s="430">
        <v>0.49</v>
      </c>
      <c r="Q682" s="429" t="s">
        <v>53</v>
      </c>
      <c r="R682" s="430">
        <v>3.15</v>
      </c>
      <c r="S682" s="429" t="s">
        <v>53</v>
      </c>
      <c r="T682" s="430">
        <v>0.5</v>
      </c>
      <c r="U682" s="429" t="s">
        <v>53</v>
      </c>
      <c r="V682" s="430">
        <v>1.54</v>
      </c>
      <c r="W682" s="429" t="s">
        <v>53</v>
      </c>
      <c r="X682" s="430">
        <v>0.5</v>
      </c>
      <c r="Y682" s="429" t="s">
        <v>53</v>
      </c>
      <c r="Z682" s="430">
        <v>0.5</v>
      </c>
      <c r="AA682" s="429" t="s">
        <v>27</v>
      </c>
      <c r="AB682" s="430">
        <v>17.05</v>
      </c>
    </row>
    <row r="683" spans="1:28">
      <c r="A683" s="429" t="s">
        <v>312</v>
      </c>
      <c r="B683" s="429" t="s">
        <v>276</v>
      </c>
      <c r="C683" s="430">
        <v>2005</v>
      </c>
      <c r="D683" s="430">
        <v>0.04</v>
      </c>
      <c r="E683" s="429" t="s">
        <v>53</v>
      </c>
      <c r="F683" s="430">
        <v>0</v>
      </c>
      <c r="G683" s="429" t="s">
        <v>26</v>
      </c>
      <c r="H683" s="430">
        <v>0.28000000000000003</v>
      </c>
      <c r="I683" s="429" t="s">
        <v>53</v>
      </c>
      <c r="J683" s="430">
        <v>1.84</v>
      </c>
      <c r="K683" s="429" t="s">
        <v>53</v>
      </c>
      <c r="L683" s="430">
        <v>3.98</v>
      </c>
      <c r="M683" s="429" t="s">
        <v>53</v>
      </c>
      <c r="N683" s="430">
        <v>0.73</v>
      </c>
      <c r="O683" s="429" t="s">
        <v>53</v>
      </c>
      <c r="P683" s="430">
        <v>0.2</v>
      </c>
      <c r="Q683" s="429" t="s">
        <v>53</v>
      </c>
      <c r="R683" s="430">
        <v>1.24</v>
      </c>
      <c r="S683" s="429" t="s">
        <v>53</v>
      </c>
      <c r="T683" s="430">
        <v>0.55000000000000004</v>
      </c>
      <c r="U683" s="429" t="s">
        <v>53</v>
      </c>
      <c r="V683" s="430">
        <v>1.83</v>
      </c>
      <c r="W683" s="429" t="s">
        <v>53</v>
      </c>
      <c r="X683" s="430">
        <v>0.1</v>
      </c>
      <c r="Y683" s="429" t="s">
        <v>27</v>
      </c>
      <c r="Z683" s="430">
        <v>7.0000000000000007E-2</v>
      </c>
      <c r="AA683" s="429" t="s">
        <v>44</v>
      </c>
      <c r="AB683" s="430">
        <v>10.79</v>
      </c>
    </row>
    <row r="684" spans="1:28">
      <c r="A684" s="429" t="s">
        <v>314</v>
      </c>
      <c r="B684" s="429" t="s">
        <v>276</v>
      </c>
      <c r="C684" s="430">
        <v>2005</v>
      </c>
      <c r="D684" s="430">
        <v>0.5</v>
      </c>
      <c r="E684" s="429" t="s">
        <v>53</v>
      </c>
      <c r="F684" s="430">
        <v>0.28999999999999998</v>
      </c>
      <c r="G684" s="429" t="s">
        <v>53</v>
      </c>
      <c r="H684" s="430">
        <v>0.73</v>
      </c>
      <c r="I684" s="429" t="s">
        <v>53</v>
      </c>
      <c r="J684" s="430">
        <v>1.81</v>
      </c>
      <c r="K684" s="429" t="s">
        <v>53</v>
      </c>
      <c r="L684" s="430">
        <v>2.85</v>
      </c>
      <c r="M684" s="429" t="s">
        <v>27</v>
      </c>
      <c r="N684" s="430">
        <v>1.17</v>
      </c>
      <c r="O684" s="429" t="s">
        <v>53</v>
      </c>
      <c r="P684" s="430">
        <v>1.2</v>
      </c>
      <c r="Q684" s="429" t="s">
        <v>27</v>
      </c>
      <c r="R684" s="430">
        <v>1.1399999999999999</v>
      </c>
      <c r="S684" s="429" t="s">
        <v>53</v>
      </c>
      <c r="T684" s="430">
        <v>0.85</v>
      </c>
      <c r="U684" s="429" t="s">
        <v>53</v>
      </c>
      <c r="V684" s="430">
        <v>1.42</v>
      </c>
      <c r="W684" s="429" t="s">
        <v>53</v>
      </c>
      <c r="X684" s="430">
        <v>0.89</v>
      </c>
      <c r="Y684" s="429" t="s">
        <v>53</v>
      </c>
      <c r="Z684" s="430">
        <v>0.23</v>
      </c>
      <c r="AA684" s="429" t="s">
        <v>53</v>
      </c>
      <c r="AB684" s="430">
        <v>13.08</v>
      </c>
    </row>
    <row r="685" spans="1:28">
      <c r="A685" s="429" t="s">
        <v>315</v>
      </c>
      <c r="B685" s="429" t="s">
        <v>276</v>
      </c>
      <c r="C685" s="430">
        <v>2005</v>
      </c>
      <c r="D685" s="430">
        <v>0.3</v>
      </c>
      <c r="E685" s="429" t="s">
        <v>53</v>
      </c>
      <c r="F685" s="430">
        <v>0.15</v>
      </c>
      <c r="G685" s="429" t="s">
        <v>53</v>
      </c>
      <c r="H685" s="430">
        <v>0</v>
      </c>
      <c r="I685" s="429" t="s">
        <v>26</v>
      </c>
      <c r="J685" s="430">
        <v>1.1599999999999999</v>
      </c>
      <c r="K685" s="429" t="s">
        <v>53</v>
      </c>
      <c r="L685" s="430">
        <v>3.47</v>
      </c>
      <c r="M685" s="429" t="s">
        <v>53</v>
      </c>
      <c r="N685" s="430">
        <v>0.62</v>
      </c>
      <c r="O685" s="429" t="s">
        <v>53</v>
      </c>
      <c r="P685" s="430">
        <v>0.05</v>
      </c>
      <c r="Q685" s="429" t="s">
        <v>39</v>
      </c>
      <c r="R685" s="430">
        <v>0</v>
      </c>
      <c r="S685" s="429" t="s">
        <v>26</v>
      </c>
      <c r="T685" s="430">
        <v>0</v>
      </c>
      <c r="U685" s="429" t="s">
        <v>26</v>
      </c>
      <c r="V685" s="430">
        <v>1.25</v>
      </c>
      <c r="W685" s="429" t="s">
        <v>53</v>
      </c>
      <c r="X685" s="430">
        <v>0.19</v>
      </c>
      <c r="Y685" s="429" t="s">
        <v>53</v>
      </c>
      <c r="Z685" s="430">
        <v>7.0000000000000007E-2</v>
      </c>
      <c r="AA685" s="429" t="s">
        <v>53</v>
      </c>
      <c r="AB685" s="430">
        <v>7.21</v>
      </c>
    </row>
    <row r="686" spans="1:28">
      <c r="A686" s="429" t="s">
        <v>316</v>
      </c>
      <c r="B686" s="429" t="s">
        <v>276</v>
      </c>
      <c r="C686" s="430">
        <v>2005</v>
      </c>
      <c r="D686" s="430">
        <v>0.5</v>
      </c>
      <c r="E686" s="429" t="s">
        <v>53</v>
      </c>
      <c r="F686" s="430">
        <v>0.04</v>
      </c>
      <c r="G686" s="429" t="s">
        <v>53</v>
      </c>
      <c r="H686" s="430">
        <v>0.46</v>
      </c>
      <c r="I686" s="429" t="s">
        <v>53</v>
      </c>
      <c r="J686" s="430">
        <v>1.96</v>
      </c>
      <c r="K686" s="429" t="s">
        <v>53</v>
      </c>
      <c r="L686" s="430">
        <v>3.04</v>
      </c>
      <c r="M686" s="429" t="s">
        <v>25</v>
      </c>
      <c r="N686" s="430">
        <v>2.09</v>
      </c>
      <c r="O686" s="429" t="s">
        <v>53</v>
      </c>
      <c r="P686" s="430">
        <v>0.55000000000000004</v>
      </c>
      <c r="Q686" s="429" t="s">
        <v>53</v>
      </c>
      <c r="R686" s="430">
        <v>2.06</v>
      </c>
      <c r="S686" s="429" t="s">
        <v>53</v>
      </c>
      <c r="T686" s="430">
        <v>1.46</v>
      </c>
      <c r="U686" s="429" t="s">
        <v>53</v>
      </c>
      <c r="V686" s="430">
        <v>1.06</v>
      </c>
      <c r="W686" s="429" t="s">
        <v>53</v>
      </c>
      <c r="X686" s="430">
        <v>0.1</v>
      </c>
      <c r="Y686" s="429" t="s">
        <v>53</v>
      </c>
      <c r="Z686" s="430">
        <v>0.09</v>
      </c>
      <c r="AA686" s="429" t="s">
        <v>53</v>
      </c>
      <c r="AB686" s="430">
        <v>13.41</v>
      </c>
    </row>
    <row r="687" spans="1:28">
      <c r="A687" s="429" t="s">
        <v>317</v>
      </c>
      <c r="B687" s="429" t="s">
        <v>276</v>
      </c>
      <c r="C687" s="430">
        <v>2005</v>
      </c>
      <c r="D687" s="430">
        <v>1.63</v>
      </c>
      <c r="E687" s="429" t="s">
        <v>53</v>
      </c>
      <c r="F687" s="430">
        <v>0.79</v>
      </c>
      <c r="G687" s="429" t="s">
        <v>53</v>
      </c>
      <c r="H687" s="430">
        <v>0.8</v>
      </c>
      <c r="I687" s="429" t="s">
        <v>53</v>
      </c>
      <c r="J687" s="430">
        <v>1.21</v>
      </c>
      <c r="K687" s="429" t="s">
        <v>53</v>
      </c>
      <c r="L687" s="430">
        <v>1.28</v>
      </c>
      <c r="M687" s="429" t="s">
        <v>53</v>
      </c>
      <c r="N687" s="430">
        <v>1.22</v>
      </c>
      <c r="O687" s="429" t="s">
        <v>53</v>
      </c>
      <c r="P687" s="430">
        <v>0.16</v>
      </c>
      <c r="Q687" s="429" t="s">
        <v>53</v>
      </c>
      <c r="R687" s="430">
        <v>0.34</v>
      </c>
      <c r="S687" s="429" t="s">
        <v>27</v>
      </c>
      <c r="T687" s="430">
        <v>0.53</v>
      </c>
      <c r="U687" s="429" t="s">
        <v>53</v>
      </c>
      <c r="V687" s="430">
        <v>1.59</v>
      </c>
      <c r="W687" s="429" t="s">
        <v>53</v>
      </c>
      <c r="X687" s="430">
        <v>1.0900000000000001</v>
      </c>
      <c r="Y687" s="429" t="s">
        <v>53</v>
      </c>
      <c r="Z687" s="430">
        <v>1.21</v>
      </c>
      <c r="AA687" s="429" t="s">
        <v>53</v>
      </c>
      <c r="AB687" s="430">
        <v>11.85</v>
      </c>
    </row>
    <row r="688" spans="1:28">
      <c r="A688" s="429" t="s">
        <v>318</v>
      </c>
      <c r="B688" s="429" t="s">
        <v>276</v>
      </c>
      <c r="C688" s="430">
        <v>2005</v>
      </c>
      <c r="D688" s="430">
        <v>0.22</v>
      </c>
      <c r="E688" s="429" t="s">
        <v>53</v>
      </c>
      <c r="F688" s="430">
        <v>0.19</v>
      </c>
      <c r="G688" s="429" t="s">
        <v>53</v>
      </c>
      <c r="H688" s="430">
        <v>0.48</v>
      </c>
      <c r="I688" s="429" t="s">
        <v>53</v>
      </c>
      <c r="J688" s="430">
        <v>2.42</v>
      </c>
      <c r="K688" s="429" t="s">
        <v>53</v>
      </c>
      <c r="L688" s="430">
        <v>3.06</v>
      </c>
      <c r="M688" s="429" t="s">
        <v>27</v>
      </c>
      <c r="N688" s="430">
        <v>1.07</v>
      </c>
      <c r="O688" s="429" t="s">
        <v>53</v>
      </c>
      <c r="P688" s="430">
        <v>0.63</v>
      </c>
      <c r="Q688" s="429" t="s">
        <v>53</v>
      </c>
      <c r="R688" s="430">
        <v>1.0900000000000001</v>
      </c>
      <c r="S688" s="429" t="s">
        <v>53</v>
      </c>
      <c r="T688" s="430">
        <v>0.67</v>
      </c>
      <c r="U688" s="429" t="s">
        <v>53</v>
      </c>
      <c r="V688" s="430">
        <v>1.46</v>
      </c>
      <c r="W688" s="429" t="s">
        <v>53</v>
      </c>
      <c r="X688" s="430">
        <v>0.41</v>
      </c>
      <c r="Y688" s="429" t="s">
        <v>37</v>
      </c>
      <c r="Z688" s="430">
        <v>0.08</v>
      </c>
      <c r="AA688" s="429" t="s">
        <v>31</v>
      </c>
      <c r="AB688" s="430">
        <v>11.37</v>
      </c>
    </row>
    <row r="689" spans="1:28">
      <c r="A689" s="429" t="s">
        <v>319</v>
      </c>
      <c r="B689" s="429" t="s">
        <v>276</v>
      </c>
      <c r="C689" s="430">
        <v>2005</v>
      </c>
      <c r="D689" s="430">
        <v>2.13</v>
      </c>
      <c r="E689" s="429" t="s">
        <v>53</v>
      </c>
      <c r="F689" s="430">
        <v>0.52</v>
      </c>
      <c r="G689" s="429" t="s">
        <v>53</v>
      </c>
      <c r="H689" s="430">
        <v>0.81</v>
      </c>
      <c r="I689" s="429" t="s">
        <v>25</v>
      </c>
      <c r="J689" s="430">
        <v>1.73</v>
      </c>
      <c r="K689" s="429" t="s">
        <v>27</v>
      </c>
      <c r="L689" s="430">
        <v>3.94</v>
      </c>
      <c r="M689" s="429" t="s">
        <v>53</v>
      </c>
      <c r="N689" s="430">
        <v>1.87</v>
      </c>
      <c r="O689" s="429" t="s">
        <v>53</v>
      </c>
      <c r="P689" s="430">
        <v>0</v>
      </c>
      <c r="Q689" s="429" t="s">
        <v>53</v>
      </c>
      <c r="R689" s="430">
        <v>0.71</v>
      </c>
      <c r="S689" s="429" t="s">
        <v>53</v>
      </c>
      <c r="T689" s="430">
        <v>0.94</v>
      </c>
      <c r="U689" s="429" t="s">
        <v>53</v>
      </c>
      <c r="V689" s="430">
        <v>0.44</v>
      </c>
      <c r="W689" s="429" t="s">
        <v>28</v>
      </c>
      <c r="X689" s="430">
        <v>0.54</v>
      </c>
      <c r="Y689" s="429" t="s">
        <v>25</v>
      </c>
      <c r="Z689" s="430">
        <v>1.26</v>
      </c>
      <c r="AA689" s="429" t="s">
        <v>31</v>
      </c>
      <c r="AB689" s="430">
        <v>14.89</v>
      </c>
    </row>
    <row r="690" spans="1:28">
      <c r="A690" s="429" t="s">
        <v>321</v>
      </c>
      <c r="B690" s="429" t="s">
        <v>276</v>
      </c>
      <c r="C690" s="430">
        <v>2005</v>
      </c>
      <c r="D690" s="430">
        <v>1.33</v>
      </c>
      <c r="E690" s="429" t="s">
        <v>53</v>
      </c>
      <c r="F690" s="430">
        <v>0.08</v>
      </c>
      <c r="G690" s="429" t="s">
        <v>53</v>
      </c>
      <c r="H690" s="430">
        <v>0.9</v>
      </c>
      <c r="I690" s="429" t="s">
        <v>53</v>
      </c>
      <c r="J690" s="430">
        <v>1.62</v>
      </c>
      <c r="K690" s="429" t="s">
        <v>27</v>
      </c>
      <c r="L690" s="430">
        <v>1.26</v>
      </c>
      <c r="M690" s="429" t="s">
        <v>27</v>
      </c>
      <c r="N690" s="430">
        <v>0.32</v>
      </c>
      <c r="O690" s="429" t="s">
        <v>53</v>
      </c>
      <c r="P690" s="430">
        <v>0.26</v>
      </c>
      <c r="Q690" s="429" t="s">
        <v>53</v>
      </c>
      <c r="R690" s="430">
        <v>0.84</v>
      </c>
      <c r="S690" s="429" t="s">
        <v>53</v>
      </c>
      <c r="T690" s="430">
        <v>0.28999999999999998</v>
      </c>
      <c r="U690" s="429" t="s">
        <v>53</v>
      </c>
      <c r="V690" s="430">
        <v>0.13</v>
      </c>
      <c r="W690" s="429" t="s">
        <v>25</v>
      </c>
      <c r="X690" s="430">
        <v>0.22</v>
      </c>
      <c r="Y690" s="429" t="s">
        <v>53</v>
      </c>
      <c r="Z690" s="430">
        <v>0.46</v>
      </c>
      <c r="AA690" s="429" t="s">
        <v>25</v>
      </c>
      <c r="AB690" s="430">
        <v>7.71</v>
      </c>
    </row>
    <row r="691" spans="1:28">
      <c r="A691" s="429" t="s">
        <v>322</v>
      </c>
      <c r="B691" s="429" t="s">
        <v>276</v>
      </c>
      <c r="C691" s="430">
        <v>2005</v>
      </c>
      <c r="D691" s="430">
        <v>1.7</v>
      </c>
      <c r="E691" s="429" t="s">
        <v>25</v>
      </c>
      <c r="F691" s="430">
        <v>0.76</v>
      </c>
      <c r="G691" s="429" t="s">
        <v>53</v>
      </c>
      <c r="H691" s="430">
        <v>0.54</v>
      </c>
      <c r="I691" s="429" t="s">
        <v>53</v>
      </c>
      <c r="J691" s="430">
        <v>3.4</v>
      </c>
      <c r="K691" s="429" t="s">
        <v>53</v>
      </c>
      <c r="L691" s="430">
        <v>2.09</v>
      </c>
      <c r="M691" s="429" t="s">
        <v>53</v>
      </c>
      <c r="N691" s="430">
        <v>1.93</v>
      </c>
      <c r="O691" s="429" t="s">
        <v>53</v>
      </c>
      <c r="P691" s="430">
        <v>0.02</v>
      </c>
      <c r="Q691" s="429" t="s">
        <v>53</v>
      </c>
      <c r="R691" s="430">
        <v>0.83</v>
      </c>
      <c r="S691" s="429" t="s">
        <v>53</v>
      </c>
      <c r="T691" s="430">
        <v>0.49</v>
      </c>
      <c r="U691" s="429" t="s">
        <v>53</v>
      </c>
      <c r="V691" s="430">
        <v>0.76</v>
      </c>
      <c r="W691" s="429" t="s">
        <v>53</v>
      </c>
      <c r="X691" s="430">
        <v>0.82</v>
      </c>
      <c r="Y691" s="429" t="s">
        <v>25</v>
      </c>
      <c r="Z691" s="430">
        <v>1.52</v>
      </c>
      <c r="AA691" s="429" t="s">
        <v>25</v>
      </c>
      <c r="AB691" s="430">
        <v>14.86</v>
      </c>
    </row>
    <row r="692" spans="1:28">
      <c r="A692" s="429" t="s">
        <v>324</v>
      </c>
      <c r="B692" s="429" t="s">
        <v>276</v>
      </c>
      <c r="C692" s="430">
        <v>2005</v>
      </c>
      <c r="D692" s="430">
        <v>0.6</v>
      </c>
      <c r="E692" s="429" t="s">
        <v>53</v>
      </c>
      <c r="F692" s="430">
        <v>0.66</v>
      </c>
      <c r="G692" s="429" t="s">
        <v>53</v>
      </c>
      <c r="H692" s="430">
        <v>0.98</v>
      </c>
      <c r="I692" s="429" t="s">
        <v>53</v>
      </c>
      <c r="J692" s="430">
        <v>2.54</v>
      </c>
      <c r="K692" s="429" t="s">
        <v>53</v>
      </c>
      <c r="L692" s="430">
        <v>4.03</v>
      </c>
      <c r="M692" s="429" t="s">
        <v>53</v>
      </c>
      <c r="N692" s="430">
        <v>1.57</v>
      </c>
      <c r="O692" s="429" t="s">
        <v>53</v>
      </c>
      <c r="P692" s="430">
        <v>0.51</v>
      </c>
      <c r="Q692" s="429" t="s">
        <v>53</v>
      </c>
      <c r="R692" s="430">
        <v>2.44</v>
      </c>
      <c r="S692" s="429" t="s">
        <v>53</v>
      </c>
      <c r="T692" s="430">
        <v>0</v>
      </c>
      <c r="U692" s="429" t="s">
        <v>26</v>
      </c>
      <c r="V692" s="430">
        <v>0</v>
      </c>
      <c r="W692" s="429" t="s">
        <v>26</v>
      </c>
      <c r="X692" s="430">
        <v>0</v>
      </c>
      <c r="Y692" s="429" t="s">
        <v>26</v>
      </c>
      <c r="Z692" s="430">
        <v>0</v>
      </c>
      <c r="AA692" s="429" t="s">
        <v>26</v>
      </c>
      <c r="AB692" s="430">
        <v>13.33</v>
      </c>
    </row>
    <row r="693" spans="1:28">
      <c r="A693" s="429" t="s">
        <v>325</v>
      </c>
      <c r="B693" s="429" t="s">
        <v>276</v>
      </c>
      <c r="C693" s="430">
        <v>2005</v>
      </c>
      <c r="D693" s="430">
        <v>0.42</v>
      </c>
      <c r="E693" s="429" t="s">
        <v>41</v>
      </c>
      <c r="F693" s="430">
        <v>0.27</v>
      </c>
      <c r="G693" s="429" t="s">
        <v>43</v>
      </c>
      <c r="H693" s="430">
        <v>0.97</v>
      </c>
      <c r="I693" s="429" t="s">
        <v>31</v>
      </c>
      <c r="J693" s="430">
        <v>1.55</v>
      </c>
      <c r="K693" s="429" t="s">
        <v>36</v>
      </c>
      <c r="L693" s="430">
        <v>1</v>
      </c>
      <c r="M693" s="429" t="s">
        <v>42</v>
      </c>
      <c r="N693" s="430">
        <v>0.35</v>
      </c>
      <c r="O693" s="429" t="s">
        <v>34</v>
      </c>
      <c r="P693" s="430">
        <v>0</v>
      </c>
      <c r="Q693" s="429" t="s">
        <v>26</v>
      </c>
      <c r="R693" s="430">
        <v>0.77</v>
      </c>
      <c r="S693" s="429" t="s">
        <v>31</v>
      </c>
      <c r="T693" s="430">
        <v>1.28</v>
      </c>
      <c r="U693" s="429" t="s">
        <v>40</v>
      </c>
      <c r="V693" s="430">
        <v>0</v>
      </c>
      <c r="W693" s="429" t="s">
        <v>26</v>
      </c>
      <c r="X693" s="430">
        <v>1.31</v>
      </c>
      <c r="Y693" s="429" t="s">
        <v>45</v>
      </c>
      <c r="Z693" s="430">
        <v>0.43</v>
      </c>
      <c r="AA693" s="429" t="s">
        <v>41</v>
      </c>
      <c r="AB693" s="430">
        <v>1.74</v>
      </c>
    </row>
    <row r="694" spans="1:28">
      <c r="A694" s="429" t="s">
        <v>327</v>
      </c>
      <c r="B694" s="429" t="s">
        <v>276</v>
      </c>
      <c r="C694" s="430">
        <v>2005</v>
      </c>
      <c r="D694" s="430">
        <v>0.23</v>
      </c>
      <c r="E694" s="429" t="s">
        <v>53</v>
      </c>
      <c r="F694" s="430">
        <v>0.23</v>
      </c>
      <c r="G694" s="429" t="s">
        <v>53</v>
      </c>
      <c r="H694" s="430">
        <v>0.52</v>
      </c>
      <c r="I694" s="429" t="s">
        <v>53</v>
      </c>
      <c r="J694" s="430">
        <v>1.8</v>
      </c>
      <c r="K694" s="429" t="s">
        <v>53</v>
      </c>
      <c r="L694" s="430">
        <v>3.21</v>
      </c>
      <c r="M694" s="429" t="s">
        <v>53</v>
      </c>
      <c r="N694" s="430">
        <v>1.57</v>
      </c>
      <c r="O694" s="429" t="s">
        <v>25</v>
      </c>
      <c r="P694" s="430">
        <v>0.23</v>
      </c>
      <c r="Q694" s="429" t="s">
        <v>53</v>
      </c>
      <c r="R694" s="430">
        <v>0.57999999999999996</v>
      </c>
      <c r="S694" s="429" t="s">
        <v>53</v>
      </c>
      <c r="T694" s="430">
        <v>0.8</v>
      </c>
      <c r="U694" s="429" t="s">
        <v>53</v>
      </c>
      <c r="V694" s="430">
        <v>0.75</v>
      </c>
      <c r="W694" s="429" t="s">
        <v>53</v>
      </c>
      <c r="X694" s="430">
        <v>0.5</v>
      </c>
      <c r="Y694" s="429" t="s">
        <v>53</v>
      </c>
      <c r="Z694" s="430">
        <v>0.2</v>
      </c>
      <c r="AA694" s="429" t="s">
        <v>27</v>
      </c>
      <c r="AB694" s="430">
        <v>10.62</v>
      </c>
    </row>
    <row r="695" spans="1:28">
      <c r="A695" s="429" t="s">
        <v>328</v>
      </c>
      <c r="B695" s="429" t="s">
        <v>276</v>
      </c>
      <c r="C695" s="430">
        <v>2005</v>
      </c>
      <c r="D695" s="430">
        <v>0.3</v>
      </c>
      <c r="E695" s="429" t="s">
        <v>53</v>
      </c>
      <c r="F695" s="430">
        <v>0.19</v>
      </c>
      <c r="G695" s="429" t="s">
        <v>53</v>
      </c>
      <c r="H695" s="430">
        <v>0.7</v>
      </c>
      <c r="I695" s="429" t="s">
        <v>53</v>
      </c>
      <c r="J695" s="430">
        <v>1.17</v>
      </c>
      <c r="K695" s="429" t="s">
        <v>53</v>
      </c>
      <c r="L695" s="430">
        <v>1.78</v>
      </c>
      <c r="M695" s="429" t="s">
        <v>53</v>
      </c>
      <c r="N695" s="430">
        <v>3.51</v>
      </c>
      <c r="O695" s="429" t="s">
        <v>53</v>
      </c>
      <c r="P695" s="430">
        <v>0.78</v>
      </c>
      <c r="Q695" s="429" t="s">
        <v>53</v>
      </c>
      <c r="R695" s="430">
        <v>1.18</v>
      </c>
      <c r="S695" s="429" t="s">
        <v>53</v>
      </c>
      <c r="T695" s="430">
        <v>0.36</v>
      </c>
      <c r="U695" s="429" t="s">
        <v>53</v>
      </c>
      <c r="V695" s="430">
        <v>1.43</v>
      </c>
      <c r="W695" s="429" t="s">
        <v>53</v>
      </c>
      <c r="X695" s="430">
        <v>0.38</v>
      </c>
      <c r="Y695" s="429" t="s">
        <v>27</v>
      </c>
      <c r="Z695" s="430">
        <v>0.31</v>
      </c>
      <c r="AA695" s="429" t="s">
        <v>53</v>
      </c>
      <c r="AB695" s="430">
        <v>12.09</v>
      </c>
    </row>
    <row r="696" spans="1:28">
      <c r="A696" s="429" t="s">
        <v>329</v>
      </c>
      <c r="B696" s="429" t="s">
        <v>276</v>
      </c>
      <c r="C696" s="430">
        <v>2005</v>
      </c>
      <c r="D696" s="430">
        <v>0.31</v>
      </c>
      <c r="E696" s="429" t="s">
        <v>53</v>
      </c>
      <c r="F696" s="430">
        <v>0.43</v>
      </c>
      <c r="G696" s="429" t="s">
        <v>53</v>
      </c>
      <c r="H696" s="430">
        <v>0.83</v>
      </c>
      <c r="I696" s="429" t="s">
        <v>53</v>
      </c>
      <c r="J696" s="430">
        <v>1.75</v>
      </c>
      <c r="K696" s="429" t="s">
        <v>53</v>
      </c>
      <c r="L696" s="430">
        <v>3.8</v>
      </c>
      <c r="M696" s="429" t="s">
        <v>53</v>
      </c>
      <c r="N696" s="430">
        <v>2.64</v>
      </c>
      <c r="O696" s="429" t="s">
        <v>27</v>
      </c>
      <c r="P696" s="430">
        <v>1.1200000000000001</v>
      </c>
      <c r="Q696" s="429" t="s">
        <v>53</v>
      </c>
      <c r="R696" s="430">
        <v>1.02</v>
      </c>
      <c r="S696" s="429" t="s">
        <v>27</v>
      </c>
      <c r="T696" s="430">
        <v>0.71</v>
      </c>
      <c r="U696" s="429" t="s">
        <v>53</v>
      </c>
      <c r="V696" s="430">
        <v>2.31</v>
      </c>
      <c r="W696" s="429" t="s">
        <v>53</v>
      </c>
      <c r="X696" s="430">
        <v>0.94</v>
      </c>
      <c r="Y696" s="429" t="s">
        <v>27</v>
      </c>
      <c r="Z696" s="430">
        <v>1.04</v>
      </c>
      <c r="AA696" s="429" t="s">
        <v>28</v>
      </c>
      <c r="AB696" s="430">
        <v>16.899999999999999</v>
      </c>
    </row>
    <row r="697" spans="1:28">
      <c r="A697" s="429" t="s">
        <v>330</v>
      </c>
      <c r="B697" s="429" t="s">
        <v>276</v>
      </c>
      <c r="C697" s="430">
        <v>2005</v>
      </c>
      <c r="D697" s="430">
        <v>1.58</v>
      </c>
      <c r="E697" s="429" t="s">
        <v>34</v>
      </c>
      <c r="F697" s="430">
        <v>0.38</v>
      </c>
      <c r="G697" s="429" t="s">
        <v>30</v>
      </c>
      <c r="H697" s="430">
        <v>0.77</v>
      </c>
      <c r="I697" s="429" t="s">
        <v>46</v>
      </c>
      <c r="J697" s="430">
        <v>0.79</v>
      </c>
      <c r="K697" s="429" t="s">
        <v>46</v>
      </c>
      <c r="L697" s="430">
        <v>2.72</v>
      </c>
      <c r="M697" s="429" t="s">
        <v>42</v>
      </c>
      <c r="N697" s="430">
        <v>2.17</v>
      </c>
      <c r="O697" s="429" t="s">
        <v>44</v>
      </c>
      <c r="P697" s="430">
        <v>0.15</v>
      </c>
      <c r="Q697" s="429" t="s">
        <v>26</v>
      </c>
      <c r="R697" s="430">
        <v>1.36</v>
      </c>
      <c r="S697" s="429" t="s">
        <v>331</v>
      </c>
      <c r="T697" s="430">
        <v>1.65</v>
      </c>
      <c r="U697" s="429" t="s">
        <v>47</v>
      </c>
      <c r="V697" s="430">
        <v>1.97</v>
      </c>
      <c r="W697" s="429" t="s">
        <v>45</v>
      </c>
      <c r="X697" s="430">
        <v>1.43</v>
      </c>
      <c r="Y697" s="429" t="s">
        <v>34</v>
      </c>
      <c r="Z697" s="430">
        <v>2.75</v>
      </c>
      <c r="AA697" s="429" t="s">
        <v>34</v>
      </c>
      <c r="AB697" s="430">
        <v>0</v>
      </c>
    </row>
    <row r="698" spans="1:28">
      <c r="A698" s="429" t="s">
        <v>332</v>
      </c>
      <c r="B698" s="429" t="s">
        <v>276</v>
      </c>
      <c r="C698" s="430">
        <v>2005</v>
      </c>
      <c r="D698" s="430">
        <v>0.56999999999999995</v>
      </c>
      <c r="E698" s="429" t="s">
        <v>53</v>
      </c>
      <c r="F698" s="430">
        <v>0</v>
      </c>
      <c r="G698" s="429" t="s">
        <v>53</v>
      </c>
      <c r="H698" s="430">
        <v>0.53</v>
      </c>
      <c r="I698" s="429" t="s">
        <v>53</v>
      </c>
      <c r="J698" s="430">
        <v>0.47</v>
      </c>
      <c r="K698" s="429" t="s">
        <v>53</v>
      </c>
      <c r="L698" s="430">
        <v>1.05</v>
      </c>
      <c r="M698" s="429" t="s">
        <v>53</v>
      </c>
      <c r="N698" s="430">
        <v>0.28999999999999998</v>
      </c>
      <c r="O698" s="429" t="s">
        <v>53</v>
      </c>
      <c r="P698" s="430">
        <v>0.18</v>
      </c>
      <c r="Q698" s="429" t="s">
        <v>53</v>
      </c>
      <c r="R698" s="430">
        <v>0.34</v>
      </c>
      <c r="S698" s="429" t="s">
        <v>53</v>
      </c>
      <c r="T698" s="430">
        <v>0.25</v>
      </c>
      <c r="U698" s="429" t="s">
        <v>53</v>
      </c>
      <c r="V698" s="430">
        <v>1.03</v>
      </c>
      <c r="W698" s="429" t="s">
        <v>53</v>
      </c>
      <c r="X698" s="430">
        <v>0.18</v>
      </c>
      <c r="Y698" s="429" t="s">
        <v>53</v>
      </c>
      <c r="Z698" s="430">
        <v>0.23</v>
      </c>
      <c r="AA698" s="429" t="s">
        <v>53</v>
      </c>
      <c r="AB698" s="430">
        <v>5.12</v>
      </c>
    </row>
    <row r="699" spans="1:28">
      <c r="A699" s="429" t="s">
        <v>333</v>
      </c>
      <c r="B699" s="429" t="s">
        <v>276</v>
      </c>
      <c r="C699" s="430">
        <v>2005</v>
      </c>
      <c r="D699" s="430">
        <v>0.28999999999999998</v>
      </c>
      <c r="E699" s="429" t="s">
        <v>53</v>
      </c>
      <c r="F699" s="430">
        <v>0.21</v>
      </c>
      <c r="G699" s="429" t="s">
        <v>53</v>
      </c>
      <c r="H699" s="430">
        <v>0.32</v>
      </c>
      <c r="I699" s="429" t="s">
        <v>53</v>
      </c>
      <c r="J699" s="430">
        <v>2.68</v>
      </c>
      <c r="K699" s="429" t="s">
        <v>53</v>
      </c>
      <c r="L699" s="430">
        <v>4.42</v>
      </c>
      <c r="M699" s="429" t="s">
        <v>53</v>
      </c>
      <c r="N699" s="430">
        <v>0.59</v>
      </c>
      <c r="O699" s="429" t="s">
        <v>53</v>
      </c>
      <c r="P699" s="430">
        <v>0.87</v>
      </c>
      <c r="Q699" s="429" t="s">
        <v>53</v>
      </c>
      <c r="R699" s="430">
        <v>1.44</v>
      </c>
      <c r="S699" s="429" t="s">
        <v>53</v>
      </c>
      <c r="T699" s="430">
        <v>0.31</v>
      </c>
      <c r="U699" s="429" t="s">
        <v>53</v>
      </c>
      <c r="V699" s="430">
        <v>1.81</v>
      </c>
      <c r="W699" s="429" t="s">
        <v>53</v>
      </c>
      <c r="X699" s="430">
        <v>0.28999999999999998</v>
      </c>
      <c r="Y699" s="429" t="s">
        <v>27</v>
      </c>
      <c r="Z699" s="430">
        <v>0.37</v>
      </c>
      <c r="AA699" s="429" t="s">
        <v>53</v>
      </c>
      <c r="AB699" s="430">
        <v>13.6</v>
      </c>
    </row>
    <row r="700" spans="1:28">
      <c r="A700" s="429" t="s">
        <v>334</v>
      </c>
      <c r="B700" s="429" t="s">
        <v>276</v>
      </c>
      <c r="C700" s="430">
        <v>2005</v>
      </c>
      <c r="D700" s="430">
        <v>1.39</v>
      </c>
      <c r="E700" s="429" t="s">
        <v>53</v>
      </c>
      <c r="F700" s="430">
        <v>0</v>
      </c>
      <c r="G700" s="429" t="s">
        <v>26</v>
      </c>
      <c r="H700" s="430">
        <v>0.67</v>
      </c>
      <c r="I700" s="429" t="s">
        <v>53</v>
      </c>
      <c r="J700" s="430">
        <v>1.29</v>
      </c>
      <c r="K700" s="429" t="s">
        <v>53</v>
      </c>
      <c r="L700" s="430">
        <v>0.97</v>
      </c>
      <c r="M700" s="429" t="s">
        <v>53</v>
      </c>
      <c r="N700" s="430">
        <v>0.22</v>
      </c>
      <c r="O700" s="429" t="s">
        <v>53</v>
      </c>
      <c r="P700" s="430">
        <v>0.36</v>
      </c>
      <c r="Q700" s="429" t="s">
        <v>53</v>
      </c>
      <c r="R700" s="430">
        <v>0.39</v>
      </c>
      <c r="S700" s="429" t="s">
        <v>53</v>
      </c>
      <c r="T700" s="430">
        <v>0</v>
      </c>
      <c r="U700" s="429" t="s">
        <v>53</v>
      </c>
      <c r="V700" s="430">
        <v>0</v>
      </c>
      <c r="W700" s="429" t="s">
        <v>53</v>
      </c>
      <c r="X700" s="430">
        <v>0.5</v>
      </c>
      <c r="Y700" s="429" t="s">
        <v>53</v>
      </c>
      <c r="Z700" s="430">
        <v>1</v>
      </c>
      <c r="AA700" s="429" t="s">
        <v>33</v>
      </c>
      <c r="AB700" s="430">
        <v>5.79</v>
      </c>
    </row>
    <row r="701" spans="1:28">
      <c r="A701" s="429" t="s">
        <v>335</v>
      </c>
      <c r="B701" s="429" t="s">
        <v>276</v>
      </c>
      <c r="C701" s="430">
        <v>2005</v>
      </c>
      <c r="D701" s="430">
        <v>1.21</v>
      </c>
      <c r="E701" s="429" t="s">
        <v>53</v>
      </c>
      <c r="F701" s="430">
        <v>0.18</v>
      </c>
      <c r="G701" s="429" t="s">
        <v>31</v>
      </c>
      <c r="H701" s="430">
        <v>1.02</v>
      </c>
      <c r="I701" s="429" t="s">
        <v>31</v>
      </c>
      <c r="J701" s="430">
        <v>0.63</v>
      </c>
      <c r="K701" s="429" t="s">
        <v>53</v>
      </c>
      <c r="L701" s="430">
        <v>1.85</v>
      </c>
      <c r="M701" s="429" t="s">
        <v>53</v>
      </c>
      <c r="N701" s="430">
        <v>0.81</v>
      </c>
      <c r="O701" s="429" t="s">
        <v>27</v>
      </c>
      <c r="P701" s="430">
        <v>0.19</v>
      </c>
      <c r="Q701" s="429" t="s">
        <v>28</v>
      </c>
      <c r="R701" s="430">
        <v>0.44</v>
      </c>
      <c r="S701" s="429" t="s">
        <v>53</v>
      </c>
      <c r="T701" s="430">
        <v>0.33</v>
      </c>
      <c r="U701" s="429" t="s">
        <v>53</v>
      </c>
      <c r="V701" s="430">
        <v>0.53</v>
      </c>
      <c r="W701" s="429" t="s">
        <v>53</v>
      </c>
      <c r="X701" s="430">
        <v>0.04</v>
      </c>
      <c r="Y701" s="429" t="s">
        <v>25</v>
      </c>
      <c r="Z701" s="430">
        <v>0.62</v>
      </c>
      <c r="AA701" s="429" t="s">
        <v>27</v>
      </c>
      <c r="AB701" s="430">
        <v>7.85</v>
      </c>
    </row>
    <row r="702" spans="1:28">
      <c r="A702" s="429" t="s">
        <v>336</v>
      </c>
      <c r="B702" s="429" t="s">
        <v>276</v>
      </c>
      <c r="C702" s="430">
        <v>2005</v>
      </c>
      <c r="D702" s="430">
        <v>0.7</v>
      </c>
      <c r="E702" s="429" t="s">
        <v>53</v>
      </c>
      <c r="F702" s="430">
        <v>0.38</v>
      </c>
      <c r="G702" s="429" t="s">
        <v>53</v>
      </c>
      <c r="H702" s="430">
        <v>0.92</v>
      </c>
      <c r="I702" s="429" t="s">
        <v>53</v>
      </c>
      <c r="J702" s="430">
        <v>2.37</v>
      </c>
      <c r="K702" s="429" t="s">
        <v>53</v>
      </c>
      <c r="L702" s="430">
        <v>2.1800000000000002</v>
      </c>
      <c r="M702" s="429" t="s">
        <v>53</v>
      </c>
      <c r="N702" s="430">
        <v>5.98</v>
      </c>
      <c r="O702" s="429" t="s">
        <v>53</v>
      </c>
      <c r="P702" s="430">
        <v>3.61</v>
      </c>
      <c r="Q702" s="429" t="s">
        <v>53</v>
      </c>
      <c r="R702" s="430">
        <v>3.97</v>
      </c>
      <c r="S702" s="429" t="s">
        <v>53</v>
      </c>
      <c r="T702" s="430">
        <v>0.23</v>
      </c>
      <c r="U702" s="429" t="s">
        <v>53</v>
      </c>
      <c r="V702" s="430">
        <v>2.2000000000000002</v>
      </c>
      <c r="W702" s="429" t="s">
        <v>53</v>
      </c>
      <c r="X702" s="430">
        <v>0.31</v>
      </c>
      <c r="Y702" s="429" t="s">
        <v>53</v>
      </c>
      <c r="Z702" s="430">
        <v>0.36</v>
      </c>
      <c r="AA702" s="429" t="s">
        <v>53</v>
      </c>
      <c r="AB702" s="430">
        <v>23.21</v>
      </c>
    </row>
    <row r="703" spans="1:28">
      <c r="A703" s="429" t="s">
        <v>337</v>
      </c>
      <c r="B703" s="429" t="s">
        <v>276</v>
      </c>
      <c r="C703" s="430">
        <v>2005</v>
      </c>
      <c r="D703" s="430">
        <v>2.5</v>
      </c>
      <c r="E703" s="429" t="s">
        <v>53</v>
      </c>
      <c r="F703" s="430">
        <v>0</v>
      </c>
      <c r="G703" s="429" t="s">
        <v>26</v>
      </c>
      <c r="H703" s="430">
        <v>1.73</v>
      </c>
      <c r="I703" s="429" t="s">
        <v>37</v>
      </c>
      <c r="J703" s="430">
        <v>0.9</v>
      </c>
      <c r="K703" s="429" t="s">
        <v>53</v>
      </c>
      <c r="L703" s="430">
        <v>2.66</v>
      </c>
      <c r="M703" s="429" t="s">
        <v>31</v>
      </c>
      <c r="N703" s="430">
        <v>3.43</v>
      </c>
      <c r="O703" s="429" t="s">
        <v>53</v>
      </c>
      <c r="P703" s="430">
        <v>1.27</v>
      </c>
      <c r="Q703" s="429" t="s">
        <v>53</v>
      </c>
      <c r="R703" s="430">
        <v>2.92</v>
      </c>
      <c r="S703" s="429" t="s">
        <v>27</v>
      </c>
      <c r="T703" s="430">
        <v>1.92</v>
      </c>
      <c r="U703" s="429" t="s">
        <v>53</v>
      </c>
      <c r="V703" s="430">
        <v>1.71</v>
      </c>
      <c r="W703" s="429" t="s">
        <v>25</v>
      </c>
      <c r="X703" s="430">
        <v>2.67</v>
      </c>
      <c r="Y703" s="429" t="s">
        <v>25</v>
      </c>
      <c r="Z703" s="430">
        <v>2.08</v>
      </c>
      <c r="AA703" s="429" t="s">
        <v>27</v>
      </c>
      <c r="AB703" s="430">
        <v>22.06</v>
      </c>
    </row>
    <row r="704" spans="1:28">
      <c r="A704" s="429" t="s">
        <v>338</v>
      </c>
      <c r="B704" s="429" t="s">
        <v>276</v>
      </c>
      <c r="C704" s="430">
        <v>2005</v>
      </c>
      <c r="D704" s="430">
        <v>0.8</v>
      </c>
      <c r="E704" s="429" t="s">
        <v>53</v>
      </c>
      <c r="F704" s="430">
        <v>0.05</v>
      </c>
      <c r="G704" s="429" t="s">
        <v>53</v>
      </c>
      <c r="H704" s="430">
        <v>0.94</v>
      </c>
      <c r="I704" s="429" t="s">
        <v>53</v>
      </c>
      <c r="J704" s="430">
        <v>1.66</v>
      </c>
      <c r="K704" s="429" t="s">
        <v>53</v>
      </c>
      <c r="L704" s="430">
        <v>4.34</v>
      </c>
      <c r="M704" s="429" t="s">
        <v>53</v>
      </c>
      <c r="N704" s="430">
        <v>0.31</v>
      </c>
      <c r="O704" s="429" t="s">
        <v>53</v>
      </c>
      <c r="P704" s="430">
        <v>0.36</v>
      </c>
      <c r="Q704" s="429" t="s">
        <v>53</v>
      </c>
      <c r="R704" s="430">
        <v>0.54</v>
      </c>
      <c r="S704" s="429" t="s">
        <v>53</v>
      </c>
      <c r="T704" s="430">
        <v>0.41</v>
      </c>
      <c r="U704" s="429" t="s">
        <v>53</v>
      </c>
      <c r="V704" s="430">
        <v>1.88</v>
      </c>
      <c r="W704" s="429" t="s">
        <v>53</v>
      </c>
      <c r="X704" s="430">
        <v>0.41</v>
      </c>
      <c r="Y704" s="429" t="s">
        <v>53</v>
      </c>
      <c r="Z704" s="430">
        <v>0.39</v>
      </c>
      <c r="AA704" s="429" t="s">
        <v>53</v>
      </c>
      <c r="AB704" s="430">
        <v>12.09</v>
      </c>
    </row>
    <row r="705" spans="1:28">
      <c r="A705" s="429" t="s">
        <v>339</v>
      </c>
      <c r="B705" s="429" t="s">
        <v>276</v>
      </c>
      <c r="C705" s="430">
        <v>2005</v>
      </c>
      <c r="D705" s="430">
        <v>0.37</v>
      </c>
      <c r="E705" s="429" t="s">
        <v>53</v>
      </c>
      <c r="F705" s="430">
        <v>0.28999999999999998</v>
      </c>
      <c r="G705" s="429" t="s">
        <v>53</v>
      </c>
      <c r="H705" s="430">
        <v>0.75</v>
      </c>
      <c r="I705" s="429" t="s">
        <v>53</v>
      </c>
      <c r="J705" s="430">
        <v>1.24</v>
      </c>
      <c r="K705" s="429" t="s">
        <v>53</v>
      </c>
      <c r="L705" s="430">
        <v>0.99</v>
      </c>
      <c r="M705" s="429" t="s">
        <v>53</v>
      </c>
      <c r="N705" s="430">
        <v>3.23</v>
      </c>
      <c r="O705" s="429" t="s">
        <v>53</v>
      </c>
      <c r="P705" s="430">
        <v>1.2</v>
      </c>
      <c r="Q705" s="429" t="s">
        <v>53</v>
      </c>
      <c r="R705" s="430">
        <v>1.34</v>
      </c>
      <c r="S705" s="429" t="s">
        <v>53</v>
      </c>
      <c r="T705" s="430">
        <v>0.33</v>
      </c>
      <c r="U705" s="429" t="s">
        <v>53</v>
      </c>
      <c r="V705" s="430">
        <v>1.38</v>
      </c>
      <c r="W705" s="429" t="s">
        <v>53</v>
      </c>
      <c r="X705" s="430">
        <v>0.48</v>
      </c>
      <c r="Y705" s="429" t="s">
        <v>53</v>
      </c>
      <c r="Z705" s="430">
        <v>0.12</v>
      </c>
      <c r="AA705" s="429" t="s">
        <v>53</v>
      </c>
      <c r="AB705" s="430">
        <v>11.72</v>
      </c>
    </row>
    <row r="706" spans="1:28">
      <c r="A706" s="429" t="s">
        <v>340</v>
      </c>
      <c r="B706" s="429" t="s">
        <v>276</v>
      </c>
      <c r="C706" s="430">
        <v>2005</v>
      </c>
      <c r="D706" s="430">
        <v>0.3</v>
      </c>
      <c r="E706" s="429" t="s">
        <v>53</v>
      </c>
      <c r="F706" s="430">
        <v>0.12</v>
      </c>
      <c r="G706" s="429" t="s">
        <v>53</v>
      </c>
      <c r="H706" s="430">
        <v>0.48</v>
      </c>
      <c r="I706" s="429" t="s">
        <v>53</v>
      </c>
      <c r="J706" s="430">
        <v>0.81</v>
      </c>
      <c r="K706" s="429" t="s">
        <v>53</v>
      </c>
      <c r="L706" s="430">
        <v>1.05</v>
      </c>
      <c r="M706" s="429" t="s">
        <v>53</v>
      </c>
      <c r="N706" s="430">
        <v>3.29</v>
      </c>
      <c r="O706" s="429" t="s">
        <v>53</v>
      </c>
      <c r="P706" s="430">
        <v>0.97</v>
      </c>
      <c r="Q706" s="429" t="s">
        <v>53</v>
      </c>
      <c r="R706" s="430">
        <v>0.7</v>
      </c>
      <c r="S706" s="429" t="s">
        <v>53</v>
      </c>
      <c r="T706" s="430">
        <v>0.43</v>
      </c>
      <c r="U706" s="429" t="s">
        <v>53</v>
      </c>
      <c r="V706" s="430">
        <v>1.04</v>
      </c>
      <c r="W706" s="429" t="s">
        <v>53</v>
      </c>
      <c r="X706" s="430">
        <v>0.4</v>
      </c>
      <c r="Y706" s="429" t="s">
        <v>53</v>
      </c>
      <c r="Z706" s="430">
        <v>0.06</v>
      </c>
      <c r="AA706" s="429" t="s">
        <v>53</v>
      </c>
      <c r="AB706" s="430">
        <v>9.65</v>
      </c>
    </row>
    <row r="707" spans="1:28">
      <c r="A707" s="429" t="s">
        <v>341</v>
      </c>
      <c r="B707" s="429" t="s">
        <v>276</v>
      </c>
      <c r="C707" s="430">
        <v>2005</v>
      </c>
      <c r="D707" s="430">
        <v>0.31</v>
      </c>
      <c r="E707" s="429" t="s">
        <v>53</v>
      </c>
      <c r="F707" s="430">
        <v>0.47</v>
      </c>
      <c r="G707" s="429" t="s">
        <v>53</v>
      </c>
      <c r="H707" s="430">
        <v>0.36</v>
      </c>
      <c r="I707" s="429" t="s">
        <v>53</v>
      </c>
      <c r="J707" s="430">
        <v>3.16</v>
      </c>
      <c r="K707" s="429" t="s">
        <v>53</v>
      </c>
      <c r="L707" s="430">
        <v>4.5999999999999996</v>
      </c>
      <c r="M707" s="429" t="s">
        <v>53</v>
      </c>
      <c r="N707" s="430">
        <v>2.09</v>
      </c>
      <c r="O707" s="429" t="s">
        <v>53</v>
      </c>
      <c r="P707" s="430">
        <v>1.03</v>
      </c>
      <c r="Q707" s="429" t="s">
        <v>53</v>
      </c>
      <c r="R707" s="430">
        <v>0.92</v>
      </c>
      <c r="S707" s="429" t="s">
        <v>53</v>
      </c>
      <c r="T707" s="430">
        <v>0.79</v>
      </c>
      <c r="U707" s="429" t="s">
        <v>53</v>
      </c>
      <c r="V707" s="430">
        <v>4.21</v>
      </c>
      <c r="W707" s="429" t="s">
        <v>53</v>
      </c>
      <c r="X707" s="430">
        <v>1.72</v>
      </c>
      <c r="Y707" s="429" t="s">
        <v>53</v>
      </c>
      <c r="Z707" s="430">
        <v>1.1200000000000001</v>
      </c>
      <c r="AA707" s="429" t="s">
        <v>53</v>
      </c>
      <c r="AB707" s="430">
        <v>20.78</v>
      </c>
    </row>
    <row r="708" spans="1:28">
      <c r="A708" s="429" t="s">
        <v>342</v>
      </c>
      <c r="B708" s="429" t="s">
        <v>276</v>
      </c>
      <c r="C708" s="430">
        <v>2005</v>
      </c>
      <c r="D708" s="430">
        <v>0.75</v>
      </c>
      <c r="E708" s="429" t="s">
        <v>53</v>
      </c>
      <c r="F708" s="430">
        <v>0.26</v>
      </c>
      <c r="G708" s="429" t="s">
        <v>53</v>
      </c>
      <c r="H708" s="430">
        <v>0.76</v>
      </c>
      <c r="I708" s="429" t="s">
        <v>53</v>
      </c>
      <c r="J708" s="430">
        <v>1.1399999999999999</v>
      </c>
      <c r="K708" s="429" t="s">
        <v>53</v>
      </c>
      <c r="L708" s="430">
        <v>1.98</v>
      </c>
      <c r="M708" s="429" t="s">
        <v>53</v>
      </c>
      <c r="N708" s="430">
        <v>0.64</v>
      </c>
      <c r="O708" s="429" t="s">
        <v>53</v>
      </c>
      <c r="P708" s="430">
        <v>0.01</v>
      </c>
      <c r="Q708" s="429" t="s">
        <v>53</v>
      </c>
      <c r="R708" s="430">
        <v>0</v>
      </c>
      <c r="S708" s="429" t="s">
        <v>26</v>
      </c>
      <c r="T708" s="430">
        <v>0.27</v>
      </c>
      <c r="U708" s="429" t="s">
        <v>53</v>
      </c>
      <c r="V708" s="430">
        <v>1.2</v>
      </c>
      <c r="W708" s="429" t="s">
        <v>53</v>
      </c>
      <c r="X708" s="430">
        <v>1.28</v>
      </c>
      <c r="Y708" s="429" t="s">
        <v>53</v>
      </c>
      <c r="Z708" s="430">
        <v>0.47</v>
      </c>
      <c r="AA708" s="429" t="s">
        <v>53</v>
      </c>
      <c r="AB708" s="430">
        <v>8.76</v>
      </c>
    </row>
    <row r="709" spans="1:28">
      <c r="A709" s="429" t="s">
        <v>343</v>
      </c>
      <c r="B709" s="429" t="s">
        <v>276</v>
      </c>
      <c r="C709" s="430">
        <v>2005</v>
      </c>
      <c r="D709" s="430">
        <v>0.72</v>
      </c>
      <c r="E709" s="429" t="s">
        <v>53</v>
      </c>
      <c r="F709" s="430">
        <v>0.27</v>
      </c>
      <c r="G709" s="429" t="s">
        <v>53</v>
      </c>
      <c r="H709" s="430">
        <v>0.67</v>
      </c>
      <c r="I709" s="429" t="s">
        <v>27</v>
      </c>
      <c r="J709" s="430">
        <v>0.83</v>
      </c>
      <c r="K709" s="429" t="s">
        <v>27</v>
      </c>
      <c r="L709" s="430">
        <v>1.58</v>
      </c>
      <c r="M709" s="429" t="s">
        <v>53</v>
      </c>
      <c r="N709" s="430">
        <v>0.7</v>
      </c>
      <c r="O709" s="429" t="s">
        <v>53</v>
      </c>
      <c r="P709" s="430">
        <v>1.44</v>
      </c>
      <c r="Q709" s="429" t="s">
        <v>53</v>
      </c>
      <c r="R709" s="430">
        <v>0.57999999999999996</v>
      </c>
      <c r="S709" s="429" t="s">
        <v>53</v>
      </c>
      <c r="T709" s="430">
        <v>0.91</v>
      </c>
      <c r="U709" s="429" t="s">
        <v>53</v>
      </c>
      <c r="V709" s="430">
        <v>1.66</v>
      </c>
      <c r="W709" s="429" t="s">
        <v>53</v>
      </c>
      <c r="X709" s="430">
        <v>0.5</v>
      </c>
      <c r="Y709" s="429" t="s">
        <v>53</v>
      </c>
      <c r="Z709" s="430">
        <v>0</v>
      </c>
      <c r="AA709" s="429" t="s">
        <v>26</v>
      </c>
      <c r="AB709" s="430">
        <v>9.86</v>
      </c>
    </row>
    <row r="710" spans="1:28">
      <c r="A710" s="429" t="s">
        <v>344</v>
      </c>
      <c r="B710" s="429" t="s">
        <v>276</v>
      </c>
      <c r="C710" s="430">
        <v>2005</v>
      </c>
      <c r="D710" s="430">
        <v>0.14000000000000001</v>
      </c>
      <c r="E710" s="429" t="s">
        <v>53</v>
      </c>
      <c r="F710" s="430">
        <v>0.17</v>
      </c>
      <c r="G710" s="429" t="s">
        <v>53</v>
      </c>
      <c r="H710" s="430">
        <v>0.43</v>
      </c>
      <c r="I710" s="429" t="s">
        <v>53</v>
      </c>
      <c r="J710" s="430">
        <v>2.73</v>
      </c>
      <c r="K710" s="429" t="s">
        <v>53</v>
      </c>
      <c r="L710" s="430">
        <v>2.33</v>
      </c>
      <c r="M710" s="429" t="s">
        <v>53</v>
      </c>
      <c r="N710" s="430">
        <v>0.75</v>
      </c>
      <c r="O710" s="429" t="s">
        <v>53</v>
      </c>
      <c r="P710" s="430">
        <v>0.14000000000000001</v>
      </c>
      <c r="Q710" s="429" t="s">
        <v>53</v>
      </c>
      <c r="R710" s="430">
        <v>0.46</v>
      </c>
      <c r="S710" s="429" t="s">
        <v>53</v>
      </c>
      <c r="T710" s="430">
        <v>0.51</v>
      </c>
      <c r="U710" s="429" t="s">
        <v>53</v>
      </c>
      <c r="V710" s="430">
        <v>0.62</v>
      </c>
      <c r="W710" s="429" t="s">
        <v>53</v>
      </c>
      <c r="X710" s="430">
        <v>0.23</v>
      </c>
      <c r="Y710" s="429" t="s">
        <v>53</v>
      </c>
      <c r="Z710" s="430">
        <v>7.0000000000000007E-2</v>
      </c>
      <c r="AA710" s="429" t="s">
        <v>53</v>
      </c>
      <c r="AB710" s="430">
        <v>8.58</v>
      </c>
    </row>
    <row r="711" spans="1:28">
      <c r="A711" s="429" t="s">
        <v>345</v>
      </c>
      <c r="B711" s="429" t="s">
        <v>276</v>
      </c>
      <c r="C711" s="430">
        <v>2005</v>
      </c>
      <c r="D711" s="430">
        <v>0.7</v>
      </c>
      <c r="E711" s="429" t="s">
        <v>53</v>
      </c>
      <c r="F711" s="430">
        <v>0.44</v>
      </c>
      <c r="G711" s="429" t="s">
        <v>53</v>
      </c>
      <c r="H711" s="430">
        <v>0.56999999999999995</v>
      </c>
      <c r="I711" s="429" t="s">
        <v>53</v>
      </c>
      <c r="J711" s="430">
        <v>2.5499999999999998</v>
      </c>
      <c r="K711" s="429" t="s">
        <v>53</v>
      </c>
      <c r="L711" s="430">
        <v>2.9</v>
      </c>
      <c r="M711" s="429" t="s">
        <v>53</v>
      </c>
      <c r="N711" s="430">
        <v>0.9</v>
      </c>
      <c r="O711" s="429" t="s">
        <v>27</v>
      </c>
      <c r="P711" s="430">
        <v>0.51</v>
      </c>
      <c r="Q711" s="429" t="s">
        <v>53</v>
      </c>
      <c r="R711" s="430">
        <v>0.56999999999999995</v>
      </c>
      <c r="S711" s="429" t="s">
        <v>53</v>
      </c>
      <c r="T711" s="430">
        <v>0.31</v>
      </c>
      <c r="U711" s="429" t="s">
        <v>53</v>
      </c>
      <c r="V711" s="430">
        <v>1.05</v>
      </c>
      <c r="W711" s="429" t="s">
        <v>53</v>
      </c>
      <c r="X711" s="430">
        <v>0.67</v>
      </c>
      <c r="Y711" s="429" t="s">
        <v>53</v>
      </c>
      <c r="Z711" s="430">
        <v>0.32</v>
      </c>
      <c r="AA711" s="429" t="s">
        <v>53</v>
      </c>
      <c r="AB711" s="430">
        <v>11.49</v>
      </c>
    </row>
    <row r="712" spans="1:28">
      <c r="A712" s="429" t="s">
        <v>346</v>
      </c>
      <c r="B712" s="429" t="s">
        <v>276</v>
      </c>
      <c r="C712" s="430">
        <v>2005</v>
      </c>
      <c r="D712" s="430">
        <v>0.46</v>
      </c>
      <c r="E712" s="429" t="s">
        <v>27</v>
      </c>
      <c r="F712" s="430">
        <v>0.08</v>
      </c>
      <c r="G712" s="429" t="s">
        <v>53</v>
      </c>
      <c r="H712" s="430">
        <v>0.92</v>
      </c>
      <c r="I712" s="429" t="s">
        <v>53</v>
      </c>
      <c r="J712" s="430">
        <v>2.2999999999999998</v>
      </c>
      <c r="K712" s="429" t="s">
        <v>53</v>
      </c>
      <c r="L712" s="430">
        <v>3.63</v>
      </c>
      <c r="M712" s="429" t="s">
        <v>53</v>
      </c>
      <c r="N712" s="430">
        <v>1</v>
      </c>
      <c r="O712" s="429" t="s">
        <v>27</v>
      </c>
      <c r="P712" s="430">
        <v>0.68</v>
      </c>
      <c r="Q712" s="429" t="s">
        <v>53</v>
      </c>
      <c r="R712" s="430">
        <v>0.45</v>
      </c>
      <c r="S712" s="429" t="s">
        <v>33</v>
      </c>
      <c r="T712" s="430">
        <v>0.66</v>
      </c>
      <c r="U712" s="429" t="s">
        <v>53</v>
      </c>
      <c r="V712" s="430">
        <v>1.05</v>
      </c>
      <c r="W712" s="429" t="s">
        <v>53</v>
      </c>
      <c r="X712" s="430">
        <v>0.2</v>
      </c>
      <c r="Y712" s="429" t="s">
        <v>53</v>
      </c>
      <c r="Z712" s="430">
        <v>0.15</v>
      </c>
      <c r="AA712" s="429" t="s">
        <v>53</v>
      </c>
      <c r="AB712" s="430">
        <v>11.13</v>
      </c>
    </row>
    <row r="713" spans="1:28">
      <c r="A713" s="429" t="s">
        <v>347</v>
      </c>
      <c r="B713" s="429" t="s">
        <v>276</v>
      </c>
      <c r="C713" s="430">
        <v>2005</v>
      </c>
      <c r="D713" s="430">
        <v>1.72</v>
      </c>
      <c r="E713" s="429" t="s">
        <v>37</v>
      </c>
      <c r="F713" s="430">
        <v>0.84</v>
      </c>
      <c r="G713" s="429" t="s">
        <v>53</v>
      </c>
      <c r="H713" s="430">
        <v>1.77</v>
      </c>
      <c r="I713" s="429" t="s">
        <v>38</v>
      </c>
      <c r="J713" s="430">
        <v>0.82</v>
      </c>
      <c r="K713" s="429" t="s">
        <v>53</v>
      </c>
      <c r="L713" s="430">
        <v>3.99</v>
      </c>
      <c r="M713" s="429" t="s">
        <v>38</v>
      </c>
      <c r="N713" s="430">
        <v>1.78</v>
      </c>
      <c r="O713" s="429" t="s">
        <v>38</v>
      </c>
      <c r="P713" s="430">
        <v>0</v>
      </c>
      <c r="Q713" s="429" t="s">
        <v>26</v>
      </c>
      <c r="R713" s="430">
        <v>0.27</v>
      </c>
      <c r="S713" s="429" t="s">
        <v>25</v>
      </c>
      <c r="T713" s="430">
        <v>1.23</v>
      </c>
      <c r="U713" s="429" t="s">
        <v>53</v>
      </c>
      <c r="V713" s="430">
        <v>1.56</v>
      </c>
      <c r="W713" s="429" t="s">
        <v>53</v>
      </c>
      <c r="X713" s="430">
        <v>2.95</v>
      </c>
      <c r="Y713" s="429" t="s">
        <v>27</v>
      </c>
      <c r="Z713" s="430">
        <v>4.1399999999999997</v>
      </c>
      <c r="AA713" s="429" t="s">
        <v>53</v>
      </c>
      <c r="AB713" s="430">
        <v>19.350000000000001</v>
      </c>
    </row>
    <row r="714" spans="1:28">
      <c r="A714" s="429" t="s">
        <v>348</v>
      </c>
      <c r="B714" s="429" t="s">
        <v>276</v>
      </c>
      <c r="C714" s="430">
        <v>2005</v>
      </c>
      <c r="D714" s="430">
        <v>1.46</v>
      </c>
      <c r="E714" s="429" t="s">
        <v>53</v>
      </c>
      <c r="F714" s="430">
        <v>1.23</v>
      </c>
      <c r="G714" s="429" t="s">
        <v>53</v>
      </c>
      <c r="H714" s="430">
        <v>1.2</v>
      </c>
      <c r="I714" s="429" t="s">
        <v>27</v>
      </c>
      <c r="J714" s="430">
        <v>1.02</v>
      </c>
      <c r="K714" s="429" t="s">
        <v>53</v>
      </c>
      <c r="L714" s="430">
        <v>2.77</v>
      </c>
      <c r="M714" s="429" t="s">
        <v>53</v>
      </c>
      <c r="N714" s="430">
        <v>2.4700000000000002</v>
      </c>
      <c r="O714" s="429" t="s">
        <v>53</v>
      </c>
      <c r="P714" s="430">
        <v>0.59</v>
      </c>
      <c r="Q714" s="429" t="s">
        <v>53</v>
      </c>
      <c r="R714" s="430">
        <v>1.28</v>
      </c>
      <c r="S714" s="429" t="s">
        <v>53</v>
      </c>
      <c r="T714" s="430">
        <v>2.23</v>
      </c>
      <c r="U714" s="429" t="s">
        <v>53</v>
      </c>
      <c r="V714" s="430">
        <v>2.14</v>
      </c>
      <c r="W714" s="429" t="s">
        <v>53</v>
      </c>
      <c r="X714" s="430">
        <v>3.17</v>
      </c>
      <c r="Y714" s="429" t="s">
        <v>53</v>
      </c>
      <c r="Z714" s="430">
        <v>3.32</v>
      </c>
      <c r="AA714" s="429" t="s">
        <v>27</v>
      </c>
      <c r="AB714" s="430">
        <v>22.88</v>
      </c>
    </row>
    <row r="715" spans="1:28">
      <c r="A715" s="429" t="s">
        <v>349</v>
      </c>
      <c r="B715" s="429" t="s">
        <v>276</v>
      </c>
      <c r="C715" s="430">
        <v>2005</v>
      </c>
      <c r="D715" s="430">
        <v>0.94</v>
      </c>
      <c r="E715" s="429" t="s">
        <v>53</v>
      </c>
      <c r="F715" s="430">
        <v>0.28999999999999998</v>
      </c>
      <c r="G715" s="429" t="s">
        <v>53</v>
      </c>
      <c r="H715" s="430">
        <v>0.54</v>
      </c>
      <c r="I715" s="429" t="s">
        <v>53</v>
      </c>
      <c r="J715" s="430">
        <v>1.56</v>
      </c>
      <c r="K715" s="429" t="s">
        <v>53</v>
      </c>
      <c r="L715" s="430">
        <v>1.95</v>
      </c>
      <c r="M715" s="429" t="s">
        <v>53</v>
      </c>
      <c r="N715" s="430">
        <v>0.61</v>
      </c>
      <c r="O715" s="429" t="s">
        <v>53</v>
      </c>
      <c r="P715" s="430">
        <v>1.23</v>
      </c>
      <c r="Q715" s="429" t="s">
        <v>27</v>
      </c>
      <c r="R715" s="430">
        <v>0.74</v>
      </c>
      <c r="S715" s="429" t="s">
        <v>53</v>
      </c>
      <c r="T715" s="430">
        <v>0.55000000000000004</v>
      </c>
      <c r="U715" s="429" t="s">
        <v>53</v>
      </c>
      <c r="V715" s="430">
        <v>0.36</v>
      </c>
      <c r="W715" s="429" t="s">
        <v>53</v>
      </c>
      <c r="X715" s="430">
        <v>0.34</v>
      </c>
      <c r="Y715" s="429" t="s">
        <v>53</v>
      </c>
      <c r="Z715" s="430">
        <v>0.62</v>
      </c>
      <c r="AA715" s="429" t="s">
        <v>53</v>
      </c>
      <c r="AB715" s="430">
        <v>9.73</v>
      </c>
    </row>
    <row r="716" spans="1:28">
      <c r="A716" s="429" t="s">
        <v>351</v>
      </c>
      <c r="B716" s="429" t="s">
        <v>276</v>
      </c>
      <c r="C716" s="430">
        <v>2005</v>
      </c>
      <c r="D716" s="430">
        <v>0.56000000000000005</v>
      </c>
      <c r="E716" s="429" t="s">
        <v>53</v>
      </c>
      <c r="F716" s="430">
        <v>0.27</v>
      </c>
      <c r="G716" s="429" t="s">
        <v>53</v>
      </c>
      <c r="H716" s="430">
        <v>0.69</v>
      </c>
      <c r="I716" s="429" t="s">
        <v>53</v>
      </c>
      <c r="J716" s="430">
        <v>2.09</v>
      </c>
      <c r="K716" s="429" t="s">
        <v>53</v>
      </c>
      <c r="L716" s="430">
        <v>3.62</v>
      </c>
      <c r="M716" s="429" t="s">
        <v>53</v>
      </c>
      <c r="N716" s="430">
        <v>2.25</v>
      </c>
      <c r="O716" s="429" t="s">
        <v>53</v>
      </c>
      <c r="P716" s="430">
        <v>2.31</v>
      </c>
      <c r="Q716" s="429" t="s">
        <v>53</v>
      </c>
      <c r="R716" s="430">
        <v>3.95</v>
      </c>
      <c r="S716" s="429" t="s">
        <v>53</v>
      </c>
      <c r="T716" s="430">
        <v>0.85</v>
      </c>
      <c r="U716" s="429" t="s">
        <v>53</v>
      </c>
      <c r="V716" s="430">
        <v>1.51</v>
      </c>
      <c r="W716" s="429" t="s">
        <v>53</v>
      </c>
      <c r="X716" s="430">
        <v>0.28999999999999998</v>
      </c>
      <c r="Y716" s="429" t="s">
        <v>53</v>
      </c>
      <c r="Z716" s="430">
        <v>0.74</v>
      </c>
      <c r="AA716" s="429" t="s">
        <v>53</v>
      </c>
      <c r="AB716" s="430">
        <v>19.13</v>
      </c>
    </row>
    <row r="717" spans="1:28">
      <c r="A717" s="429" t="s">
        <v>352</v>
      </c>
      <c r="B717" s="429" t="s">
        <v>276</v>
      </c>
      <c r="C717" s="430">
        <v>2005</v>
      </c>
      <c r="D717" s="430">
        <v>2.1</v>
      </c>
      <c r="E717" s="429" t="s">
        <v>27</v>
      </c>
      <c r="F717" s="430">
        <v>0.79</v>
      </c>
      <c r="G717" s="429" t="s">
        <v>53</v>
      </c>
      <c r="H717" s="430">
        <v>2.29</v>
      </c>
      <c r="I717" s="429" t="s">
        <v>53</v>
      </c>
      <c r="J717" s="430">
        <v>0.98</v>
      </c>
      <c r="K717" s="429" t="s">
        <v>53</v>
      </c>
      <c r="L717" s="430">
        <v>0</v>
      </c>
      <c r="M717" s="429" t="s">
        <v>26</v>
      </c>
      <c r="N717" s="430">
        <v>3.7</v>
      </c>
      <c r="O717" s="429" t="s">
        <v>53</v>
      </c>
      <c r="P717" s="430">
        <v>0.7</v>
      </c>
      <c r="Q717" s="429" t="s">
        <v>53</v>
      </c>
      <c r="R717" s="430">
        <v>4.37</v>
      </c>
      <c r="S717" s="429" t="s">
        <v>53</v>
      </c>
      <c r="T717" s="430">
        <v>1.33</v>
      </c>
      <c r="U717" s="429" t="s">
        <v>53</v>
      </c>
      <c r="V717" s="430">
        <v>1.89</v>
      </c>
      <c r="W717" s="429" t="s">
        <v>53</v>
      </c>
      <c r="X717" s="430">
        <v>4.58</v>
      </c>
      <c r="Y717" s="429" t="s">
        <v>27</v>
      </c>
      <c r="Z717" s="430">
        <v>1.72</v>
      </c>
      <c r="AA717" s="429" t="s">
        <v>31</v>
      </c>
      <c r="AB717" s="430">
        <v>24.45</v>
      </c>
    </row>
    <row r="718" spans="1:28">
      <c r="A718" s="429" t="s">
        <v>353</v>
      </c>
      <c r="B718" s="429" t="s">
        <v>276</v>
      </c>
      <c r="C718" s="430">
        <v>2005</v>
      </c>
      <c r="D718" s="430">
        <v>0.48</v>
      </c>
      <c r="E718" s="429" t="s">
        <v>53</v>
      </c>
      <c r="F718" s="430">
        <v>0.09</v>
      </c>
      <c r="G718" s="429" t="s">
        <v>53</v>
      </c>
      <c r="H718" s="430">
        <v>0.17</v>
      </c>
      <c r="I718" s="429" t="s">
        <v>28</v>
      </c>
      <c r="J718" s="430">
        <v>1.43</v>
      </c>
      <c r="K718" s="429" t="s">
        <v>53</v>
      </c>
      <c r="L718" s="430">
        <v>2.31</v>
      </c>
      <c r="M718" s="429" t="s">
        <v>53</v>
      </c>
      <c r="N718" s="430">
        <v>5.77</v>
      </c>
      <c r="O718" s="429" t="s">
        <v>53</v>
      </c>
      <c r="P718" s="430">
        <v>2.62</v>
      </c>
      <c r="Q718" s="429" t="s">
        <v>27</v>
      </c>
      <c r="R718" s="430">
        <v>3.29</v>
      </c>
      <c r="S718" s="429" t="s">
        <v>53</v>
      </c>
      <c r="T718" s="430">
        <v>0.65</v>
      </c>
      <c r="U718" s="429" t="s">
        <v>53</v>
      </c>
      <c r="V718" s="430">
        <v>1.23</v>
      </c>
      <c r="W718" s="429" t="s">
        <v>53</v>
      </c>
      <c r="X718" s="430">
        <v>0.2</v>
      </c>
      <c r="Y718" s="429" t="s">
        <v>53</v>
      </c>
      <c r="Z718" s="430">
        <v>0</v>
      </c>
      <c r="AA718" s="429" t="s">
        <v>27</v>
      </c>
      <c r="AB718" s="430">
        <v>18.239999999999998</v>
      </c>
    </row>
    <row r="719" spans="1:28">
      <c r="A719" s="429" t="s">
        <v>354</v>
      </c>
      <c r="B719" s="429" t="s">
        <v>276</v>
      </c>
      <c r="C719" s="430">
        <v>2005</v>
      </c>
      <c r="D719" s="430">
        <v>0.42</v>
      </c>
      <c r="E719" s="429" t="s">
        <v>53</v>
      </c>
      <c r="F719" s="430">
        <v>0</v>
      </c>
      <c r="G719" s="429" t="s">
        <v>26</v>
      </c>
      <c r="H719" s="430">
        <v>0.23</v>
      </c>
      <c r="I719" s="429" t="s">
        <v>53</v>
      </c>
      <c r="J719" s="430">
        <v>1.57</v>
      </c>
      <c r="K719" s="429" t="s">
        <v>27</v>
      </c>
      <c r="L719" s="430">
        <v>4</v>
      </c>
      <c r="M719" s="429" t="s">
        <v>53</v>
      </c>
      <c r="N719" s="430">
        <v>0.65</v>
      </c>
      <c r="O719" s="429" t="s">
        <v>53</v>
      </c>
      <c r="P719" s="430">
        <v>0.85</v>
      </c>
      <c r="Q719" s="429" t="s">
        <v>53</v>
      </c>
      <c r="R719" s="430">
        <v>0.12</v>
      </c>
      <c r="S719" s="429" t="s">
        <v>53</v>
      </c>
      <c r="T719" s="430">
        <v>0.84</v>
      </c>
      <c r="U719" s="429" t="s">
        <v>53</v>
      </c>
      <c r="V719" s="430">
        <v>1.8</v>
      </c>
      <c r="W719" s="429" t="s">
        <v>53</v>
      </c>
      <c r="X719" s="430">
        <v>0.14000000000000001</v>
      </c>
      <c r="Y719" s="429" t="s">
        <v>53</v>
      </c>
      <c r="Z719" s="430">
        <v>0.33</v>
      </c>
      <c r="AA719" s="429" t="s">
        <v>25</v>
      </c>
      <c r="AB719" s="430">
        <v>10.95</v>
      </c>
    </row>
    <row r="720" spans="1:28">
      <c r="A720" s="429" t="s">
        <v>355</v>
      </c>
      <c r="B720" s="429" t="s">
        <v>276</v>
      </c>
      <c r="C720" s="430">
        <v>2005</v>
      </c>
      <c r="D720" s="430">
        <v>0.46</v>
      </c>
      <c r="E720" s="429" t="s">
        <v>53</v>
      </c>
      <c r="F720" s="430">
        <v>0.04</v>
      </c>
      <c r="G720" s="429" t="s">
        <v>53</v>
      </c>
      <c r="H720" s="430">
        <v>0</v>
      </c>
      <c r="I720" s="429" t="s">
        <v>26</v>
      </c>
      <c r="J720" s="430">
        <v>0.53</v>
      </c>
      <c r="K720" s="429" t="s">
        <v>25</v>
      </c>
      <c r="L720" s="430">
        <v>2.3199999999999998</v>
      </c>
      <c r="M720" s="429" t="s">
        <v>53</v>
      </c>
      <c r="N720" s="430">
        <v>5.35</v>
      </c>
      <c r="O720" s="429" t="s">
        <v>27</v>
      </c>
      <c r="P720" s="430">
        <v>1.66</v>
      </c>
      <c r="Q720" s="429" t="s">
        <v>53</v>
      </c>
      <c r="R720" s="430">
        <v>2.4500000000000002</v>
      </c>
      <c r="S720" s="429" t="s">
        <v>53</v>
      </c>
      <c r="T720" s="430">
        <v>0.26</v>
      </c>
      <c r="U720" s="429" t="s">
        <v>53</v>
      </c>
      <c r="V720" s="430">
        <v>1.93</v>
      </c>
      <c r="W720" s="429" t="s">
        <v>53</v>
      </c>
      <c r="X720" s="430">
        <v>0.16</v>
      </c>
      <c r="Y720" s="429" t="s">
        <v>53</v>
      </c>
      <c r="Z720" s="430">
        <v>0.48</v>
      </c>
      <c r="AA720" s="429" t="s">
        <v>53</v>
      </c>
      <c r="AB720" s="430">
        <v>15.64</v>
      </c>
    </row>
    <row r="721" spans="1:28">
      <c r="A721" s="429" t="s">
        <v>356</v>
      </c>
      <c r="B721" s="429" t="s">
        <v>276</v>
      </c>
      <c r="C721" s="430">
        <v>2005</v>
      </c>
      <c r="D721" s="430">
        <v>0.22</v>
      </c>
      <c r="E721" s="429" t="s">
        <v>53</v>
      </c>
      <c r="F721" s="430">
        <v>0.2</v>
      </c>
      <c r="G721" s="429" t="s">
        <v>53</v>
      </c>
      <c r="H721" s="430">
        <v>0.4</v>
      </c>
      <c r="I721" s="429" t="s">
        <v>53</v>
      </c>
      <c r="J721" s="430">
        <v>1.54</v>
      </c>
      <c r="K721" s="429" t="s">
        <v>53</v>
      </c>
      <c r="L721" s="430">
        <v>1.28</v>
      </c>
      <c r="M721" s="429" t="s">
        <v>53</v>
      </c>
      <c r="N721" s="430">
        <v>3.57</v>
      </c>
      <c r="O721" s="429" t="s">
        <v>53</v>
      </c>
      <c r="P721" s="430">
        <v>1.78</v>
      </c>
      <c r="Q721" s="429" t="s">
        <v>53</v>
      </c>
      <c r="R721" s="430">
        <v>0.92</v>
      </c>
      <c r="S721" s="429" t="s">
        <v>53</v>
      </c>
      <c r="T721" s="430">
        <v>0.5</v>
      </c>
      <c r="U721" s="429" t="s">
        <v>53</v>
      </c>
      <c r="V721" s="430">
        <v>1.96</v>
      </c>
      <c r="W721" s="429" t="s">
        <v>53</v>
      </c>
      <c r="X721" s="430">
        <v>0.1</v>
      </c>
      <c r="Y721" s="429" t="s">
        <v>53</v>
      </c>
      <c r="Z721" s="430">
        <v>0.15</v>
      </c>
      <c r="AA721" s="429" t="s">
        <v>53</v>
      </c>
      <c r="AB721" s="430">
        <v>12.62</v>
      </c>
    </row>
    <row r="722" spans="1:28">
      <c r="A722" s="429" t="s">
        <v>357</v>
      </c>
      <c r="B722" s="429" t="s">
        <v>276</v>
      </c>
      <c r="C722" s="430">
        <v>2005</v>
      </c>
      <c r="D722" s="430">
        <v>0</v>
      </c>
      <c r="E722" s="429" t="s">
        <v>26</v>
      </c>
      <c r="F722" s="430">
        <v>0.52</v>
      </c>
      <c r="G722" s="429" t="s">
        <v>53</v>
      </c>
      <c r="H722" s="430">
        <v>1.1000000000000001</v>
      </c>
      <c r="I722" s="429" t="s">
        <v>53</v>
      </c>
      <c r="J722" s="430">
        <v>0</v>
      </c>
      <c r="K722" s="429" t="s">
        <v>26</v>
      </c>
      <c r="L722" s="430">
        <v>4.07</v>
      </c>
      <c r="M722" s="429" t="s">
        <v>53</v>
      </c>
      <c r="N722" s="430">
        <v>0</v>
      </c>
      <c r="O722" s="429" t="s">
        <v>26</v>
      </c>
      <c r="P722" s="430">
        <v>0</v>
      </c>
      <c r="Q722" s="429" t="s">
        <v>26</v>
      </c>
      <c r="R722" s="430">
        <v>1.5</v>
      </c>
      <c r="S722" s="429" t="s">
        <v>53</v>
      </c>
      <c r="T722" s="430">
        <v>0.8</v>
      </c>
      <c r="U722" s="429" t="s">
        <v>53</v>
      </c>
      <c r="V722" s="430">
        <v>0.56999999999999995</v>
      </c>
      <c r="W722" s="429" t="s">
        <v>53</v>
      </c>
      <c r="X722" s="430">
        <v>0.95</v>
      </c>
      <c r="Y722" s="429" t="s">
        <v>27</v>
      </c>
      <c r="Z722" s="430">
        <v>0.68</v>
      </c>
      <c r="AA722" s="429" t="s">
        <v>27</v>
      </c>
      <c r="AB722" s="430">
        <v>10.19</v>
      </c>
    </row>
    <row r="723" spans="1:28">
      <c r="A723" s="429" t="s">
        <v>358</v>
      </c>
      <c r="B723" s="429" t="s">
        <v>276</v>
      </c>
      <c r="C723" s="430">
        <v>2005</v>
      </c>
      <c r="D723" s="430">
        <v>0.4</v>
      </c>
      <c r="E723" s="429" t="s">
        <v>31</v>
      </c>
      <c r="F723" s="430">
        <v>0.04</v>
      </c>
      <c r="G723" s="429" t="s">
        <v>53</v>
      </c>
      <c r="H723" s="430">
        <v>0.14000000000000001</v>
      </c>
      <c r="I723" s="429" t="s">
        <v>27</v>
      </c>
      <c r="J723" s="430">
        <v>0.86</v>
      </c>
      <c r="K723" s="429" t="s">
        <v>53</v>
      </c>
      <c r="L723" s="430">
        <v>3.49</v>
      </c>
      <c r="M723" s="429" t="s">
        <v>53</v>
      </c>
      <c r="N723" s="430">
        <v>0.27</v>
      </c>
      <c r="O723" s="429" t="s">
        <v>53</v>
      </c>
      <c r="P723" s="430">
        <v>0.49</v>
      </c>
      <c r="Q723" s="429" t="s">
        <v>53</v>
      </c>
      <c r="R723" s="430">
        <v>1.73</v>
      </c>
      <c r="S723" s="429" t="s">
        <v>53</v>
      </c>
      <c r="T723" s="430">
        <v>0.28000000000000003</v>
      </c>
      <c r="U723" s="429" t="s">
        <v>25</v>
      </c>
      <c r="V723" s="430">
        <v>1.61</v>
      </c>
      <c r="W723" s="429" t="s">
        <v>53</v>
      </c>
      <c r="X723" s="430">
        <v>0.26</v>
      </c>
      <c r="Y723" s="429" t="s">
        <v>53</v>
      </c>
      <c r="Z723" s="430">
        <v>0</v>
      </c>
      <c r="AA723" s="429" t="s">
        <v>26</v>
      </c>
      <c r="AB723" s="430">
        <v>9.57</v>
      </c>
    </row>
    <row r="724" spans="1:28">
      <c r="A724" s="429" t="s">
        <v>359</v>
      </c>
      <c r="B724" s="429" t="s">
        <v>276</v>
      </c>
      <c r="C724" s="430">
        <v>2005</v>
      </c>
      <c r="D724" s="430">
        <v>0.16</v>
      </c>
      <c r="E724" s="429" t="s">
        <v>26</v>
      </c>
      <c r="F724" s="430">
        <v>0.03</v>
      </c>
      <c r="G724" s="429" t="s">
        <v>394</v>
      </c>
      <c r="H724" s="430">
        <v>0.16</v>
      </c>
      <c r="I724" s="429" t="s">
        <v>26</v>
      </c>
      <c r="J724" s="430">
        <v>1.92</v>
      </c>
      <c r="K724" s="429" t="s">
        <v>44</v>
      </c>
      <c r="L724" s="430">
        <v>2.63</v>
      </c>
      <c r="M724" s="429" t="s">
        <v>40</v>
      </c>
      <c r="N724" s="430">
        <v>1.64</v>
      </c>
      <c r="O724" s="429" t="s">
        <v>25</v>
      </c>
      <c r="P724" s="430">
        <v>0.15</v>
      </c>
      <c r="Q724" s="429" t="s">
        <v>28</v>
      </c>
      <c r="R724" s="430">
        <v>0.96</v>
      </c>
      <c r="S724" s="429" t="s">
        <v>31</v>
      </c>
      <c r="T724" s="430">
        <v>0.87</v>
      </c>
      <c r="U724" s="429" t="s">
        <v>53</v>
      </c>
      <c r="V724" s="430">
        <v>0.78</v>
      </c>
      <c r="W724" s="429" t="s">
        <v>53</v>
      </c>
      <c r="X724" s="430">
        <v>0.32</v>
      </c>
      <c r="Y724" s="429" t="s">
        <v>53</v>
      </c>
      <c r="Z724" s="430">
        <v>0.09</v>
      </c>
      <c r="AA724" s="429" t="s">
        <v>29</v>
      </c>
      <c r="AB724" s="430">
        <v>4.72</v>
      </c>
    </row>
    <row r="725" spans="1:28">
      <c r="A725" s="429" t="s">
        <v>360</v>
      </c>
      <c r="B725" s="429" t="s">
        <v>276</v>
      </c>
      <c r="C725" s="430">
        <v>2005</v>
      </c>
      <c r="D725" s="430">
        <v>0.05</v>
      </c>
      <c r="E725" s="429" t="s">
        <v>53</v>
      </c>
      <c r="F725" s="430">
        <v>0.06</v>
      </c>
      <c r="G725" s="429" t="s">
        <v>53</v>
      </c>
      <c r="H725" s="430">
        <v>0.28999999999999998</v>
      </c>
      <c r="I725" s="429" t="s">
        <v>53</v>
      </c>
      <c r="J725" s="430">
        <v>1.57</v>
      </c>
      <c r="K725" s="429" t="s">
        <v>53</v>
      </c>
      <c r="L725" s="430">
        <v>3.4</v>
      </c>
      <c r="M725" s="429" t="s">
        <v>53</v>
      </c>
      <c r="N725" s="430">
        <v>0.79</v>
      </c>
      <c r="O725" s="429" t="s">
        <v>53</v>
      </c>
      <c r="P725" s="430">
        <v>0.53</v>
      </c>
      <c r="Q725" s="429" t="s">
        <v>53</v>
      </c>
      <c r="R725" s="430">
        <v>0.43</v>
      </c>
      <c r="S725" s="429" t="s">
        <v>53</v>
      </c>
      <c r="T725" s="430">
        <v>0.76</v>
      </c>
      <c r="U725" s="429" t="s">
        <v>53</v>
      </c>
      <c r="V725" s="430">
        <v>1.42</v>
      </c>
      <c r="W725" s="429" t="s">
        <v>53</v>
      </c>
      <c r="X725" s="430">
        <v>0.39</v>
      </c>
      <c r="Y725" s="429" t="s">
        <v>53</v>
      </c>
      <c r="Z725" s="430">
        <v>0.03</v>
      </c>
      <c r="AA725" s="429" t="s">
        <v>27</v>
      </c>
      <c r="AB725" s="430">
        <v>9.7200000000000006</v>
      </c>
    </row>
    <row r="726" spans="1:28">
      <c r="A726" s="429" t="s">
        <v>361</v>
      </c>
      <c r="B726" s="429" t="s">
        <v>276</v>
      </c>
      <c r="C726" s="430">
        <v>2005</v>
      </c>
      <c r="D726" s="430">
        <v>0</v>
      </c>
      <c r="E726" s="429" t="s">
        <v>26</v>
      </c>
      <c r="F726" s="430">
        <v>0</v>
      </c>
      <c r="G726" s="429" t="s">
        <v>26</v>
      </c>
      <c r="H726" s="430">
        <v>0.37</v>
      </c>
      <c r="I726" s="429" t="s">
        <v>53</v>
      </c>
      <c r="J726" s="430">
        <v>0.21</v>
      </c>
      <c r="K726" s="429" t="s">
        <v>53</v>
      </c>
      <c r="L726" s="430">
        <v>1.56</v>
      </c>
      <c r="M726" s="429" t="s">
        <v>53</v>
      </c>
      <c r="N726" s="430">
        <v>0.78</v>
      </c>
      <c r="O726" s="429" t="s">
        <v>53</v>
      </c>
      <c r="P726" s="430">
        <v>0.43</v>
      </c>
      <c r="Q726" s="429" t="s">
        <v>53</v>
      </c>
      <c r="R726" s="430">
        <v>0.09</v>
      </c>
      <c r="S726" s="429" t="s">
        <v>53</v>
      </c>
      <c r="T726" s="430">
        <v>0.79</v>
      </c>
      <c r="U726" s="429" t="s">
        <v>53</v>
      </c>
      <c r="V726" s="430">
        <v>0.84</v>
      </c>
      <c r="W726" s="429" t="s">
        <v>53</v>
      </c>
      <c r="X726" s="430">
        <v>0.2</v>
      </c>
      <c r="Y726" s="429" t="s">
        <v>53</v>
      </c>
      <c r="Z726" s="430">
        <v>0.24</v>
      </c>
      <c r="AA726" s="429" t="s">
        <v>53</v>
      </c>
      <c r="AB726" s="430">
        <v>5.51</v>
      </c>
    </row>
    <row r="727" spans="1:28">
      <c r="A727" s="429" t="s">
        <v>362</v>
      </c>
      <c r="B727" s="429" t="s">
        <v>276</v>
      </c>
      <c r="C727" s="430">
        <v>2005</v>
      </c>
      <c r="D727" s="430">
        <v>0.4</v>
      </c>
      <c r="E727" s="429" t="s">
        <v>53</v>
      </c>
      <c r="F727" s="430">
        <v>0.06</v>
      </c>
      <c r="G727" s="429" t="s">
        <v>53</v>
      </c>
      <c r="H727" s="430">
        <v>0.47</v>
      </c>
      <c r="I727" s="429" t="s">
        <v>53</v>
      </c>
      <c r="J727" s="430">
        <v>2.13</v>
      </c>
      <c r="K727" s="429" t="s">
        <v>53</v>
      </c>
      <c r="L727" s="430">
        <v>2.5</v>
      </c>
      <c r="M727" s="429" t="s">
        <v>53</v>
      </c>
      <c r="N727" s="430">
        <v>4.05</v>
      </c>
      <c r="O727" s="429" t="s">
        <v>53</v>
      </c>
      <c r="P727" s="430">
        <v>1.03</v>
      </c>
      <c r="Q727" s="429" t="s">
        <v>53</v>
      </c>
      <c r="R727" s="430">
        <v>2.42</v>
      </c>
      <c r="S727" s="429" t="s">
        <v>53</v>
      </c>
      <c r="T727" s="430">
        <v>0.6</v>
      </c>
      <c r="U727" s="429" t="s">
        <v>53</v>
      </c>
      <c r="V727" s="430">
        <v>1.49</v>
      </c>
      <c r="W727" s="429" t="s">
        <v>53</v>
      </c>
      <c r="X727" s="430">
        <v>0.09</v>
      </c>
      <c r="Y727" s="429" t="s">
        <v>53</v>
      </c>
      <c r="Z727" s="430">
        <v>0.11</v>
      </c>
      <c r="AA727" s="429" t="s">
        <v>53</v>
      </c>
      <c r="AB727" s="430">
        <v>15.35</v>
      </c>
    </row>
    <row r="728" spans="1:28">
      <c r="A728" s="429" t="s">
        <v>363</v>
      </c>
      <c r="B728" s="429" t="s">
        <v>276</v>
      </c>
      <c r="C728" s="430">
        <v>2005</v>
      </c>
      <c r="D728" s="430">
        <v>0.44</v>
      </c>
      <c r="E728" s="429" t="s">
        <v>53</v>
      </c>
      <c r="F728" s="430">
        <v>0.02</v>
      </c>
      <c r="G728" s="429" t="s">
        <v>53</v>
      </c>
      <c r="H728" s="430">
        <v>0.55000000000000004</v>
      </c>
      <c r="I728" s="429" t="s">
        <v>53</v>
      </c>
      <c r="J728" s="430">
        <v>0.86</v>
      </c>
      <c r="K728" s="429" t="s">
        <v>53</v>
      </c>
      <c r="L728" s="430">
        <v>2.62</v>
      </c>
      <c r="M728" s="429" t="s">
        <v>53</v>
      </c>
      <c r="N728" s="430">
        <v>0.33</v>
      </c>
      <c r="O728" s="429" t="s">
        <v>53</v>
      </c>
      <c r="P728" s="430">
        <v>0.1</v>
      </c>
      <c r="Q728" s="429" t="s">
        <v>53</v>
      </c>
      <c r="R728" s="430">
        <v>0.47</v>
      </c>
      <c r="S728" s="429" t="s">
        <v>53</v>
      </c>
      <c r="T728" s="430">
        <v>0.48</v>
      </c>
      <c r="U728" s="429" t="s">
        <v>53</v>
      </c>
      <c r="V728" s="430">
        <v>1.26</v>
      </c>
      <c r="W728" s="429" t="s">
        <v>53</v>
      </c>
      <c r="X728" s="430">
        <v>0.38</v>
      </c>
      <c r="Y728" s="429" t="s">
        <v>53</v>
      </c>
      <c r="Z728" s="430">
        <v>0.48</v>
      </c>
      <c r="AA728" s="429" t="s">
        <v>53</v>
      </c>
      <c r="AB728" s="430">
        <v>7.99</v>
      </c>
    </row>
    <row r="729" spans="1:28">
      <c r="A729" s="429" t="s">
        <v>364</v>
      </c>
      <c r="B729" s="429" t="s">
        <v>276</v>
      </c>
      <c r="C729" s="430">
        <v>2005</v>
      </c>
      <c r="D729" s="430">
        <v>0.84</v>
      </c>
      <c r="E729" s="429" t="s">
        <v>53</v>
      </c>
      <c r="F729" s="430">
        <v>0.15</v>
      </c>
      <c r="G729" s="429" t="s">
        <v>53</v>
      </c>
      <c r="H729" s="430">
        <v>0.43</v>
      </c>
      <c r="I729" s="429" t="s">
        <v>53</v>
      </c>
      <c r="J729" s="430">
        <v>1.22</v>
      </c>
      <c r="K729" s="429" t="s">
        <v>53</v>
      </c>
      <c r="L729" s="430">
        <v>1.86</v>
      </c>
      <c r="M729" s="429" t="s">
        <v>53</v>
      </c>
      <c r="N729" s="430">
        <v>0.7</v>
      </c>
      <c r="O729" s="429" t="s">
        <v>53</v>
      </c>
      <c r="P729" s="430">
        <v>0.11</v>
      </c>
      <c r="Q729" s="429" t="s">
        <v>53</v>
      </c>
      <c r="R729" s="430">
        <v>1.07</v>
      </c>
      <c r="S729" s="429" t="s">
        <v>53</v>
      </c>
      <c r="T729" s="430">
        <v>1.07</v>
      </c>
      <c r="U729" s="429" t="s">
        <v>53</v>
      </c>
      <c r="V729" s="430">
        <v>1.05</v>
      </c>
      <c r="W729" s="429" t="s">
        <v>53</v>
      </c>
      <c r="X729" s="430">
        <v>0.23</v>
      </c>
      <c r="Y729" s="429" t="s">
        <v>53</v>
      </c>
      <c r="Z729" s="430">
        <v>0.13</v>
      </c>
      <c r="AA729" s="429" t="s">
        <v>53</v>
      </c>
      <c r="AB729" s="430">
        <v>8.86</v>
      </c>
    </row>
    <row r="730" spans="1:28">
      <c r="A730" s="429" t="s">
        <v>365</v>
      </c>
      <c r="B730" s="429" t="s">
        <v>276</v>
      </c>
      <c r="C730" s="430">
        <v>2005</v>
      </c>
      <c r="D730" s="430">
        <v>0.65</v>
      </c>
      <c r="E730" s="429" t="s">
        <v>31</v>
      </c>
      <c r="F730" s="430">
        <v>0.49</v>
      </c>
      <c r="G730" s="429" t="s">
        <v>28</v>
      </c>
      <c r="H730" s="430">
        <v>0.51</v>
      </c>
      <c r="I730" s="429" t="s">
        <v>53</v>
      </c>
      <c r="J730" s="430">
        <v>1.22</v>
      </c>
      <c r="K730" s="429" t="s">
        <v>25</v>
      </c>
      <c r="L730" s="430">
        <v>1.79</v>
      </c>
      <c r="M730" s="429" t="s">
        <v>53</v>
      </c>
      <c r="N730" s="430">
        <v>0.83</v>
      </c>
      <c r="O730" s="429" t="s">
        <v>53</v>
      </c>
      <c r="P730" s="430">
        <v>0.05</v>
      </c>
      <c r="Q730" s="429" t="s">
        <v>53</v>
      </c>
      <c r="R730" s="430">
        <v>0.99</v>
      </c>
      <c r="S730" s="429" t="s">
        <v>27</v>
      </c>
      <c r="T730" s="430">
        <v>0.5</v>
      </c>
      <c r="U730" s="429" t="s">
        <v>38</v>
      </c>
      <c r="V730" s="430">
        <v>1.49</v>
      </c>
      <c r="W730" s="429" t="s">
        <v>53</v>
      </c>
      <c r="X730" s="430">
        <v>1.17</v>
      </c>
      <c r="Y730" s="429" t="s">
        <v>27</v>
      </c>
      <c r="Z730" s="430">
        <v>0.44</v>
      </c>
      <c r="AA730" s="429" t="s">
        <v>25</v>
      </c>
      <c r="AB730" s="430">
        <v>10.130000000000001</v>
      </c>
    </row>
    <row r="731" spans="1:28">
      <c r="A731" s="429" t="s">
        <v>366</v>
      </c>
      <c r="B731" s="429" t="s">
        <v>276</v>
      </c>
      <c r="C731" s="430">
        <v>2005</v>
      </c>
      <c r="D731" s="430">
        <v>0.14000000000000001</v>
      </c>
      <c r="E731" s="429" t="s">
        <v>53</v>
      </c>
      <c r="F731" s="430">
        <v>0.39</v>
      </c>
      <c r="G731" s="429" t="s">
        <v>53</v>
      </c>
      <c r="H731" s="430">
        <v>0.32</v>
      </c>
      <c r="I731" s="429" t="s">
        <v>53</v>
      </c>
      <c r="J731" s="430">
        <v>3.02</v>
      </c>
      <c r="K731" s="429" t="s">
        <v>53</v>
      </c>
      <c r="L731" s="430">
        <v>6.04</v>
      </c>
      <c r="M731" s="429" t="s">
        <v>53</v>
      </c>
      <c r="N731" s="430">
        <v>3.27</v>
      </c>
      <c r="O731" s="429" t="s">
        <v>53</v>
      </c>
      <c r="P731" s="430">
        <v>0.8</v>
      </c>
      <c r="Q731" s="429" t="s">
        <v>53</v>
      </c>
      <c r="R731" s="430">
        <v>0.63</v>
      </c>
      <c r="S731" s="429" t="s">
        <v>53</v>
      </c>
      <c r="T731" s="430">
        <v>0.67</v>
      </c>
      <c r="U731" s="429" t="s">
        <v>53</v>
      </c>
      <c r="V731" s="430">
        <v>1.84</v>
      </c>
      <c r="W731" s="429" t="s">
        <v>53</v>
      </c>
      <c r="X731" s="430">
        <v>0.52</v>
      </c>
      <c r="Y731" s="429" t="s">
        <v>53</v>
      </c>
      <c r="Z731" s="430">
        <v>0.24</v>
      </c>
      <c r="AA731" s="429" t="s">
        <v>27</v>
      </c>
      <c r="AB731" s="430">
        <v>17.88</v>
      </c>
    </row>
    <row r="732" spans="1:28">
      <c r="A732" s="429" t="s">
        <v>367</v>
      </c>
      <c r="B732" s="429" t="s">
        <v>276</v>
      </c>
      <c r="C732" s="430">
        <v>2005</v>
      </c>
      <c r="D732" s="430">
        <v>0.19</v>
      </c>
      <c r="E732" s="429" t="s">
        <v>53</v>
      </c>
      <c r="F732" s="430">
        <v>0.19</v>
      </c>
      <c r="G732" s="429" t="s">
        <v>53</v>
      </c>
      <c r="H732" s="430">
        <v>0.46</v>
      </c>
      <c r="I732" s="429" t="s">
        <v>53</v>
      </c>
      <c r="J732" s="430">
        <v>1.84</v>
      </c>
      <c r="K732" s="429" t="s">
        <v>53</v>
      </c>
      <c r="L732" s="430">
        <v>6.18</v>
      </c>
      <c r="M732" s="429" t="s">
        <v>53</v>
      </c>
      <c r="N732" s="430">
        <v>2.94</v>
      </c>
      <c r="O732" s="429" t="s">
        <v>53</v>
      </c>
      <c r="P732" s="430">
        <v>1.01</v>
      </c>
      <c r="Q732" s="429" t="s">
        <v>53</v>
      </c>
      <c r="R732" s="430">
        <v>1.2</v>
      </c>
      <c r="S732" s="429" t="s">
        <v>53</v>
      </c>
      <c r="T732" s="430">
        <v>0.71</v>
      </c>
      <c r="U732" s="429" t="s">
        <v>53</v>
      </c>
      <c r="V732" s="430">
        <v>1.97</v>
      </c>
      <c r="W732" s="429" t="s">
        <v>53</v>
      </c>
      <c r="X732" s="430">
        <v>0.62</v>
      </c>
      <c r="Y732" s="429" t="s">
        <v>53</v>
      </c>
      <c r="Z732" s="430">
        <v>0.48</v>
      </c>
      <c r="AA732" s="429" t="s">
        <v>53</v>
      </c>
      <c r="AB732" s="430">
        <v>17.79</v>
      </c>
    </row>
    <row r="733" spans="1:28">
      <c r="A733" s="429" t="s">
        <v>368</v>
      </c>
      <c r="B733" s="429" t="s">
        <v>276</v>
      </c>
      <c r="C733" s="430">
        <v>2005</v>
      </c>
      <c r="D733" s="430">
        <v>0.57999999999999996</v>
      </c>
      <c r="E733" s="429" t="s">
        <v>53</v>
      </c>
      <c r="F733" s="430">
        <v>0.1</v>
      </c>
      <c r="G733" s="429" t="s">
        <v>53</v>
      </c>
      <c r="H733" s="430">
        <v>0.84</v>
      </c>
      <c r="I733" s="429" t="s">
        <v>53</v>
      </c>
      <c r="J733" s="430">
        <v>1.52</v>
      </c>
      <c r="K733" s="429" t="s">
        <v>53</v>
      </c>
      <c r="L733" s="430">
        <v>2.4700000000000002</v>
      </c>
      <c r="M733" s="429" t="s">
        <v>53</v>
      </c>
      <c r="N733" s="430">
        <v>0.62</v>
      </c>
      <c r="O733" s="429" t="s">
        <v>53</v>
      </c>
      <c r="P733" s="430">
        <v>0.21</v>
      </c>
      <c r="Q733" s="429" t="s">
        <v>25</v>
      </c>
      <c r="R733" s="430">
        <v>1.05</v>
      </c>
      <c r="S733" s="429" t="s">
        <v>53</v>
      </c>
      <c r="T733" s="430">
        <v>0.51</v>
      </c>
      <c r="U733" s="429" t="s">
        <v>53</v>
      </c>
      <c r="V733" s="430">
        <v>0.82</v>
      </c>
      <c r="W733" s="429" t="s">
        <v>53</v>
      </c>
      <c r="X733" s="430">
        <v>0.45</v>
      </c>
      <c r="Y733" s="429" t="s">
        <v>27</v>
      </c>
      <c r="Z733" s="430">
        <v>0.51</v>
      </c>
      <c r="AA733" s="429" t="s">
        <v>31</v>
      </c>
      <c r="AB733" s="430">
        <v>9.68</v>
      </c>
    </row>
    <row r="734" spans="1:28">
      <c r="A734" s="429" t="s">
        <v>369</v>
      </c>
      <c r="B734" s="429" t="s">
        <v>276</v>
      </c>
      <c r="C734" s="430">
        <v>2005</v>
      </c>
      <c r="D734" s="430">
        <v>0</v>
      </c>
      <c r="E734" s="429" t="s">
        <v>26</v>
      </c>
      <c r="F734" s="430">
        <v>0</v>
      </c>
      <c r="G734" s="429" t="s">
        <v>25</v>
      </c>
      <c r="H734" s="430">
        <v>0.02</v>
      </c>
      <c r="I734" s="429" t="s">
        <v>28</v>
      </c>
      <c r="J734" s="430">
        <v>0.43</v>
      </c>
      <c r="K734" s="429" t="s">
        <v>53</v>
      </c>
      <c r="L734" s="430">
        <v>2.82</v>
      </c>
      <c r="M734" s="429" t="s">
        <v>53</v>
      </c>
      <c r="N734" s="430">
        <v>1.1299999999999999</v>
      </c>
      <c r="O734" s="429" t="s">
        <v>53</v>
      </c>
      <c r="P734" s="430">
        <v>0.25</v>
      </c>
      <c r="Q734" s="429" t="s">
        <v>53</v>
      </c>
      <c r="R734" s="430">
        <v>0</v>
      </c>
      <c r="S734" s="429" t="s">
        <v>26</v>
      </c>
      <c r="T734" s="430">
        <v>0.34</v>
      </c>
      <c r="U734" s="429" t="s">
        <v>53</v>
      </c>
      <c r="V734" s="430">
        <v>1.49</v>
      </c>
      <c r="W734" s="429" t="s">
        <v>53</v>
      </c>
      <c r="X734" s="430">
        <v>0</v>
      </c>
      <c r="Y734" s="429" t="s">
        <v>25</v>
      </c>
      <c r="Z734" s="430">
        <v>0</v>
      </c>
      <c r="AA734" s="429" t="s">
        <v>26</v>
      </c>
      <c r="AB734" s="430">
        <v>6.48</v>
      </c>
    </row>
    <row r="735" spans="1:28">
      <c r="A735" s="429" t="s">
        <v>370</v>
      </c>
      <c r="B735" s="429" t="s">
        <v>276</v>
      </c>
      <c r="C735" s="430">
        <v>2005</v>
      </c>
      <c r="D735" s="430">
        <v>1.92</v>
      </c>
      <c r="E735" s="429" t="s">
        <v>53</v>
      </c>
      <c r="F735" s="430">
        <v>2.19</v>
      </c>
      <c r="G735" s="429" t="s">
        <v>53</v>
      </c>
      <c r="H735" s="430">
        <v>1.18</v>
      </c>
      <c r="I735" s="429" t="s">
        <v>25</v>
      </c>
      <c r="J735" s="430">
        <v>0.59</v>
      </c>
      <c r="K735" s="429" t="s">
        <v>40</v>
      </c>
      <c r="L735" s="430">
        <v>3.65</v>
      </c>
      <c r="M735" s="429" t="s">
        <v>53</v>
      </c>
      <c r="N735" s="430">
        <v>4.93</v>
      </c>
      <c r="O735" s="429" t="s">
        <v>53</v>
      </c>
      <c r="P735" s="430">
        <v>1.44</v>
      </c>
      <c r="Q735" s="429" t="s">
        <v>53</v>
      </c>
      <c r="R735" s="430">
        <v>2.52</v>
      </c>
      <c r="S735" s="429" t="s">
        <v>53</v>
      </c>
      <c r="T735" s="430">
        <v>2.46</v>
      </c>
      <c r="U735" s="429" t="s">
        <v>53</v>
      </c>
      <c r="V735" s="430">
        <v>2.2599999999999998</v>
      </c>
      <c r="W735" s="429" t="s">
        <v>53</v>
      </c>
      <c r="X735" s="430">
        <v>4.17</v>
      </c>
      <c r="Y735" s="429" t="s">
        <v>38</v>
      </c>
      <c r="Z735" s="430">
        <v>4.9000000000000004</v>
      </c>
      <c r="AA735" s="429" t="s">
        <v>53</v>
      </c>
      <c r="AB735" s="430">
        <v>31.62</v>
      </c>
    </row>
    <row r="736" spans="1:28">
      <c r="A736" s="429" t="s">
        <v>371</v>
      </c>
      <c r="B736" s="429" t="s">
        <v>276</v>
      </c>
      <c r="C736" s="430">
        <v>2005</v>
      </c>
      <c r="D736" s="430">
        <v>0</v>
      </c>
      <c r="E736" s="429" t="s">
        <v>26</v>
      </c>
      <c r="F736" s="430">
        <v>0</v>
      </c>
      <c r="G736" s="429" t="s">
        <v>26</v>
      </c>
      <c r="H736" s="430">
        <v>0</v>
      </c>
      <c r="I736" s="429" t="s">
        <v>26</v>
      </c>
      <c r="J736" s="430">
        <v>0</v>
      </c>
      <c r="K736" s="429" t="s">
        <v>26</v>
      </c>
      <c r="L736" s="430">
        <v>0</v>
      </c>
      <c r="M736" s="429" t="s">
        <v>26</v>
      </c>
      <c r="N736" s="430">
        <v>0</v>
      </c>
      <c r="O736" s="429" t="s">
        <v>26</v>
      </c>
      <c r="P736" s="430">
        <v>0</v>
      </c>
      <c r="Q736" s="429" t="s">
        <v>26</v>
      </c>
      <c r="R736" s="430">
        <v>0</v>
      </c>
      <c r="S736" s="429" t="s">
        <v>26</v>
      </c>
      <c r="T736" s="430">
        <v>0</v>
      </c>
      <c r="U736" s="429" t="s">
        <v>26</v>
      </c>
      <c r="V736" s="430">
        <v>0</v>
      </c>
      <c r="W736" s="429" t="s">
        <v>26</v>
      </c>
      <c r="X736" s="430">
        <v>0.42</v>
      </c>
      <c r="Y736" s="429" t="s">
        <v>53</v>
      </c>
      <c r="Z736" s="430">
        <v>0.95</v>
      </c>
      <c r="AA736" s="429" t="s">
        <v>53</v>
      </c>
      <c r="AB736" s="430">
        <v>1.37</v>
      </c>
    </row>
    <row r="737" spans="1:28">
      <c r="A737" s="429" t="s">
        <v>372</v>
      </c>
      <c r="B737" s="429" t="s">
        <v>276</v>
      </c>
      <c r="C737" s="430">
        <v>2005</v>
      </c>
      <c r="D737" s="430">
        <v>0.42</v>
      </c>
      <c r="E737" s="429" t="s">
        <v>53</v>
      </c>
      <c r="F737" s="430">
        <v>0.49</v>
      </c>
      <c r="G737" s="429" t="s">
        <v>53</v>
      </c>
      <c r="H737" s="430">
        <v>1.66</v>
      </c>
      <c r="I737" s="429" t="s">
        <v>53</v>
      </c>
      <c r="J737" s="430">
        <v>5.12</v>
      </c>
      <c r="K737" s="429" t="s">
        <v>53</v>
      </c>
      <c r="L737" s="430">
        <v>8.99</v>
      </c>
      <c r="M737" s="429" t="s">
        <v>53</v>
      </c>
      <c r="N737" s="430">
        <v>3.51</v>
      </c>
      <c r="O737" s="429" t="s">
        <v>53</v>
      </c>
      <c r="P737" s="430">
        <v>1.9</v>
      </c>
      <c r="Q737" s="429" t="s">
        <v>53</v>
      </c>
      <c r="R737" s="430">
        <v>1.86</v>
      </c>
      <c r="S737" s="429" t="s">
        <v>53</v>
      </c>
      <c r="T737" s="430">
        <v>1.19</v>
      </c>
      <c r="U737" s="429" t="s">
        <v>53</v>
      </c>
      <c r="V737" s="430">
        <v>3.71</v>
      </c>
      <c r="W737" s="429" t="s">
        <v>53</v>
      </c>
      <c r="X737" s="430">
        <v>1.82</v>
      </c>
      <c r="Y737" s="429" t="s">
        <v>53</v>
      </c>
      <c r="Z737" s="430">
        <v>0.49</v>
      </c>
      <c r="AA737" s="429" t="s">
        <v>53</v>
      </c>
      <c r="AB737" s="430">
        <v>31.16</v>
      </c>
    </row>
    <row r="738" spans="1:28">
      <c r="A738" s="429" t="s">
        <v>373</v>
      </c>
      <c r="B738" s="429" t="s">
        <v>276</v>
      </c>
      <c r="C738" s="430">
        <v>2005</v>
      </c>
      <c r="D738" s="430">
        <v>0</v>
      </c>
      <c r="E738" s="429" t="s">
        <v>26</v>
      </c>
      <c r="F738" s="430">
        <v>0.09</v>
      </c>
      <c r="G738" s="429" t="s">
        <v>53</v>
      </c>
      <c r="H738" s="430">
        <v>0.91</v>
      </c>
      <c r="I738" s="429" t="s">
        <v>53</v>
      </c>
      <c r="J738" s="430">
        <v>1.48</v>
      </c>
      <c r="K738" s="429" t="s">
        <v>53</v>
      </c>
      <c r="L738" s="430">
        <v>3.49</v>
      </c>
      <c r="M738" s="429" t="s">
        <v>53</v>
      </c>
      <c r="N738" s="430">
        <v>1.54</v>
      </c>
      <c r="O738" s="429" t="s">
        <v>53</v>
      </c>
      <c r="P738" s="430">
        <v>1.61</v>
      </c>
      <c r="Q738" s="429" t="s">
        <v>53</v>
      </c>
      <c r="R738" s="430">
        <v>1.5</v>
      </c>
      <c r="S738" s="429" t="s">
        <v>53</v>
      </c>
      <c r="T738" s="430">
        <v>0.51</v>
      </c>
      <c r="U738" s="429" t="s">
        <v>53</v>
      </c>
      <c r="V738" s="430">
        <v>1.98</v>
      </c>
      <c r="W738" s="429" t="s">
        <v>53</v>
      </c>
      <c r="X738" s="430">
        <v>0.49</v>
      </c>
      <c r="Y738" s="429" t="s">
        <v>28</v>
      </c>
      <c r="Z738" s="430">
        <v>1.07</v>
      </c>
      <c r="AA738" s="429" t="s">
        <v>31</v>
      </c>
      <c r="AB738" s="430">
        <v>14.67</v>
      </c>
    </row>
    <row r="739" spans="1:28">
      <c r="A739" s="429" t="s">
        <v>374</v>
      </c>
      <c r="B739" s="429" t="s">
        <v>276</v>
      </c>
      <c r="C739" s="430">
        <v>2005</v>
      </c>
      <c r="D739" s="430">
        <v>0.06</v>
      </c>
      <c r="E739" s="429" t="s">
        <v>53</v>
      </c>
      <c r="F739" s="430">
        <v>0.18</v>
      </c>
      <c r="G739" s="429" t="s">
        <v>53</v>
      </c>
      <c r="H739" s="430">
        <v>0.74</v>
      </c>
      <c r="I739" s="429" t="s">
        <v>53</v>
      </c>
      <c r="J739" s="430">
        <v>2.69</v>
      </c>
      <c r="K739" s="429" t="s">
        <v>53</v>
      </c>
      <c r="L739" s="430">
        <v>4.5999999999999996</v>
      </c>
      <c r="M739" s="429" t="s">
        <v>53</v>
      </c>
      <c r="N739" s="430">
        <v>1.2</v>
      </c>
      <c r="O739" s="429" t="s">
        <v>53</v>
      </c>
      <c r="P739" s="430">
        <v>0.75</v>
      </c>
      <c r="Q739" s="429" t="s">
        <v>53</v>
      </c>
      <c r="R739" s="430">
        <v>1.37</v>
      </c>
      <c r="S739" s="429" t="s">
        <v>53</v>
      </c>
      <c r="T739" s="430">
        <v>1.1599999999999999</v>
      </c>
      <c r="U739" s="429" t="s">
        <v>53</v>
      </c>
      <c r="V739" s="430">
        <v>1.5</v>
      </c>
      <c r="W739" s="429" t="s">
        <v>53</v>
      </c>
      <c r="X739" s="430">
        <v>0.66</v>
      </c>
      <c r="Y739" s="429" t="s">
        <v>53</v>
      </c>
      <c r="Z739" s="430">
        <v>0.06</v>
      </c>
      <c r="AA739" s="429" t="s">
        <v>53</v>
      </c>
      <c r="AB739" s="430">
        <v>14.97</v>
      </c>
    </row>
    <row r="740" spans="1:28">
      <c r="A740" s="429" t="s">
        <v>375</v>
      </c>
      <c r="B740" s="429" t="s">
        <v>276</v>
      </c>
      <c r="C740" s="430">
        <v>2005</v>
      </c>
      <c r="D740" s="430">
        <v>0.22</v>
      </c>
      <c r="E740" s="429" t="s">
        <v>53</v>
      </c>
      <c r="F740" s="430">
        <v>0.18</v>
      </c>
      <c r="G740" s="429" t="s">
        <v>53</v>
      </c>
      <c r="H740" s="430">
        <v>1.49</v>
      </c>
      <c r="I740" s="429" t="s">
        <v>53</v>
      </c>
      <c r="J740" s="430">
        <v>1.61</v>
      </c>
      <c r="K740" s="429" t="s">
        <v>53</v>
      </c>
      <c r="L740" s="430">
        <v>3.13</v>
      </c>
      <c r="M740" s="429" t="s">
        <v>53</v>
      </c>
      <c r="N740" s="430">
        <v>3.05</v>
      </c>
      <c r="O740" s="429" t="s">
        <v>27</v>
      </c>
      <c r="P740" s="430">
        <v>0</v>
      </c>
      <c r="Q740" s="429" t="s">
        <v>26</v>
      </c>
      <c r="R740" s="430">
        <v>0.44</v>
      </c>
      <c r="S740" s="429" t="s">
        <v>53</v>
      </c>
      <c r="T740" s="430">
        <v>0.41</v>
      </c>
      <c r="U740" s="429" t="s">
        <v>25</v>
      </c>
      <c r="V740" s="430">
        <v>2.0299999999999998</v>
      </c>
      <c r="W740" s="429" t="s">
        <v>53</v>
      </c>
      <c r="X740" s="430">
        <v>0.75</v>
      </c>
      <c r="Y740" s="429" t="s">
        <v>53</v>
      </c>
      <c r="Z740" s="430">
        <v>0.5</v>
      </c>
      <c r="AA740" s="429" t="s">
        <v>27</v>
      </c>
      <c r="AB740" s="430">
        <v>13.81</v>
      </c>
    </row>
    <row r="741" spans="1:28">
      <c r="A741" s="429" t="s">
        <v>376</v>
      </c>
      <c r="B741" s="429" t="s">
        <v>276</v>
      </c>
      <c r="C741" s="430">
        <v>2005</v>
      </c>
      <c r="D741" s="430">
        <v>0.3</v>
      </c>
      <c r="E741" s="429" t="s">
        <v>27</v>
      </c>
      <c r="F741" s="430">
        <v>0.08</v>
      </c>
      <c r="G741" s="429" t="s">
        <v>53</v>
      </c>
      <c r="H741" s="430">
        <v>1.1000000000000001</v>
      </c>
      <c r="I741" s="429" t="s">
        <v>53</v>
      </c>
      <c r="J741" s="430">
        <v>2.6</v>
      </c>
      <c r="K741" s="429" t="s">
        <v>53</v>
      </c>
      <c r="L741" s="430">
        <v>2.19</v>
      </c>
      <c r="M741" s="429" t="s">
        <v>53</v>
      </c>
      <c r="N741" s="430">
        <v>1.07</v>
      </c>
      <c r="O741" s="429" t="s">
        <v>53</v>
      </c>
      <c r="P741" s="430">
        <v>0.61</v>
      </c>
      <c r="Q741" s="429" t="s">
        <v>53</v>
      </c>
      <c r="R741" s="430">
        <v>0.36</v>
      </c>
      <c r="S741" s="429" t="s">
        <v>53</v>
      </c>
      <c r="T741" s="430">
        <v>1.1000000000000001</v>
      </c>
      <c r="U741" s="429" t="s">
        <v>53</v>
      </c>
      <c r="V741" s="430">
        <v>2.25</v>
      </c>
      <c r="W741" s="429" t="s">
        <v>53</v>
      </c>
      <c r="X741" s="430">
        <v>1.06</v>
      </c>
      <c r="Y741" s="429" t="s">
        <v>53</v>
      </c>
      <c r="Z741" s="430">
        <v>0.62</v>
      </c>
      <c r="AA741" s="429" t="s">
        <v>53</v>
      </c>
      <c r="AB741" s="430">
        <v>13.34</v>
      </c>
    </row>
    <row r="742" spans="1:28">
      <c r="A742" s="429" t="s">
        <v>377</v>
      </c>
      <c r="B742" s="429" t="s">
        <v>276</v>
      </c>
      <c r="C742" s="430">
        <v>2005</v>
      </c>
      <c r="D742" s="430">
        <v>0.22</v>
      </c>
      <c r="E742" s="429" t="s">
        <v>53</v>
      </c>
      <c r="F742" s="430">
        <v>0.31</v>
      </c>
      <c r="G742" s="429" t="s">
        <v>53</v>
      </c>
      <c r="H742" s="430">
        <v>0.43</v>
      </c>
      <c r="I742" s="429" t="s">
        <v>53</v>
      </c>
      <c r="J742" s="430">
        <v>2.2999999999999998</v>
      </c>
      <c r="K742" s="429" t="s">
        <v>53</v>
      </c>
      <c r="L742" s="430">
        <v>3.92</v>
      </c>
      <c r="M742" s="429" t="s">
        <v>53</v>
      </c>
      <c r="N742" s="430">
        <v>1.6</v>
      </c>
      <c r="O742" s="429" t="s">
        <v>53</v>
      </c>
      <c r="P742" s="430">
        <v>0.51</v>
      </c>
      <c r="Q742" s="429" t="s">
        <v>53</v>
      </c>
      <c r="R742" s="430">
        <v>0.31</v>
      </c>
      <c r="S742" s="429" t="s">
        <v>53</v>
      </c>
      <c r="T742" s="430">
        <v>1.38</v>
      </c>
      <c r="U742" s="429" t="s">
        <v>53</v>
      </c>
      <c r="V742" s="430">
        <v>1.83</v>
      </c>
      <c r="W742" s="429" t="s">
        <v>27</v>
      </c>
      <c r="X742" s="430">
        <v>0.86</v>
      </c>
      <c r="Y742" s="429" t="s">
        <v>53</v>
      </c>
      <c r="Z742" s="430">
        <v>0.89</v>
      </c>
      <c r="AA742" s="429" t="s">
        <v>53</v>
      </c>
      <c r="AB742" s="430">
        <v>14.56</v>
      </c>
    </row>
    <row r="743" spans="1:28">
      <c r="A743" s="429" t="s">
        <v>378</v>
      </c>
      <c r="B743" s="429" t="s">
        <v>276</v>
      </c>
      <c r="C743" s="430">
        <v>2005</v>
      </c>
      <c r="D743" s="430">
        <v>0.28000000000000003</v>
      </c>
      <c r="E743" s="429" t="s">
        <v>53</v>
      </c>
      <c r="F743" s="430">
        <v>7.0000000000000007E-2</v>
      </c>
      <c r="G743" s="429" t="s">
        <v>53</v>
      </c>
      <c r="H743" s="430">
        <v>0.83</v>
      </c>
      <c r="I743" s="429" t="s">
        <v>53</v>
      </c>
      <c r="J743" s="430">
        <v>2.78</v>
      </c>
      <c r="K743" s="429" t="s">
        <v>53</v>
      </c>
      <c r="L743" s="430">
        <v>5.01</v>
      </c>
      <c r="M743" s="429" t="s">
        <v>53</v>
      </c>
      <c r="N743" s="430">
        <v>0.88</v>
      </c>
      <c r="O743" s="429" t="s">
        <v>53</v>
      </c>
      <c r="P743" s="430">
        <v>0.21</v>
      </c>
      <c r="Q743" s="429" t="s">
        <v>53</v>
      </c>
      <c r="R743" s="430">
        <v>0.95</v>
      </c>
      <c r="S743" s="429" t="s">
        <v>53</v>
      </c>
      <c r="T743" s="430">
        <v>1.64</v>
      </c>
      <c r="U743" s="429" t="s">
        <v>53</v>
      </c>
      <c r="V743" s="430">
        <v>2.25</v>
      </c>
      <c r="W743" s="429" t="s">
        <v>53</v>
      </c>
      <c r="X743" s="430">
        <v>0.89</v>
      </c>
      <c r="Y743" s="429" t="s">
        <v>53</v>
      </c>
      <c r="Z743" s="430">
        <v>0.28999999999999998</v>
      </c>
      <c r="AA743" s="429" t="s">
        <v>53</v>
      </c>
      <c r="AB743" s="430">
        <v>16.079999999999998</v>
      </c>
    </row>
    <row r="744" spans="1:28">
      <c r="A744" s="429" t="s">
        <v>379</v>
      </c>
      <c r="B744" s="429" t="s">
        <v>276</v>
      </c>
      <c r="C744" s="430">
        <v>2005</v>
      </c>
      <c r="D744" s="430">
        <v>0.28999999999999998</v>
      </c>
      <c r="E744" s="429" t="s">
        <v>53</v>
      </c>
      <c r="F744" s="430">
        <v>0.1</v>
      </c>
      <c r="G744" s="429" t="s">
        <v>25</v>
      </c>
      <c r="H744" s="430">
        <v>0.69</v>
      </c>
      <c r="I744" s="429" t="s">
        <v>53</v>
      </c>
      <c r="J744" s="430">
        <v>2.85</v>
      </c>
      <c r="K744" s="429" t="s">
        <v>27</v>
      </c>
      <c r="L744" s="430">
        <v>4.6900000000000004</v>
      </c>
      <c r="M744" s="429" t="s">
        <v>25</v>
      </c>
      <c r="N744" s="430">
        <v>1.1399999999999999</v>
      </c>
      <c r="O744" s="429" t="s">
        <v>53</v>
      </c>
      <c r="P744" s="430">
        <v>0.47</v>
      </c>
      <c r="Q744" s="429" t="s">
        <v>53</v>
      </c>
      <c r="R744" s="430">
        <v>0.99</v>
      </c>
      <c r="S744" s="429" t="s">
        <v>25</v>
      </c>
      <c r="T744" s="430">
        <v>1.24</v>
      </c>
      <c r="U744" s="429" t="s">
        <v>25</v>
      </c>
      <c r="V744" s="430">
        <v>1.6</v>
      </c>
      <c r="W744" s="429" t="s">
        <v>32</v>
      </c>
      <c r="X744" s="430">
        <v>0.5</v>
      </c>
      <c r="Y744" s="429" t="s">
        <v>27</v>
      </c>
      <c r="Z744" s="430">
        <v>0.21</v>
      </c>
      <c r="AA744" s="429" t="s">
        <v>28</v>
      </c>
      <c r="AB744" s="430">
        <v>13.17</v>
      </c>
    </row>
    <row r="745" spans="1:28">
      <c r="A745" s="429" t="s">
        <v>380</v>
      </c>
      <c r="B745" s="429" t="s">
        <v>276</v>
      </c>
      <c r="C745" s="430">
        <v>2005</v>
      </c>
      <c r="D745" s="430">
        <v>0.06</v>
      </c>
      <c r="E745" s="429" t="s">
        <v>25</v>
      </c>
      <c r="F745" s="430">
        <v>7.0000000000000007E-2</v>
      </c>
      <c r="G745" s="429" t="s">
        <v>53</v>
      </c>
      <c r="H745" s="430">
        <v>1.04</v>
      </c>
      <c r="I745" s="429" t="s">
        <v>25</v>
      </c>
      <c r="J745" s="430">
        <v>2.99</v>
      </c>
      <c r="K745" s="429" t="s">
        <v>53</v>
      </c>
      <c r="L745" s="430">
        <v>3.67</v>
      </c>
      <c r="M745" s="429" t="s">
        <v>53</v>
      </c>
      <c r="N745" s="430">
        <v>0.81</v>
      </c>
      <c r="O745" s="429" t="s">
        <v>53</v>
      </c>
      <c r="P745" s="430">
        <v>0.35</v>
      </c>
      <c r="Q745" s="429" t="s">
        <v>53</v>
      </c>
      <c r="R745" s="430">
        <v>0.34</v>
      </c>
      <c r="S745" s="429" t="s">
        <v>53</v>
      </c>
      <c r="T745" s="430">
        <v>0.98</v>
      </c>
      <c r="U745" s="429" t="s">
        <v>53</v>
      </c>
      <c r="V745" s="430">
        <v>2.98</v>
      </c>
      <c r="W745" s="429" t="s">
        <v>53</v>
      </c>
      <c r="X745" s="430">
        <v>0.56999999999999995</v>
      </c>
      <c r="Y745" s="429" t="s">
        <v>53</v>
      </c>
      <c r="Z745" s="430">
        <v>0.74</v>
      </c>
      <c r="AA745" s="429" t="s">
        <v>27</v>
      </c>
      <c r="AB745" s="430">
        <v>14.6</v>
      </c>
    </row>
    <row r="746" spans="1:28">
      <c r="A746" s="429" t="s">
        <v>381</v>
      </c>
      <c r="B746" s="429" t="s">
        <v>276</v>
      </c>
      <c r="C746" s="430">
        <v>2005</v>
      </c>
      <c r="D746" s="430">
        <v>0.21</v>
      </c>
      <c r="E746" s="429" t="s">
        <v>53</v>
      </c>
      <c r="F746" s="430">
        <v>0.11</v>
      </c>
      <c r="G746" s="429" t="s">
        <v>53</v>
      </c>
      <c r="H746" s="430">
        <v>0.6</v>
      </c>
      <c r="I746" s="429" t="s">
        <v>53</v>
      </c>
      <c r="J746" s="430">
        <v>1.57</v>
      </c>
      <c r="K746" s="429" t="s">
        <v>53</v>
      </c>
      <c r="L746" s="430">
        <v>2.0499999999999998</v>
      </c>
      <c r="M746" s="429" t="s">
        <v>53</v>
      </c>
      <c r="N746" s="430">
        <v>3.65</v>
      </c>
      <c r="O746" s="429" t="s">
        <v>53</v>
      </c>
      <c r="P746" s="430">
        <v>2.91</v>
      </c>
      <c r="Q746" s="429" t="s">
        <v>53</v>
      </c>
      <c r="R746" s="430">
        <v>2.95</v>
      </c>
      <c r="S746" s="429" t="s">
        <v>53</v>
      </c>
      <c r="T746" s="430">
        <v>0.48</v>
      </c>
      <c r="U746" s="429" t="s">
        <v>53</v>
      </c>
      <c r="V746" s="430">
        <v>1.39</v>
      </c>
      <c r="W746" s="429" t="s">
        <v>53</v>
      </c>
      <c r="X746" s="430">
        <v>0</v>
      </c>
      <c r="Y746" s="429" t="s">
        <v>53</v>
      </c>
      <c r="Z746" s="430">
        <v>0.11</v>
      </c>
      <c r="AA746" s="429" t="s">
        <v>53</v>
      </c>
      <c r="AB746" s="430">
        <v>16.03</v>
      </c>
    </row>
    <row r="747" spans="1:28">
      <c r="A747" s="429" t="s">
        <v>382</v>
      </c>
      <c r="B747" s="429" t="s">
        <v>276</v>
      </c>
      <c r="C747" s="430">
        <v>2005</v>
      </c>
      <c r="D747" s="430">
        <v>0.3</v>
      </c>
      <c r="E747" s="429" t="s">
        <v>53</v>
      </c>
      <c r="F747" s="430">
        <v>0</v>
      </c>
      <c r="G747" s="429" t="s">
        <v>26</v>
      </c>
      <c r="H747" s="430">
        <v>0</v>
      </c>
      <c r="I747" s="429" t="s">
        <v>26</v>
      </c>
      <c r="J747" s="430">
        <v>0</v>
      </c>
      <c r="K747" s="429" t="s">
        <v>26</v>
      </c>
      <c r="L747" s="430">
        <v>1.7</v>
      </c>
      <c r="M747" s="429" t="s">
        <v>25</v>
      </c>
      <c r="N747" s="430">
        <v>4.67</v>
      </c>
      <c r="O747" s="429" t="s">
        <v>33</v>
      </c>
      <c r="P747" s="430">
        <v>3.21</v>
      </c>
      <c r="Q747" s="429" t="s">
        <v>33</v>
      </c>
      <c r="R747" s="430">
        <v>1.53</v>
      </c>
      <c r="S747" s="429" t="s">
        <v>40</v>
      </c>
      <c r="T747" s="430">
        <v>0.24</v>
      </c>
      <c r="U747" s="429" t="s">
        <v>40</v>
      </c>
      <c r="V747" s="430">
        <v>1.71</v>
      </c>
      <c r="W747" s="429" t="s">
        <v>28</v>
      </c>
      <c r="X747" s="430">
        <v>0.15</v>
      </c>
      <c r="Y747" s="429" t="s">
        <v>32</v>
      </c>
      <c r="Z747" s="430">
        <v>0.06</v>
      </c>
      <c r="AA747" s="429" t="s">
        <v>25</v>
      </c>
      <c r="AB747" s="430">
        <v>3.77</v>
      </c>
    </row>
    <row r="748" spans="1:28">
      <c r="A748" s="429" t="s">
        <v>383</v>
      </c>
      <c r="B748" s="429" t="s">
        <v>276</v>
      </c>
      <c r="C748" s="430">
        <v>2005</v>
      </c>
      <c r="D748" s="430">
        <v>1.51</v>
      </c>
      <c r="E748" s="429" t="s">
        <v>28</v>
      </c>
      <c r="F748" s="430">
        <v>0.26</v>
      </c>
      <c r="G748" s="429" t="s">
        <v>53</v>
      </c>
      <c r="H748" s="430">
        <v>0.63</v>
      </c>
      <c r="I748" s="429" t="s">
        <v>27</v>
      </c>
      <c r="J748" s="430">
        <v>0.48</v>
      </c>
      <c r="K748" s="429" t="s">
        <v>25</v>
      </c>
      <c r="L748" s="430">
        <v>1.38</v>
      </c>
      <c r="M748" s="429" t="s">
        <v>53</v>
      </c>
      <c r="N748" s="430">
        <v>3.61</v>
      </c>
      <c r="O748" s="429" t="s">
        <v>53</v>
      </c>
      <c r="P748" s="430">
        <v>1</v>
      </c>
      <c r="Q748" s="429" t="s">
        <v>53</v>
      </c>
      <c r="R748" s="430">
        <v>1.84</v>
      </c>
      <c r="S748" s="429" t="s">
        <v>53</v>
      </c>
      <c r="T748" s="430">
        <v>1.27</v>
      </c>
      <c r="U748" s="429" t="s">
        <v>53</v>
      </c>
      <c r="V748" s="430">
        <v>1.52</v>
      </c>
      <c r="W748" s="429" t="s">
        <v>53</v>
      </c>
      <c r="X748" s="430">
        <v>2.11</v>
      </c>
      <c r="Y748" s="429" t="s">
        <v>27</v>
      </c>
      <c r="Z748" s="430">
        <v>0</v>
      </c>
      <c r="AA748" s="429" t="s">
        <v>26</v>
      </c>
      <c r="AB748" s="430">
        <v>15.61</v>
      </c>
    </row>
    <row r="749" spans="1:28">
      <c r="A749" s="429" t="s">
        <v>384</v>
      </c>
      <c r="B749" s="429" t="s">
        <v>276</v>
      </c>
      <c r="C749" s="430">
        <v>2005</v>
      </c>
      <c r="D749" s="430">
        <v>0.43</v>
      </c>
      <c r="E749" s="429" t="s">
        <v>53</v>
      </c>
      <c r="F749" s="430">
        <v>0.06</v>
      </c>
      <c r="G749" s="429" t="s">
        <v>53</v>
      </c>
      <c r="H749" s="430">
        <v>0.57999999999999996</v>
      </c>
      <c r="I749" s="429" t="s">
        <v>53</v>
      </c>
      <c r="J749" s="430">
        <v>2.5</v>
      </c>
      <c r="K749" s="429" t="s">
        <v>53</v>
      </c>
      <c r="L749" s="430">
        <v>4.33</v>
      </c>
      <c r="M749" s="429" t="s">
        <v>53</v>
      </c>
      <c r="N749" s="430">
        <v>1.65</v>
      </c>
      <c r="O749" s="429" t="s">
        <v>53</v>
      </c>
      <c r="P749" s="430">
        <v>1.1100000000000001</v>
      </c>
      <c r="Q749" s="429" t="s">
        <v>53</v>
      </c>
      <c r="R749" s="430">
        <v>1.63</v>
      </c>
      <c r="S749" s="429" t="s">
        <v>53</v>
      </c>
      <c r="T749" s="430">
        <v>0.89</v>
      </c>
      <c r="U749" s="429" t="s">
        <v>27</v>
      </c>
      <c r="V749" s="430">
        <v>1.1399999999999999</v>
      </c>
      <c r="W749" s="429" t="s">
        <v>53</v>
      </c>
      <c r="X749" s="430">
        <v>0.59</v>
      </c>
      <c r="Y749" s="429" t="s">
        <v>53</v>
      </c>
      <c r="Z749" s="430">
        <v>0.12</v>
      </c>
      <c r="AA749" s="429" t="s">
        <v>53</v>
      </c>
      <c r="AB749" s="430">
        <v>15.03</v>
      </c>
    </row>
    <row r="750" spans="1:28">
      <c r="A750" s="429" t="s">
        <v>385</v>
      </c>
      <c r="B750" s="429" t="s">
        <v>276</v>
      </c>
      <c r="C750" s="430">
        <v>2005</v>
      </c>
      <c r="D750" s="430">
        <v>0.08</v>
      </c>
      <c r="E750" s="429" t="s">
        <v>53</v>
      </c>
      <c r="F750" s="430">
        <v>0.38</v>
      </c>
      <c r="G750" s="429" t="s">
        <v>53</v>
      </c>
      <c r="H750" s="430">
        <v>0.16</v>
      </c>
      <c r="I750" s="429" t="s">
        <v>27</v>
      </c>
      <c r="J750" s="430">
        <v>0.78</v>
      </c>
      <c r="K750" s="429" t="s">
        <v>53</v>
      </c>
      <c r="L750" s="430">
        <v>1.88</v>
      </c>
      <c r="M750" s="429" t="s">
        <v>53</v>
      </c>
      <c r="N750" s="430">
        <v>2.54</v>
      </c>
      <c r="O750" s="429" t="s">
        <v>53</v>
      </c>
      <c r="P750" s="430">
        <v>0.47</v>
      </c>
      <c r="Q750" s="429" t="s">
        <v>53</v>
      </c>
      <c r="R750" s="430">
        <v>1.67</v>
      </c>
      <c r="S750" s="429" t="s">
        <v>27</v>
      </c>
      <c r="T750" s="430">
        <v>1.0900000000000001</v>
      </c>
      <c r="U750" s="429" t="s">
        <v>53</v>
      </c>
      <c r="V750" s="430">
        <v>0.91</v>
      </c>
      <c r="W750" s="429" t="s">
        <v>53</v>
      </c>
      <c r="X750" s="430">
        <v>0.6</v>
      </c>
      <c r="Y750" s="429" t="s">
        <v>53</v>
      </c>
      <c r="Z750" s="430">
        <v>0.23</v>
      </c>
      <c r="AA750" s="429" t="s">
        <v>53</v>
      </c>
      <c r="AB750" s="430">
        <v>10.79</v>
      </c>
    </row>
    <row r="751" spans="1:28">
      <c r="A751" s="429" t="s">
        <v>387</v>
      </c>
      <c r="B751" s="429" t="s">
        <v>276</v>
      </c>
      <c r="C751" s="430">
        <v>2005</v>
      </c>
      <c r="D751" s="430">
        <v>0.23</v>
      </c>
      <c r="E751" s="429" t="s">
        <v>53</v>
      </c>
      <c r="F751" s="430">
        <v>0.16</v>
      </c>
      <c r="G751" s="429" t="s">
        <v>53</v>
      </c>
      <c r="H751" s="430">
        <v>0.2</v>
      </c>
      <c r="I751" s="429" t="s">
        <v>53</v>
      </c>
      <c r="J751" s="430">
        <v>2.29</v>
      </c>
      <c r="K751" s="429" t="s">
        <v>53</v>
      </c>
      <c r="L751" s="430">
        <v>2.34</v>
      </c>
      <c r="M751" s="429" t="s">
        <v>27</v>
      </c>
      <c r="N751" s="430">
        <v>2.67</v>
      </c>
      <c r="O751" s="429" t="s">
        <v>53</v>
      </c>
      <c r="P751" s="430">
        <v>1.51</v>
      </c>
      <c r="Q751" s="429" t="s">
        <v>53</v>
      </c>
      <c r="R751" s="430">
        <v>2.2000000000000002</v>
      </c>
      <c r="S751" s="429" t="s">
        <v>53</v>
      </c>
      <c r="T751" s="430">
        <v>0</v>
      </c>
      <c r="U751" s="429" t="s">
        <v>26</v>
      </c>
      <c r="V751" s="430">
        <v>2.34</v>
      </c>
      <c r="W751" s="429" t="s">
        <v>53</v>
      </c>
      <c r="X751" s="430">
        <v>0.02</v>
      </c>
      <c r="Y751" s="429" t="s">
        <v>27</v>
      </c>
      <c r="Z751" s="430">
        <v>0.28999999999999998</v>
      </c>
      <c r="AA751" s="429" t="s">
        <v>53</v>
      </c>
      <c r="AB751" s="430">
        <v>14.25</v>
      </c>
    </row>
    <row r="752" spans="1:28">
      <c r="A752" s="429" t="s">
        <v>388</v>
      </c>
      <c r="B752" s="429" t="s">
        <v>276</v>
      </c>
      <c r="C752" s="430">
        <v>2005</v>
      </c>
      <c r="D752" s="430">
        <v>0.11</v>
      </c>
      <c r="E752" s="429" t="s">
        <v>53</v>
      </c>
      <c r="F752" s="430">
        <v>0.09</v>
      </c>
      <c r="G752" s="429" t="s">
        <v>53</v>
      </c>
      <c r="H752" s="430">
        <v>0.27</v>
      </c>
      <c r="I752" s="429" t="s">
        <v>53</v>
      </c>
      <c r="J752" s="430">
        <v>1.91</v>
      </c>
      <c r="K752" s="429" t="s">
        <v>53</v>
      </c>
      <c r="L752" s="430">
        <v>3.3</v>
      </c>
      <c r="M752" s="429" t="s">
        <v>53</v>
      </c>
      <c r="N752" s="430">
        <v>0.72</v>
      </c>
      <c r="O752" s="429" t="s">
        <v>53</v>
      </c>
      <c r="P752" s="430">
        <v>0.33</v>
      </c>
      <c r="Q752" s="429" t="s">
        <v>53</v>
      </c>
      <c r="R752" s="430">
        <v>0.42</v>
      </c>
      <c r="S752" s="429" t="s">
        <v>53</v>
      </c>
      <c r="T752" s="430">
        <v>0.86</v>
      </c>
      <c r="U752" s="429" t="s">
        <v>53</v>
      </c>
      <c r="V752" s="430">
        <v>2.06</v>
      </c>
      <c r="W752" s="429" t="s">
        <v>53</v>
      </c>
      <c r="X752" s="430">
        <v>1.1000000000000001</v>
      </c>
      <c r="Y752" s="429" t="s">
        <v>53</v>
      </c>
      <c r="Z752" s="430">
        <v>0.08</v>
      </c>
      <c r="AA752" s="429" t="s">
        <v>53</v>
      </c>
      <c r="AB752" s="430">
        <v>11.25</v>
      </c>
    </row>
    <row r="753" spans="1:28">
      <c r="A753" s="429" t="s">
        <v>389</v>
      </c>
      <c r="B753" s="429" t="s">
        <v>276</v>
      </c>
      <c r="C753" s="430">
        <v>2005</v>
      </c>
      <c r="D753" s="430">
        <v>0</v>
      </c>
      <c r="E753" s="429" t="s">
        <v>26</v>
      </c>
      <c r="F753" s="430">
        <v>0.08</v>
      </c>
      <c r="G753" s="429" t="s">
        <v>53</v>
      </c>
      <c r="H753" s="430">
        <v>0.28999999999999998</v>
      </c>
      <c r="I753" s="429" t="s">
        <v>53</v>
      </c>
      <c r="J753" s="430">
        <v>1.78</v>
      </c>
      <c r="K753" s="429" t="s">
        <v>53</v>
      </c>
      <c r="L753" s="430">
        <v>2.62</v>
      </c>
      <c r="M753" s="429" t="s">
        <v>53</v>
      </c>
      <c r="N753" s="430">
        <v>0.72</v>
      </c>
      <c r="O753" s="429" t="s">
        <v>53</v>
      </c>
      <c r="P753" s="430">
        <v>0.39</v>
      </c>
      <c r="Q753" s="429" t="s">
        <v>53</v>
      </c>
      <c r="R753" s="430">
        <v>0.38</v>
      </c>
      <c r="S753" s="429" t="s">
        <v>53</v>
      </c>
      <c r="T753" s="430">
        <v>0.57999999999999996</v>
      </c>
      <c r="U753" s="429" t="s">
        <v>53</v>
      </c>
      <c r="V753" s="430">
        <v>1.52</v>
      </c>
      <c r="W753" s="429" t="s">
        <v>53</v>
      </c>
      <c r="X753" s="430">
        <v>0.5</v>
      </c>
      <c r="Y753" s="429" t="s">
        <v>53</v>
      </c>
      <c r="Z753" s="430">
        <v>7.0000000000000007E-2</v>
      </c>
      <c r="AA753" s="429" t="s">
        <v>53</v>
      </c>
      <c r="AB753" s="430">
        <v>8.93</v>
      </c>
    </row>
    <row r="754" spans="1:28">
      <c r="A754" s="429" t="s">
        <v>390</v>
      </c>
      <c r="B754" s="429" t="s">
        <v>276</v>
      </c>
      <c r="C754" s="430">
        <v>2005</v>
      </c>
      <c r="D754" s="430">
        <v>0</v>
      </c>
      <c r="E754" s="429" t="s">
        <v>26</v>
      </c>
      <c r="F754" s="430">
        <v>0.16</v>
      </c>
      <c r="G754" s="429" t="s">
        <v>53</v>
      </c>
      <c r="H754" s="430">
        <v>0.64</v>
      </c>
      <c r="I754" s="429" t="s">
        <v>53</v>
      </c>
      <c r="J754" s="430">
        <v>2.2799999999999998</v>
      </c>
      <c r="K754" s="429" t="s">
        <v>53</v>
      </c>
      <c r="L754" s="430">
        <v>3.93</v>
      </c>
      <c r="M754" s="429" t="s">
        <v>53</v>
      </c>
      <c r="N754" s="430">
        <v>0.89</v>
      </c>
      <c r="O754" s="429" t="s">
        <v>53</v>
      </c>
      <c r="P754" s="430">
        <v>0.39</v>
      </c>
      <c r="Q754" s="429" t="s">
        <v>53</v>
      </c>
      <c r="R754" s="430">
        <v>1.07</v>
      </c>
      <c r="S754" s="429" t="s">
        <v>53</v>
      </c>
      <c r="T754" s="430">
        <v>0.78</v>
      </c>
      <c r="U754" s="429" t="s">
        <v>53</v>
      </c>
      <c r="V754" s="430">
        <v>1.54</v>
      </c>
      <c r="W754" s="429" t="s">
        <v>53</v>
      </c>
      <c r="X754" s="430">
        <v>0.46</v>
      </c>
      <c r="Y754" s="429" t="s">
        <v>53</v>
      </c>
      <c r="Z754" s="430">
        <v>0.33</v>
      </c>
      <c r="AA754" s="429" t="s">
        <v>53</v>
      </c>
      <c r="AB754" s="430">
        <v>12.47</v>
      </c>
    </row>
    <row r="755" spans="1:28">
      <c r="A755" s="429" t="s">
        <v>391</v>
      </c>
      <c r="B755" s="429" t="s">
        <v>276</v>
      </c>
      <c r="C755" s="430">
        <v>2005</v>
      </c>
      <c r="D755" s="430">
        <v>1.32</v>
      </c>
      <c r="E755" s="429" t="s">
        <v>25</v>
      </c>
      <c r="F755" s="430">
        <v>0.35</v>
      </c>
      <c r="G755" s="429" t="s">
        <v>27</v>
      </c>
      <c r="H755" s="430">
        <v>0.71</v>
      </c>
      <c r="I755" s="429" t="s">
        <v>27</v>
      </c>
      <c r="J755" s="430">
        <v>0.72</v>
      </c>
      <c r="K755" s="429" t="s">
        <v>53</v>
      </c>
      <c r="L755" s="430">
        <v>1.69</v>
      </c>
      <c r="M755" s="429" t="s">
        <v>53</v>
      </c>
      <c r="N755" s="430">
        <v>3.31</v>
      </c>
      <c r="O755" s="429" t="s">
        <v>53</v>
      </c>
      <c r="P755" s="430">
        <v>1.1200000000000001</v>
      </c>
      <c r="Q755" s="429" t="s">
        <v>53</v>
      </c>
      <c r="R755" s="430">
        <v>2.23</v>
      </c>
      <c r="S755" s="429" t="s">
        <v>53</v>
      </c>
      <c r="T755" s="430">
        <v>1.1100000000000001</v>
      </c>
      <c r="U755" s="429" t="s">
        <v>53</v>
      </c>
      <c r="V755" s="430">
        <v>1.1599999999999999</v>
      </c>
      <c r="W755" s="429" t="s">
        <v>53</v>
      </c>
      <c r="X755" s="430">
        <v>2.09</v>
      </c>
      <c r="Y755" s="429" t="s">
        <v>28</v>
      </c>
      <c r="Z755" s="430">
        <v>0.91</v>
      </c>
      <c r="AA755" s="429" t="s">
        <v>27</v>
      </c>
      <c r="AB755" s="430">
        <v>16.72</v>
      </c>
    </row>
    <row r="756" spans="1:28">
      <c r="A756" s="429" t="s">
        <v>392</v>
      </c>
      <c r="B756" s="429" t="s">
        <v>276</v>
      </c>
      <c r="C756" s="430">
        <v>2005</v>
      </c>
      <c r="D756" s="430">
        <v>0.63</v>
      </c>
      <c r="E756" s="429" t="s">
        <v>53</v>
      </c>
      <c r="F756" s="430">
        <v>7.0000000000000007E-2</v>
      </c>
      <c r="G756" s="429" t="s">
        <v>38</v>
      </c>
      <c r="H756" s="430">
        <v>0.3</v>
      </c>
      <c r="I756" s="429" t="s">
        <v>53</v>
      </c>
      <c r="J756" s="430">
        <v>1.23</v>
      </c>
      <c r="K756" s="429" t="s">
        <v>53</v>
      </c>
      <c r="L756" s="430">
        <v>2.27</v>
      </c>
      <c r="M756" s="429" t="s">
        <v>53</v>
      </c>
      <c r="N756" s="430">
        <v>4.7300000000000004</v>
      </c>
      <c r="O756" s="429" t="s">
        <v>53</v>
      </c>
      <c r="P756" s="430">
        <v>2.98</v>
      </c>
      <c r="Q756" s="429" t="s">
        <v>27</v>
      </c>
      <c r="R756" s="430">
        <v>2.54</v>
      </c>
      <c r="S756" s="429" t="s">
        <v>53</v>
      </c>
      <c r="T756" s="430">
        <v>0.25</v>
      </c>
      <c r="U756" s="429" t="s">
        <v>53</v>
      </c>
      <c r="V756" s="430">
        <v>1.97</v>
      </c>
      <c r="W756" s="429" t="s">
        <v>28</v>
      </c>
      <c r="X756" s="430">
        <v>0.1</v>
      </c>
      <c r="Y756" s="429" t="s">
        <v>53</v>
      </c>
      <c r="Z756" s="430">
        <v>0</v>
      </c>
      <c r="AA756" s="429" t="s">
        <v>36</v>
      </c>
      <c r="AB756" s="430">
        <v>17.07</v>
      </c>
    </row>
    <row r="757" spans="1:28">
      <c r="D757" t="s">
        <v>11</v>
      </c>
      <c r="F757" t="s">
        <v>12</v>
      </c>
      <c r="H757" t="s">
        <v>13</v>
      </c>
      <c r="J757" t="s">
        <v>14</v>
      </c>
      <c r="L757" t="s">
        <v>15</v>
      </c>
      <c r="N757" t="s">
        <v>16</v>
      </c>
      <c r="P757" t="s">
        <v>17</v>
      </c>
      <c r="R757" t="s">
        <v>18</v>
      </c>
      <c r="T757" t="s">
        <v>19</v>
      </c>
      <c r="V757" t="s">
        <v>20</v>
      </c>
      <c r="X757" t="s">
        <v>21</v>
      </c>
      <c r="Z757" t="s">
        <v>22</v>
      </c>
      <c r="AB757" t="s">
        <v>23</v>
      </c>
    </row>
    <row r="758" spans="1:28">
      <c r="A758" s="429" t="s">
        <v>275</v>
      </c>
      <c r="B758" s="429" t="s">
        <v>276</v>
      </c>
      <c r="C758" s="430">
        <v>2006</v>
      </c>
      <c r="D758" s="430">
        <v>0</v>
      </c>
      <c r="E758" s="429" t="s">
        <v>26</v>
      </c>
      <c r="F758" s="430">
        <v>0</v>
      </c>
      <c r="G758" s="429" t="s">
        <v>26</v>
      </c>
      <c r="H758" s="430">
        <v>0</v>
      </c>
      <c r="I758" s="429" t="s">
        <v>26</v>
      </c>
      <c r="J758" s="430">
        <v>0</v>
      </c>
      <c r="K758" s="429" t="s">
        <v>26</v>
      </c>
      <c r="L758" s="430">
        <v>0</v>
      </c>
      <c r="M758" s="429" t="s">
        <v>26</v>
      </c>
      <c r="N758" s="430">
        <v>0</v>
      </c>
      <c r="O758" s="429" t="s">
        <v>26</v>
      </c>
      <c r="P758" s="430">
        <v>0</v>
      </c>
      <c r="Q758" s="429" t="s">
        <v>26</v>
      </c>
      <c r="R758" s="430">
        <v>0</v>
      </c>
      <c r="S758" s="429" t="s">
        <v>26</v>
      </c>
      <c r="T758" s="430">
        <v>0</v>
      </c>
      <c r="U758" s="429" t="s">
        <v>26</v>
      </c>
      <c r="V758" s="430">
        <v>0</v>
      </c>
      <c r="W758" s="429" t="s">
        <v>26</v>
      </c>
      <c r="X758" s="430">
        <v>1.49</v>
      </c>
      <c r="Y758" s="429" t="s">
        <v>53</v>
      </c>
      <c r="Z758" s="430">
        <v>1.38</v>
      </c>
      <c r="AA758" s="429" t="s">
        <v>25</v>
      </c>
      <c r="AB758" s="430">
        <v>2.87</v>
      </c>
    </row>
    <row r="759" spans="1:28">
      <c r="A759" s="429" t="s">
        <v>277</v>
      </c>
      <c r="B759" s="429" t="s">
        <v>276</v>
      </c>
      <c r="C759" s="430">
        <v>2006</v>
      </c>
      <c r="D759" s="430">
        <v>0.15</v>
      </c>
      <c r="E759" s="429" t="s">
        <v>53</v>
      </c>
      <c r="F759" s="430">
        <v>0.97</v>
      </c>
      <c r="G759" s="429" t="s">
        <v>53</v>
      </c>
      <c r="H759" s="430">
        <v>2.64</v>
      </c>
      <c r="I759" s="429" t="s">
        <v>53</v>
      </c>
      <c r="J759" s="430">
        <v>1.26</v>
      </c>
      <c r="K759" s="429" t="s">
        <v>53</v>
      </c>
      <c r="L759" s="430">
        <v>1.18</v>
      </c>
      <c r="M759" s="429" t="s">
        <v>53</v>
      </c>
      <c r="N759" s="430">
        <v>1.32</v>
      </c>
      <c r="O759" s="429" t="s">
        <v>53</v>
      </c>
      <c r="P759" s="430">
        <v>1.54</v>
      </c>
      <c r="Q759" s="429" t="s">
        <v>53</v>
      </c>
      <c r="R759" s="430">
        <v>2.23</v>
      </c>
      <c r="S759" s="429" t="s">
        <v>53</v>
      </c>
      <c r="T759" s="430">
        <v>1.83</v>
      </c>
      <c r="U759" s="429" t="s">
        <v>53</v>
      </c>
      <c r="V759" s="430">
        <v>0.79</v>
      </c>
      <c r="W759" s="429" t="s">
        <v>53</v>
      </c>
      <c r="X759" s="430">
        <v>0.05</v>
      </c>
      <c r="Y759" s="429" t="s">
        <v>53</v>
      </c>
      <c r="Z759" s="430">
        <v>1.6</v>
      </c>
      <c r="AA759" s="429" t="s">
        <v>53</v>
      </c>
      <c r="AB759" s="430">
        <v>15.56</v>
      </c>
    </row>
    <row r="760" spans="1:28">
      <c r="A760" s="429" t="s">
        <v>278</v>
      </c>
      <c r="B760" s="429" t="s">
        <v>276</v>
      </c>
      <c r="C760" s="430">
        <v>2006</v>
      </c>
      <c r="D760" s="430">
        <v>2.92</v>
      </c>
      <c r="E760" s="429" t="s">
        <v>53</v>
      </c>
      <c r="F760" s="430">
        <v>1.53</v>
      </c>
      <c r="G760" s="429" t="s">
        <v>53</v>
      </c>
      <c r="H760" s="430">
        <v>2.42</v>
      </c>
      <c r="I760" s="429" t="s">
        <v>53</v>
      </c>
      <c r="J760" s="430">
        <v>2.34</v>
      </c>
      <c r="K760" s="429" t="s">
        <v>53</v>
      </c>
      <c r="L760" s="430">
        <v>1.69</v>
      </c>
      <c r="M760" s="429" t="s">
        <v>53</v>
      </c>
      <c r="N760" s="430">
        <v>1.2</v>
      </c>
      <c r="O760" s="429" t="s">
        <v>53</v>
      </c>
      <c r="P760" s="430">
        <v>0.61</v>
      </c>
      <c r="Q760" s="429" t="s">
        <v>53</v>
      </c>
      <c r="R760" s="430">
        <v>0.99</v>
      </c>
      <c r="S760" s="429" t="s">
        <v>53</v>
      </c>
      <c r="T760" s="430">
        <v>2.14</v>
      </c>
      <c r="U760" s="429" t="s">
        <v>53</v>
      </c>
      <c r="V760" s="430">
        <v>2.89</v>
      </c>
      <c r="W760" s="429" t="s">
        <v>53</v>
      </c>
      <c r="X760" s="430">
        <v>1.63</v>
      </c>
      <c r="Y760" s="429" t="s">
        <v>53</v>
      </c>
      <c r="Z760" s="430">
        <v>2.38</v>
      </c>
      <c r="AA760" s="429" t="s">
        <v>25</v>
      </c>
      <c r="AB760" s="430">
        <v>22.74</v>
      </c>
    </row>
    <row r="761" spans="1:28">
      <c r="A761" s="429" t="s">
        <v>279</v>
      </c>
      <c r="B761" s="429" t="s">
        <v>276</v>
      </c>
      <c r="C761" s="430">
        <v>2006</v>
      </c>
      <c r="D761" s="430">
        <v>0</v>
      </c>
      <c r="E761" s="429" t="s">
        <v>26</v>
      </c>
      <c r="F761" s="430">
        <v>0</v>
      </c>
      <c r="G761" s="429" t="s">
        <v>28</v>
      </c>
      <c r="H761" s="430">
        <v>0</v>
      </c>
      <c r="I761" s="429" t="s">
        <v>37</v>
      </c>
      <c r="J761" s="430">
        <v>0.5</v>
      </c>
      <c r="K761" s="429" t="s">
        <v>53</v>
      </c>
      <c r="L761" s="430">
        <v>0.88</v>
      </c>
      <c r="M761" s="429" t="s">
        <v>53</v>
      </c>
      <c r="N761" s="430">
        <v>0.35</v>
      </c>
      <c r="O761" s="429" t="s">
        <v>53</v>
      </c>
      <c r="P761" s="430">
        <v>0.38</v>
      </c>
      <c r="Q761" s="429" t="s">
        <v>53</v>
      </c>
      <c r="R761" s="430">
        <v>1.05</v>
      </c>
      <c r="S761" s="429" t="s">
        <v>53</v>
      </c>
      <c r="T761" s="430">
        <v>1</v>
      </c>
      <c r="U761" s="429" t="s">
        <v>53</v>
      </c>
      <c r="V761" s="430">
        <v>2.25</v>
      </c>
      <c r="W761" s="429" t="s">
        <v>28</v>
      </c>
      <c r="X761" s="430">
        <v>0.5</v>
      </c>
      <c r="Y761" s="429" t="s">
        <v>53</v>
      </c>
      <c r="Z761" s="430">
        <v>0.1</v>
      </c>
      <c r="AA761" s="429" t="s">
        <v>27</v>
      </c>
      <c r="AB761" s="430">
        <v>7.01</v>
      </c>
    </row>
    <row r="762" spans="1:28">
      <c r="A762" s="429" t="s">
        <v>280</v>
      </c>
      <c r="B762" s="429" t="s">
        <v>276</v>
      </c>
      <c r="C762" s="430">
        <v>2006</v>
      </c>
      <c r="D762" s="430">
        <v>0</v>
      </c>
      <c r="E762" s="429" t="s">
        <v>53</v>
      </c>
      <c r="F762" s="430">
        <v>0.06</v>
      </c>
      <c r="G762" s="429" t="s">
        <v>53</v>
      </c>
      <c r="H762" s="430">
        <v>0.38</v>
      </c>
      <c r="I762" s="429" t="s">
        <v>53</v>
      </c>
      <c r="J762" s="430">
        <v>0.54</v>
      </c>
      <c r="K762" s="429" t="s">
        <v>53</v>
      </c>
      <c r="L762" s="430">
        <v>1.4</v>
      </c>
      <c r="M762" s="429" t="s">
        <v>53</v>
      </c>
      <c r="N762" s="430">
        <v>0.41</v>
      </c>
      <c r="O762" s="429" t="s">
        <v>53</v>
      </c>
      <c r="P762" s="430">
        <v>0.16</v>
      </c>
      <c r="Q762" s="429" t="s">
        <v>53</v>
      </c>
      <c r="R762" s="430">
        <v>0.02</v>
      </c>
      <c r="S762" s="429" t="s">
        <v>53</v>
      </c>
      <c r="T762" s="430">
        <v>0.78</v>
      </c>
      <c r="U762" s="429" t="s">
        <v>53</v>
      </c>
      <c r="V762" s="430">
        <v>0.86</v>
      </c>
      <c r="W762" s="429" t="s">
        <v>53</v>
      </c>
      <c r="X762" s="430">
        <v>0.24</v>
      </c>
      <c r="Y762" s="429" t="s">
        <v>53</v>
      </c>
      <c r="Z762" s="430">
        <v>0.08</v>
      </c>
      <c r="AA762" s="429" t="s">
        <v>53</v>
      </c>
      <c r="AB762" s="430">
        <v>4.93</v>
      </c>
    </row>
    <row r="763" spans="1:28">
      <c r="A763" s="429" t="s">
        <v>281</v>
      </c>
      <c r="B763" s="429" t="s">
        <v>276</v>
      </c>
      <c r="C763" s="430">
        <v>2006</v>
      </c>
      <c r="D763" s="430">
        <v>0.95</v>
      </c>
      <c r="E763" s="429" t="s">
        <v>53</v>
      </c>
      <c r="F763" s="430">
        <v>0.66</v>
      </c>
      <c r="G763" s="429" t="s">
        <v>53</v>
      </c>
      <c r="H763" s="430">
        <v>0.55000000000000004</v>
      </c>
      <c r="I763" s="429" t="s">
        <v>53</v>
      </c>
      <c r="J763" s="430">
        <v>1.22</v>
      </c>
      <c r="K763" s="429" t="s">
        <v>53</v>
      </c>
      <c r="L763" s="430">
        <v>0.83</v>
      </c>
      <c r="M763" s="429" t="s">
        <v>53</v>
      </c>
      <c r="N763" s="430">
        <v>0.02</v>
      </c>
      <c r="O763" s="429" t="s">
        <v>53</v>
      </c>
      <c r="P763" s="430">
        <v>0.87</v>
      </c>
      <c r="Q763" s="429" t="s">
        <v>53</v>
      </c>
      <c r="R763" s="430">
        <v>0.72</v>
      </c>
      <c r="S763" s="429" t="s">
        <v>53</v>
      </c>
      <c r="T763" s="430">
        <v>1.97</v>
      </c>
      <c r="U763" s="429" t="s">
        <v>53</v>
      </c>
      <c r="V763" s="430">
        <v>0.4</v>
      </c>
      <c r="W763" s="429" t="s">
        <v>53</v>
      </c>
      <c r="X763" s="430">
        <v>0.79</v>
      </c>
      <c r="Y763" s="429" t="s">
        <v>53</v>
      </c>
      <c r="Z763" s="430">
        <v>0.47</v>
      </c>
      <c r="AA763" s="429" t="s">
        <v>53</v>
      </c>
      <c r="AB763" s="430">
        <v>9.4499999999999993</v>
      </c>
    </row>
    <row r="764" spans="1:28">
      <c r="A764" s="429" t="s">
        <v>282</v>
      </c>
      <c r="B764" s="429" t="s">
        <v>276</v>
      </c>
      <c r="C764" s="430">
        <v>2006</v>
      </c>
      <c r="D764" s="430">
        <v>3.51</v>
      </c>
      <c r="E764" s="429" t="s">
        <v>53</v>
      </c>
      <c r="F764" s="430">
        <v>2.19</v>
      </c>
      <c r="G764" s="429" t="s">
        <v>53</v>
      </c>
      <c r="H764" s="430">
        <v>1.8</v>
      </c>
      <c r="I764" s="429" t="s">
        <v>27</v>
      </c>
      <c r="J764" s="430">
        <v>2.4900000000000002</v>
      </c>
      <c r="K764" s="429" t="s">
        <v>53</v>
      </c>
      <c r="L764" s="430">
        <v>1.1499999999999999</v>
      </c>
      <c r="M764" s="429" t="s">
        <v>53</v>
      </c>
      <c r="N764" s="430">
        <v>1.08</v>
      </c>
      <c r="O764" s="429" t="s">
        <v>53</v>
      </c>
      <c r="P764" s="430">
        <v>1.22</v>
      </c>
      <c r="Q764" s="429" t="s">
        <v>53</v>
      </c>
      <c r="R764" s="430">
        <v>1.1100000000000001</v>
      </c>
      <c r="S764" s="429" t="s">
        <v>53</v>
      </c>
      <c r="T764" s="430">
        <v>2.4500000000000002</v>
      </c>
      <c r="U764" s="429" t="s">
        <v>53</v>
      </c>
      <c r="V764" s="430">
        <v>2.61</v>
      </c>
      <c r="W764" s="429" t="s">
        <v>27</v>
      </c>
      <c r="X764" s="430">
        <v>1.58</v>
      </c>
      <c r="Y764" s="429" t="s">
        <v>38</v>
      </c>
      <c r="Z764" s="430">
        <v>2.11</v>
      </c>
      <c r="AA764" s="429" t="s">
        <v>27</v>
      </c>
      <c r="AB764" s="430">
        <v>23.3</v>
      </c>
    </row>
    <row r="765" spans="1:28">
      <c r="A765" s="429" t="s">
        <v>283</v>
      </c>
      <c r="B765" s="429" t="s">
        <v>276</v>
      </c>
      <c r="C765" s="430">
        <v>2006</v>
      </c>
      <c r="D765" s="430">
        <v>0.05</v>
      </c>
      <c r="E765" s="429" t="s">
        <v>53</v>
      </c>
      <c r="F765" s="430">
        <v>0.4</v>
      </c>
      <c r="G765" s="429" t="s">
        <v>53</v>
      </c>
      <c r="H765" s="430">
        <v>0.9</v>
      </c>
      <c r="I765" s="429" t="s">
        <v>53</v>
      </c>
      <c r="J765" s="430">
        <v>0.05</v>
      </c>
      <c r="K765" s="429" t="s">
        <v>53</v>
      </c>
      <c r="L765" s="430">
        <v>1.47</v>
      </c>
      <c r="M765" s="429" t="s">
        <v>53</v>
      </c>
      <c r="N765" s="430">
        <v>0.64</v>
      </c>
      <c r="O765" s="429" t="s">
        <v>53</v>
      </c>
      <c r="P765" s="430">
        <v>0.66</v>
      </c>
      <c r="Q765" s="429" t="s">
        <v>53</v>
      </c>
      <c r="R765" s="430">
        <v>0.19</v>
      </c>
      <c r="S765" s="429" t="s">
        <v>53</v>
      </c>
      <c r="T765" s="430">
        <v>1.82</v>
      </c>
      <c r="U765" s="429" t="s">
        <v>53</v>
      </c>
      <c r="V765" s="430">
        <v>0.39</v>
      </c>
      <c r="W765" s="429" t="s">
        <v>53</v>
      </c>
      <c r="X765" s="430">
        <v>0.3</v>
      </c>
      <c r="Y765" s="429" t="s">
        <v>53</v>
      </c>
      <c r="Z765" s="430">
        <v>0.15</v>
      </c>
      <c r="AA765" s="429" t="s">
        <v>53</v>
      </c>
      <c r="AB765" s="430">
        <v>7.02</v>
      </c>
    </row>
    <row r="766" spans="1:28">
      <c r="A766" s="429" t="s">
        <v>284</v>
      </c>
      <c r="B766" s="429" t="s">
        <v>276</v>
      </c>
      <c r="C766" s="430">
        <v>2006</v>
      </c>
      <c r="D766" s="430">
        <v>0.32</v>
      </c>
      <c r="E766" s="429" t="s">
        <v>53</v>
      </c>
      <c r="F766" s="430">
        <v>0.78</v>
      </c>
      <c r="G766" s="429" t="s">
        <v>53</v>
      </c>
      <c r="H766" s="430">
        <v>0.75</v>
      </c>
      <c r="I766" s="429" t="s">
        <v>53</v>
      </c>
      <c r="J766" s="430">
        <v>1.48</v>
      </c>
      <c r="K766" s="429" t="s">
        <v>53</v>
      </c>
      <c r="L766" s="430">
        <v>1.31</v>
      </c>
      <c r="M766" s="429" t="s">
        <v>53</v>
      </c>
      <c r="N766" s="430">
        <v>0.01</v>
      </c>
      <c r="O766" s="429" t="s">
        <v>53</v>
      </c>
      <c r="P766" s="430">
        <v>0</v>
      </c>
      <c r="Q766" s="429" t="s">
        <v>53</v>
      </c>
      <c r="R766" s="430">
        <v>0.85</v>
      </c>
      <c r="S766" s="429" t="s">
        <v>53</v>
      </c>
      <c r="T766" s="430">
        <v>1.52</v>
      </c>
      <c r="U766" s="429" t="s">
        <v>53</v>
      </c>
      <c r="V766" s="430">
        <v>1.33</v>
      </c>
      <c r="W766" s="429" t="s">
        <v>53</v>
      </c>
      <c r="X766" s="430">
        <v>0.33</v>
      </c>
      <c r="Y766" s="429" t="s">
        <v>53</v>
      </c>
      <c r="Z766" s="430">
        <v>0.6</v>
      </c>
      <c r="AA766" s="429" t="s">
        <v>53</v>
      </c>
      <c r="AB766" s="430">
        <v>9.2799999999999994</v>
      </c>
    </row>
    <row r="767" spans="1:28">
      <c r="A767" s="429" t="s">
        <v>285</v>
      </c>
      <c r="B767" s="429" t="s">
        <v>276</v>
      </c>
      <c r="C767" s="430">
        <v>2006</v>
      </c>
      <c r="D767" s="430">
        <v>3.48</v>
      </c>
      <c r="E767" s="429" t="s">
        <v>29</v>
      </c>
      <c r="F767" s="430">
        <v>1.72</v>
      </c>
      <c r="G767" s="429" t="s">
        <v>53</v>
      </c>
      <c r="H767" s="430">
        <v>1.23</v>
      </c>
      <c r="I767" s="429" t="s">
        <v>53</v>
      </c>
      <c r="J767" s="430">
        <v>1.43</v>
      </c>
      <c r="K767" s="429" t="s">
        <v>53</v>
      </c>
      <c r="L767" s="430">
        <v>0.68</v>
      </c>
      <c r="M767" s="429" t="s">
        <v>53</v>
      </c>
      <c r="N767" s="430">
        <v>0.89</v>
      </c>
      <c r="O767" s="429" t="s">
        <v>53</v>
      </c>
      <c r="P767" s="430">
        <v>1.1499999999999999</v>
      </c>
      <c r="Q767" s="429" t="s">
        <v>53</v>
      </c>
      <c r="R767" s="430">
        <v>0.98</v>
      </c>
      <c r="S767" s="429" t="s">
        <v>53</v>
      </c>
      <c r="T767" s="430">
        <v>1.29</v>
      </c>
      <c r="U767" s="429" t="s">
        <v>53</v>
      </c>
      <c r="V767" s="430">
        <v>1.6</v>
      </c>
      <c r="W767" s="429" t="s">
        <v>27</v>
      </c>
      <c r="X767" s="430">
        <v>2.1</v>
      </c>
      <c r="Y767" s="429" t="s">
        <v>53</v>
      </c>
      <c r="Z767" s="430">
        <v>2.15</v>
      </c>
      <c r="AA767" s="429" t="s">
        <v>27</v>
      </c>
      <c r="AB767" s="430">
        <v>15.22</v>
      </c>
    </row>
    <row r="768" spans="1:28">
      <c r="A768" s="429" t="s">
        <v>286</v>
      </c>
      <c r="B768" s="429" t="s">
        <v>276</v>
      </c>
      <c r="C768" s="430">
        <v>2006</v>
      </c>
      <c r="D768" s="430">
        <v>0.76</v>
      </c>
      <c r="E768" s="429" t="s">
        <v>53</v>
      </c>
      <c r="F768" s="430">
        <v>0.27</v>
      </c>
      <c r="G768" s="429" t="s">
        <v>53</v>
      </c>
      <c r="H768" s="430">
        <v>0.36</v>
      </c>
      <c r="I768" s="429" t="s">
        <v>53</v>
      </c>
      <c r="J768" s="430">
        <v>0.28000000000000003</v>
      </c>
      <c r="K768" s="429" t="s">
        <v>53</v>
      </c>
      <c r="L768" s="430">
        <v>0.2</v>
      </c>
      <c r="M768" s="429" t="s">
        <v>53</v>
      </c>
      <c r="N768" s="430">
        <v>0.15</v>
      </c>
      <c r="O768" s="429" t="s">
        <v>53</v>
      </c>
      <c r="P768" s="430">
        <v>0.17</v>
      </c>
      <c r="Q768" s="429" t="s">
        <v>53</v>
      </c>
      <c r="R768" s="430">
        <v>0.34</v>
      </c>
      <c r="S768" s="429" t="s">
        <v>53</v>
      </c>
      <c r="T768" s="430">
        <v>1.27</v>
      </c>
      <c r="U768" s="429" t="s">
        <v>53</v>
      </c>
      <c r="V768" s="430">
        <v>1.1100000000000001</v>
      </c>
      <c r="W768" s="429" t="s">
        <v>53</v>
      </c>
      <c r="X768" s="430">
        <v>0.67</v>
      </c>
      <c r="Y768" s="429" t="s">
        <v>53</v>
      </c>
      <c r="Z768" s="430">
        <v>0.42</v>
      </c>
      <c r="AA768" s="429" t="s">
        <v>53</v>
      </c>
      <c r="AB768" s="430">
        <v>6</v>
      </c>
    </row>
    <row r="769" spans="1:28">
      <c r="A769" s="429" t="s">
        <v>287</v>
      </c>
      <c r="B769" s="429" t="s">
        <v>276</v>
      </c>
      <c r="C769" s="430">
        <v>2006</v>
      </c>
      <c r="D769" s="430">
        <v>0.12</v>
      </c>
      <c r="E769" s="429" t="s">
        <v>53</v>
      </c>
      <c r="F769" s="430">
        <v>0.27</v>
      </c>
      <c r="G769" s="429" t="s">
        <v>53</v>
      </c>
      <c r="H769" s="430">
        <v>0.36</v>
      </c>
      <c r="I769" s="429" t="s">
        <v>25</v>
      </c>
      <c r="J769" s="430">
        <v>0.52</v>
      </c>
      <c r="K769" s="429" t="s">
        <v>25</v>
      </c>
      <c r="L769" s="430">
        <v>0.52</v>
      </c>
      <c r="M769" s="429" t="s">
        <v>40</v>
      </c>
      <c r="N769" s="430">
        <v>0.17</v>
      </c>
      <c r="O769" s="429" t="s">
        <v>40</v>
      </c>
      <c r="P769" s="430">
        <v>0.28000000000000003</v>
      </c>
      <c r="Q769" s="429" t="s">
        <v>28</v>
      </c>
      <c r="R769" s="430">
        <v>0.28999999999999998</v>
      </c>
      <c r="S769" s="429" t="s">
        <v>53</v>
      </c>
      <c r="T769" s="430">
        <v>1.56</v>
      </c>
      <c r="U769" s="429" t="s">
        <v>53</v>
      </c>
      <c r="V769" s="430">
        <v>0.6</v>
      </c>
      <c r="W769" s="429" t="s">
        <v>53</v>
      </c>
      <c r="X769" s="430">
        <v>0.16</v>
      </c>
      <c r="Y769" s="429" t="s">
        <v>53</v>
      </c>
      <c r="Z769" s="430">
        <v>0.05</v>
      </c>
      <c r="AA769" s="429" t="s">
        <v>27</v>
      </c>
      <c r="AB769" s="430">
        <v>4.21</v>
      </c>
    </row>
    <row r="770" spans="1:28">
      <c r="A770" s="429" t="s">
        <v>288</v>
      </c>
      <c r="B770" s="429" t="s">
        <v>276</v>
      </c>
      <c r="C770" s="430">
        <v>2006</v>
      </c>
      <c r="D770" s="430">
        <v>0.04</v>
      </c>
      <c r="E770" s="429" t="s">
        <v>53</v>
      </c>
      <c r="F770" s="430">
        <v>0.36</v>
      </c>
      <c r="G770" s="429" t="s">
        <v>25</v>
      </c>
      <c r="H770" s="430">
        <v>0.69</v>
      </c>
      <c r="I770" s="429" t="s">
        <v>53</v>
      </c>
      <c r="J770" s="430">
        <v>0.47</v>
      </c>
      <c r="K770" s="429" t="s">
        <v>53</v>
      </c>
      <c r="L770" s="430">
        <v>1.33</v>
      </c>
      <c r="M770" s="429" t="s">
        <v>53</v>
      </c>
      <c r="N770" s="430">
        <v>1.01</v>
      </c>
      <c r="O770" s="429" t="s">
        <v>53</v>
      </c>
      <c r="P770" s="430">
        <v>0.42</v>
      </c>
      <c r="Q770" s="429" t="s">
        <v>53</v>
      </c>
      <c r="R770" s="430">
        <v>0.42</v>
      </c>
      <c r="S770" s="429" t="s">
        <v>53</v>
      </c>
      <c r="T770" s="430">
        <v>2.0299999999999998</v>
      </c>
      <c r="U770" s="429" t="s">
        <v>53</v>
      </c>
      <c r="V770" s="430">
        <v>0.51</v>
      </c>
      <c r="W770" s="429" t="s">
        <v>53</v>
      </c>
      <c r="X770" s="430">
        <v>0.28999999999999998</v>
      </c>
      <c r="Y770" s="429" t="s">
        <v>27</v>
      </c>
      <c r="Z770" s="430">
        <v>0.16</v>
      </c>
      <c r="AA770" s="429" t="s">
        <v>27</v>
      </c>
      <c r="AB770" s="430">
        <v>7.73</v>
      </c>
    </row>
    <row r="771" spans="1:28">
      <c r="A771" s="429" t="s">
        <v>289</v>
      </c>
      <c r="B771" s="429" t="s">
        <v>276</v>
      </c>
      <c r="C771" s="430">
        <v>2006</v>
      </c>
      <c r="D771" s="430">
        <v>0</v>
      </c>
      <c r="E771" s="429" t="s">
        <v>27</v>
      </c>
      <c r="F771" s="430">
        <v>0</v>
      </c>
      <c r="G771" s="429" t="s">
        <v>28</v>
      </c>
      <c r="H771" s="430">
        <v>0.12</v>
      </c>
      <c r="I771" s="429" t="s">
        <v>43</v>
      </c>
      <c r="J771" s="430">
        <v>0.61</v>
      </c>
      <c r="K771" s="429" t="s">
        <v>41</v>
      </c>
      <c r="L771" s="430">
        <v>0.77</v>
      </c>
      <c r="M771" s="429" t="s">
        <v>39</v>
      </c>
      <c r="N771" s="430">
        <v>0.45</v>
      </c>
      <c r="O771" s="429" t="s">
        <v>29</v>
      </c>
      <c r="P771" s="430">
        <v>0.68</v>
      </c>
      <c r="Q771" s="429" t="s">
        <v>32</v>
      </c>
      <c r="R771" s="430">
        <v>0.1</v>
      </c>
      <c r="S771" s="429" t="s">
        <v>27</v>
      </c>
      <c r="T771" s="430">
        <v>1.76</v>
      </c>
      <c r="U771" s="429" t="s">
        <v>37</v>
      </c>
      <c r="V771" s="430">
        <v>0.57999999999999996</v>
      </c>
      <c r="W771" s="429" t="s">
        <v>40</v>
      </c>
      <c r="X771" s="430">
        <v>0.1</v>
      </c>
      <c r="Y771" s="429" t="s">
        <v>25</v>
      </c>
      <c r="Z771" s="430">
        <v>0</v>
      </c>
      <c r="AA771" s="429" t="s">
        <v>53</v>
      </c>
      <c r="AB771" s="430">
        <v>0.2</v>
      </c>
    </row>
    <row r="772" spans="1:28">
      <c r="A772" s="429" t="s">
        <v>290</v>
      </c>
      <c r="B772" s="429" t="s">
        <v>276</v>
      </c>
      <c r="C772" s="430">
        <v>2006</v>
      </c>
      <c r="D772" s="430">
        <v>0.56999999999999995</v>
      </c>
      <c r="E772" s="429" t="s">
        <v>27</v>
      </c>
      <c r="F772" s="430">
        <v>1.06</v>
      </c>
      <c r="G772" s="429" t="s">
        <v>53</v>
      </c>
      <c r="H772" s="430">
        <v>0.82</v>
      </c>
      <c r="I772" s="429" t="s">
        <v>53</v>
      </c>
      <c r="J772" s="430">
        <v>1.42</v>
      </c>
      <c r="K772" s="429" t="s">
        <v>53</v>
      </c>
      <c r="L772" s="430">
        <v>2.2400000000000002</v>
      </c>
      <c r="M772" s="429" t="s">
        <v>33</v>
      </c>
      <c r="N772" s="430">
        <v>0.93</v>
      </c>
      <c r="O772" s="429" t="s">
        <v>25</v>
      </c>
      <c r="P772" s="430">
        <v>1.26</v>
      </c>
      <c r="Q772" s="429" t="s">
        <v>28</v>
      </c>
      <c r="R772" s="430">
        <v>0.55000000000000004</v>
      </c>
      <c r="S772" s="429" t="s">
        <v>32</v>
      </c>
      <c r="T772" s="430">
        <v>3.43</v>
      </c>
      <c r="U772" s="429" t="s">
        <v>40</v>
      </c>
      <c r="V772" s="430">
        <v>2.06</v>
      </c>
      <c r="W772" s="429" t="s">
        <v>31</v>
      </c>
      <c r="X772" s="430">
        <v>1.17</v>
      </c>
      <c r="Y772" s="429" t="s">
        <v>53</v>
      </c>
      <c r="Z772" s="430">
        <v>0.82</v>
      </c>
      <c r="AA772" s="429" t="s">
        <v>25</v>
      </c>
      <c r="AB772" s="430">
        <v>10.11</v>
      </c>
    </row>
    <row r="773" spans="1:28">
      <c r="A773" s="429" t="s">
        <v>291</v>
      </c>
      <c r="B773" s="429" t="s">
        <v>276</v>
      </c>
      <c r="C773" s="430">
        <v>2006</v>
      </c>
      <c r="D773" s="430">
        <v>0</v>
      </c>
      <c r="E773" s="429" t="s">
        <v>53</v>
      </c>
      <c r="F773" s="430">
        <v>0.43</v>
      </c>
      <c r="G773" s="429" t="s">
        <v>53</v>
      </c>
      <c r="H773" s="430">
        <v>0.57999999999999996</v>
      </c>
      <c r="I773" s="429" t="s">
        <v>53</v>
      </c>
      <c r="J773" s="430">
        <v>0.16</v>
      </c>
      <c r="K773" s="429" t="s">
        <v>53</v>
      </c>
      <c r="L773" s="430">
        <v>0.08</v>
      </c>
      <c r="M773" s="429" t="s">
        <v>27</v>
      </c>
      <c r="N773" s="430">
        <v>0.06</v>
      </c>
      <c r="O773" s="429" t="s">
        <v>53</v>
      </c>
      <c r="P773" s="430">
        <v>0.19</v>
      </c>
      <c r="Q773" s="429" t="s">
        <v>53</v>
      </c>
      <c r="R773" s="430">
        <v>0.26</v>
      </c>
      <c r="S773" s="429" t="s">
        <v>53</v>
      </c>
      <c r="T773" s="430">
        <v>0.3</v>
      </c>
      <c r="U773" s="429" t="s">
        <v>27</v>
      </c>
      <c r="V773" s="430">
        <v>1.0900000000000001</v>
      </c>
      <c r="W773" s="429" t="s">
        <v>28</v>
      </c>
      <c r="X773" s="430">
        <v>0.15</v>
      </c>
      <c r="Y773" s="429" t="s">
        <v>53</v>
      </c>
      <c r="Z773" s="430">
        <v>0.1</v>
      </c>
      <c r="AA773" s="429" t="s">
        <v>53</v>
      </c>
      <c r="AB773" s="430">
        <v>3.4</v>
      </c>
    </row>
    <row r="774" spans="1:28">
      <c r="A774" s="429" t="s">
        <v>293</v>
      </c>
      <c r="B774" s="429" t="s">
        <v>276</v>
      </c>
      <c r="C774" s="430">
        <v>2006</v>
      </c>
      <c r="D774" s="430">
        <v>0.73</v>
      </c>
      <c r="E774" s="429" t="s">
        <v>53</v>
      </c>
      <c r="F774" s="430">
        <v>0.66</v>
      </c>
      <c r="G774" s="429" t="s">
        <v>53</v>
      </c>
      <c r="H774" s="430">
        <v>0.76</v>
      </c>
      <c r="I774" s="429" t="s">
        <v>53</v>
      </c>
      <c r="J774" s="430">
        <v>1.03</v>
      </c>
      <c r="K774" s="429" t="s">
        <v>53</v>
      </c>
      <c r="L774" s="430">
        <v>0.94</v>
      </c>
      <c r="M774" s="429" t="s">
        <v>53</v>
      </c>
      <c r="N774" s="430">
        <v>0.68</v>
      </c>
      <c r="O774" s="429" t="s">
        <v>53</v>
      </c>
      <c r="P774" s="430">
        <v>0.82</v>
      </c>
      <c r="Q774" s="429" t="s">
        <v>53</v>
      </c>
      <c r="R774" s="430">
        <v>1.45</v>
      </c>
      <c r="S774" s="429" t="s">
        <v>53</v>
      </c>
      <c r="T774" s="430">
        <v>1.4</v>
      </c>
      <c r="U774" s="429" t="s">
        <v>53</v>
      </c>
      <c r="V774" s="430">
        <v>0.94</v>
      </c>
      <c r="W774" s="429" t="s">
        <v>53</v>
      </c>
      <c r="X774" s="430">
        <v>0.84</v>
      </c>
      <c r="Y774" s="429" t="s">
        <v>53</v>
      </c>
      <c r="Z774" s="430">
        <v>0.56999999999999995</v>
      </c>
      <c r="AA774" s="429" t="s">
        <v>53</v>
      </c>
      <c r="AB774" s="430">
        <v>10.82</v>
      </c>
    </row>
    <row r="775" spans="1:28">
      <c r="A775" s="429" t="s">
        <v>294</v>
      </c>
      <c r="B775" s="429" t="s">
        <v>276</v>
      </c>
      <c r="C775" s="430">
        <v>2006</v>
      </c>
      <c r="D775" s="430">
        <v>0</v>
      </c>
      <c r="E775" s="429" t="s">
        <v>26</v>
      </c>
      <c r="F775" s="430">
        <v>0</v>
      </c>
      <c r="G775" s="429" t="s">
        <v>26</v>
      </c>
      <c r="H775" s="430">
        <v>0</v>
      </c>
      <c r="I775" s="429" t="s">
        <v>26</v>
      </c>
      <c r="J775" s="430">
        <v>0</v>
      </c>
      <c r="K775" s="429" t="s">
        <v>26</v>
      </c>
      <c r="L775" s="430">
        <v>0</v>
      </c>
      <c r="M775" s="429" t="s">
        <v>26</v>
      </c>
      <c r="N775" s="430">
        <v>0</v>
      </c>
      <c r="O775" s="429" t="s">
        <v>26</v>
      </c>
      <c r="P775" s="430">
        <v>2.06</v>
      </c>
      <c r="Q775" s="429" t="s">
        <v>53</v>
      </c>
      <c r="R775" s="430">
        <v>1.72</v>
      </c>
      <c r="S775" s="429" t="s">
        <v>53</v>
      </c>
      <c r="T775" s="430">
        <v>1.1499999999999999</v>
      </c>
      <c r="U775" s="429" t="s">
        <v>53</v>
      </c>
      <c r="V775" s="430">
        <v>2.0699999999999998</v>
      </c>
      <c r="W775" s="429" t="s">
        <v>53</v>
      </c>
      <c r="X775" s="430">
        <v>0.2</v>
      </c>
      <c r="Y775" s="429" t="s">
        <v>25</v>
      </c>
      <c r="Z775" s="430">
        <v>0.32</v>
      </c>
      <c r="AA775" s="429" t="s">
        <v>37</v>
      </c>
      <c r="AB775" s="430">
        <v>7.2</v>
      </c>
    </row>
    <row r="776" spans="1:28">
      <c r="A776" s="429" t="s">
        <v>295</v>
      </c>
      <c r="B776" s="429" t="s">
        <v>276</v>
      </c>
      <c r="C776" s="430">
        <v>2006</v>
      </c>
      <c r="D776" s="430">
        <v>0.05</v>
      </c>
      <c r="E776" s="429" t="s">
        <v>53</v>
      </c>
      <c r="F776" s="430">
        <v>0.52</v>
      </c>
      <c r="G776" s="429" t="s">
        <v>53</v>
      </c>
      <c r="H776" s="430">
        <v>1.7</v>
      </c>
      <c r="I776" s="429" t="s">
        <v>53</v>
      </c>
      <c r="J776" s="430">
        <v>0.82</v>
      </c>
      <c r="K776" s="429" t="s">
        <v>53</v>
      </c>
      <c r="L776" s="430">
        <v>1.61</v>
      </c>
      <c r="M776" s="429" t="s">
        <v>53</v>
      </c>
      <c r="N776" s="430">
        <v>0.25</v>
      </c>
      <c r="O776" s="429" t="s">
        <v>53</v>
      </c>
      <c r="P776" s="430">
        <v>2.98</v>
      </c>
      <c r="Q776" s="429" t="s">
        <v>53</v>
      </c>
      <c r="R776" s="430">
        <v>0.98</v>
      </c>
      <c r="S776" s="429" t="s">
        <v>53</v>
      </c>
      <c r="T776" s="430">
        <v>1.02</v>
      </c>
      <c r="U776" s="429" t="s">
        <v>53</v>
      </c>
      <c r="V776" s="430">
        <v>0.57999999999999996</v>
      </c>
      <c r="W776" s="429" t="s">
        <v>53</v>
      </c>
      <c r="X776" s="430">
        <v>7.0000000000000007E-2</v>
      </c>
      <c r="Y776" s="429" t="s">
        <v>53</v>
      </c>
      <c r="Z776" s="430">
        <v>1.55</v>
      </c>
      <c r="AA776" s="429" t="s">
        <v>53</v>
      </c>
      <c r="AB776" s="430">
        <v>12.13</v>
      </c>
    </row>
    <row r="777" spans="1:28">
      <c r="A777" s="429" t="s">
        <v>296</v>
      </c>
      <c r="B777" s="429" t="s">
        <v>276</v>
      </c>
      <c r="C777" s="430">
        <v>2006</v>
      </c>
      <c r="D777" s="430">
        <v>0.41</v>
      </c>
      <c r="E777" s="429" t="s">
        <v>53</v>
      </c>
      <c r="F777" s="430">
        <v>0.94</v>
      </c>
      <c r="G777" s="429" t="s">
        <v>53</v>
      </c>
      <c r="H777" s="430">
        <v>1.48</v>
      </c>
      <c r="I777" s="429" t="s">
        <v>53</v>
      </c>
      <c r="J777" s="430">
        <v>0.83</v>
      </c>
      <c r="K777" s="429" t="s">
        <v>53</v>
      </c>
      <c r="L777" s="430">
        <v>1.07</v>
      </c>
      <c r="M777" s="429" t="s">
        <v>53</v>
      </c>
      <c r="N777" s="430">
        <v>0.13</v>
      </c>
      <c r="O777" s="429" t="s">
        <v>53</v>
      </c>
      <c r="P777" s="430">
        <v>1.52</v>
      </c>
      <c r="Q777" s="429" t="s">
        <v>53</v>
      </c>
      <c r="R777" s="430">
        <v>2.15</v>
      </c>
      <c r="S777" s="429" t="s">
        <v>53</v>
      </c>
      <c r="T777" s="430">
        <v>1.77</v>
      </c>
      <c r="U777" s="429" t="s">
        <v>53</v>
      </c>
      <c r="V777" s="430">
        <v>0.6</v>
      </c>
      <c r="W777" s="429" t="s">
        <v>53</v>
      </c>
      <c r="X777" s="430">
        <v>0</v>
      </c>
      <c r="Y777" s="429" t="s">
        <v>53</v>
      </c>
      <c r="Z777" s="430">
        <v>2.63</v>
      </c>
      <c r="AA777" s="429" t="s">
        <v>53</v>
      </c>
      <c r="AB777" s="430">
        <v>13.53</v>
      </c>
    </row>
    <row r="778" spans="1:28">
      <c r="A778" s="429" t="s">
        <v>297</v>
      </c>
      <c r="B778" s="429" t="s">
        <v>276</v>
      </c>
      <c r="C778" s="430">
        <v>2006</v>
      </c>
      <c r="D778" s="430">
        <v>0.39</v>
      </c>
      <c r="E778" s="429" t="s">
        <v>53</v>
      </c>
      <c r="F778" s="430">
        <v>0.22</v>
      </c>
      <c r="G778" s="429" t="s">
        <v>53</v>
      </c>
      <c r="H778" s="430">
        <v>0.34</v>
      </c>
      <c r="I778" s="429" t="s">
        <v>53</v>
      </c>
      <c r="J778" s="430">
        <v>0.62</v>
      </c>
      <c r="K778" s="429" t="s">
        <v>53</v>
      </c>
      <c r="L778" s="430">
        <v>0.2</v>
      </c>
      <c r="M778" s="429" t="s">
        <v>27</v>
      </c>
      <c r="N778" s="430">
        <v>0</v>
      </c>
      <c r="O778" s="429" t="s">
        <v>26</v>
      </c>
      <c r="P778" s="430">
        <v>0.4</v>
      </c>
      <c r="Q778" s="429" t="s">
        <v>53</v>
      </c>
      <c r="R778" s="430">
        <v>1.01</v>
      </c>
      <c r="S778" s="429" t="s">
        <v>53</v>
      </c>
      <c r="T778" s="430">
        <v>1.33</v>
      </c>
      <c r="U778" s="429" t="s">
        <v>53</v>
      </c>
      <c r="V778" s="430">
        <v>0.83</v>
      </c>
      <c r="W778" s="429" t="s">
        <v>27</v>
      </c>
      <c r="X778" s="430">
        <v>0.39</v>
      </c>
      <c r="Y778" s="429" t="s">
        <v>53</v>
      </c>
      <c r="Z778" s="430">
        <v>0.47</v>
      </c>
      <c r="AA778" s="429" t="s">
        <v>53</v>
      </c>
      <c r="AB778" s="430">
        <v>6.2</v>
      </c>
    </row>
    <row r="779" spans="1:28">
      <c r="A779" s="429" t="s">
        <v>298</v>
      </c>
      <c r="B779" s="429" t="s">
        <v>276</v>
      </c>
      <c r="C779" s="430">
        <v>2006</v>
      </c>
      <c r="D779" s="430">
        <v>0.1</v>
      </c>
      <c r="E779" s="429" t="s">
        <v>53</v>
      </c>
      <c r="F779" s="430">
        <v>0.05</v>
      </c>
      <c r="G779" s="429" t="s">
        <v>53</v>
      </c>
      <c r="H779" s="430">
        <v>0</v>
      </c>
      <c r="I779" s="429" t="s">
        <v>53</v>
      </c>
      <c r="J779" s="430">
        <v>0.12</v>
      </c>
      <c r="K779" s="429" t="s">
        <v>53</v>
      </c>
      <c r="L779" s="430">
        <v>0.46</v>
      </c>
      <c r="M779" s="429" t="s">
        <v>53</v>
      </c>
      <c r="N779" s="430">
        <v>1.1499999999999999</v>
      </c>
      <c r="O779" s="429" t="s">
        <v>53</v>
      </c>
      <c r="P779" s="430">
        <v>0.37</v>
      </c>
      <c r="Q779" s="429" t="s">
        <v>53</v>
      </c>
      <c r="R779" s="430">
        <v>7.0000000000000007E-2</v>
      </c>
      <c r="S779" s="429" t="s">
        <v>53</v>
      </c>
      <c r="T779" s="430">
        <v>1.38</v>
      </c>
      <c r="U779" s="429" t="s">
        <v>53</v>
      </c>
      <c r="V779" s="430">
        <v>0.28999999999999998</v>
      </c>
      <c r="W779" s="429" t="s">
        <v>53</v>
      </c>
      <c r="X779" s="430">
        <v>0.37</v>
      </c>
      <c r="Y779" s="429" t="s">
        <v>53</v>
      </c>
      <c r="Z779" s="430">
        <v>0.24</v>
      </c>
      <c r="AA779" s="429" t="s">
        <v>53</v>
      </c>
      <c r="AB779" s="430">
        <v>4.5999999999999996</v>
      </c>
    </row>
    <row r="780" spans="1:28">
      <c r="A780" s="429" t="s">
        <v>299</v>
      </c>
      <c r="B780" s="429" t="s">
        <v>276</v>
      </c>
      <c r="C780" s="430">
        <v>2006</v>
      </c>
      <c r="D780" s="430">
        <v>0</v>
      </c>
      <c r="E780" s="429" t="s">
        <v>53</v>
      </c>
      <c r="F780" s="430">
        <v>7.0000000000000007E-2</v>
      </c>
      <c r="G780" s="429" t="s">
        <v>53</v>
      </c>
      <c r="H780" s="430">
        <v>0.44</v>
      </c>
      <c r="I780" s="429" t="s">
        <v>53</v>
      </c>
      <c r="J780" s="430">
        <v>0.98</v>
      </c>
      <c r="K780" s="429" t="s">
        <v>53</v>
      </c>
      <c r="L780" s="430">
        <v>1.34</v>
      </c>
      <c r="M780" s="429" t="s">
        <v>27</v>
      </c>
      <c r="N780" s="430">
        <v>1.1000000000000001</v>
      </c>
      <c r="O780" s="429" t="s">
        <v>53</v>
      </c>
      <c r="P780" s="430">
        <v>0.43</v>
      </c>
      <c r="Q780" s="429" t="s">
        <v>53</v>
      </c>
      <c r="R780" s="430">
        <v>7.0000000000000007E-2</v>
      </c>
      <c r="S780" s="429" t="s">
        <v>53</v>
      </c>
      <c r="T780" s="430">
        <v>1.74</v>
      </c>
      <c r="U780" s="429" t="s">
        <v>53</v>
      </c>
      <c r="V780" s="430">
        <v>0.68</v>
      </c>
      <c r="W780" s="429" t="s">
        <v>53</v>
      </c>
      <c r="X780" s="430">
        <v>0.57999999999999996</v>
      </c>
      <c r="Y780" s="429" t="s">
        <v>53</v>
      </c>
      <c r="Z780" s="430">
        <v>0</v>
      </c>
      <c r="AA780" s="429" t="s">
        <v>29</v>
      </c>
      <c r="AB780" s="430">
        <v>7.43</v>
      </c>
    </row>
    <row r="781" spans="1:28">
      <c r="A781" s="429" t="s">
        <v>300</v>
      </c>
      <c r="B781" s="429" t="s">
        <v>276</v>
      </c>
      <c r="C781" s="430">
        <v>2006</v>
      </c>
      <c r="D781" s="430">
        <v>0.08</v>
      </c>
      <c r="E781" s="429" t="s">
        <v>53</v>
      </c>
      <c r="F781" s="430">
        <v>0.13</v>
      </c>
      <c r="G781" s="429" t="s">
        <v>27</v>
      </c>
      <c r="H781" s="430">
        <v>0.37</v>
      </c>
      <c r="I781" s="429" t="s">
        <v>53</v>
      </c>
      <c r="J781" s="430">
        <v>0.84</v>
      </c>
      <c r="K781" s="429" t="s">
        <v>53</v>
      </c>
      <c r="L781" s="430">
        <v>0.91</v>
      </c>
      <c r="M781" s="429" t="s">
        <v>53</v>
      </c>
      <c r="N781" s="430">
        <v>1.1200000000000001</v>
      </c>
      <c r="O781" s="429" t="s">
        <v>53</v>
      </c>
      <c r="P781" s="430">
        <v>0.51</v>
      </c>
      <c r="Q781" s="429" t="s">
        <v>53</v>
      </c>
      <c r="R781" s="430">
        <v>0.11</v>
      </c>
      <c r="S781" s="429" t="s">
        <v>53</v>
      </c>
      <c r="T781" s="430">
        <v>1.35</v>
      </c>
      <c r="U781" s="429" t="s">
        <v>53</v>
      </c>
      <c r="V781" s="430">
        <v>0.76</v>
      </c>
      <c r="W781" s="429" t="s">
        <v>53</v>
      </c>
      <c r="X781" s="430">
        <v>0.35</v>
      </c>
      <c r="Y781" s="429" t="s">
        <v>53</v>
      </c>
      <c r="Z781" s="430">
        <v>0.24</v>
      </c>
      <c r="AA781" s="429" t="s">
        <v>25</v>
      </c>
      <c r="AB781" s="430">
        <v>6.77</v>
      </c>
    </row>
    <row r="782" spans="1:28">
      <c r="A782" s="429" t="s">
        <v>301</v>
      </c>
      <c r="B782" s="429" t="s">
        <v>276</v>
      </c>
      <c r="C782" s="430">
        <v>2006</v>
      </c>
      <c r="D782" s="430">
        <v>0.01</v>
      </c>
      <c r="E782" s="429" t="s">
        <v>53</v>
      </c>
      <c r="F782" s="430">
        <v>0.11</v>
      </c>
      <c r="G782" s="429" t="s">
        <v>27</v>
      </c>
      <c r="H782" s="430">
        <v>0.18</v>
      </c>
      <c r="I782" s="429" t="s">
        <v>53</v>
      </c>
      <c r="J782" s="430">
        <v>0.64</v>
      </c>
      <c r="K782" s="429" t="s">
        <v>53</v>
      </c>
      <c r="L782" s="430">
        <v>1.02</v>
      </c>
      <c r="M782" s="429" t="s">
        <v>27</v>
      </c>
      <c r="N782" s="430">
        <v>0.11</v>
      </c>
      <c r="O782" s="429" t="s">
        <v>27</v>
      </c>
      <c r="P782" s="430">
        <v>0</v>
      </c>
      <c r="Q782" s="429" t="s">
        <v>26</v>
      </c>
      <c r="R782" s="430">
        <v>0</v>
      </c>
      <c r="S782" s="429" t="s">
        <v>26</v>
      </c>
      <c r="T782" s="430">
        <v>1.17</v>
      </c>
      <c r="U782" s="429" t="s">
        <v>53</v>
      </c>
      <c r="V782" s="430">
        <v>0.64</v>
      </c>
      <c r="W782" s="429" t="s">
        <v>25</v>
      </c>
      <c r="X782" s="430">
        <v>7.0000000000000007E-2</v>
      </c>
      <c r="Y782" s="429" t="s">
        <v>53</v>
      </c>
      <c r="Z782" s="430">
        <v>0</v>
      </c>
      <c r="AA782" s="429" t="s">
        <v>26</v>
      </c>
      <c r="AB782" s="430">
        <v>3.95</v>
      </c>
    </row>
    <row r="783" spans="1:28">
      <c r="A783" s="429" t="s">
        <v>302</v>
      </c>
      <c r="B783" s="429" t="s">
        <v>276</v>
      </c>
      <c r="C783" s="430">
        <v>2006</v>
      </c>
      <c r="D783" s="430">
        <v>0.02</v>
      </c>
      <c r="E783" s="429" t="s">
        <v>53</v>
      </c>
      <c r="F783" s="430">
        <v>0.2</v>
      </c>
      <c r="G783" s="429" t="s">
        <v>53</v>
      </c>
      <c r="H783" s="430">
        <v>0.15</v>
      </c>
      <c r="I783" s="429" t="s">
        <v>53</v>
      </c>
      <c r="J783" s="430">
        <v>0.73</v>
      </c>
      <c r="K783" s="429" t="s">
        <v>53</v>
      </c>
      <c r="L783" s="430">
        <v>0.34</v>
      </c>
      <c r="M783" s="429" t="s">
        <v>53</v>
      </c>
      <c r="N783" s="430">
        <v>0.41</v>
      </c>
      <c r="O783" s="429" t="s">
        <v>53</v>
      </c>
      <c r="P783" s="430">
        <v>1.79</v>
      </c>
      <c r="Q783" s="429" t="s">
        <v>53</v>
      </c>
      <c r="R783" s="430">
        <v>0.22</v>
      </c>
      <c r="S783" s="429" t="s">
        <v>53</v>
      </c>
      <c r="T783" s="430">
        <v>1.17</v>
      </c>
      <c r="U783" s="429" t="s">
        <v>53</v>
      </c>
      <c r="V783" s="430">
        <v>1.02</v>
      </c>
      <c r="W783" s="429" t="s">
        <v>53</v>
      </c>
      <c r="X783" s="430">
        <v>0.37</v>
      </c>
      <c r="Y783" s="429" t="s">
        <v>53</v>
      </c>
      <c r="Z783" s="430">
        <v>0.4</v>
      </c>
      <c r="AA783" s="429" t="s">
        <v>53</v>
      </c>
      <c r="AB783" s="430">
        <v>6.82</v>
      </c>
    </row>
    <row r="784" spans="1:28">
      <c r="A784" s="429" t="s">
        <v>303</v>
      </c>
      <c r="B784" s="429" t="s">
        <v>276</v>
      </c>
      <c r="C784" s="430">
        <v>2006</v>
      </c>
      <c r="D784" s="430">
        <v>0</v>
      </c>
      <c r="E784" s="429" t="s">
        <v>26</v>
      </c>
      <c r="F784" s="430">
        <v>0.03</v>
      </c>
      <c r="G784" s="429" t="s">
        <v>53</v>
      </c>
      <c r="H784" s="430">
        <v>0.3</v>
      </c>
      <c r="I784" s="429" t="s">
        <v>53</v>
      </c>
      <c r="J784" s="430">
        <v>3.77</v>
      </c>
      <c r="K784" s="429" t="s">
        <v>53</v>
      </c>
      <c r="L784" s="430">
        <v>0.78</v>
      </c>
      <c r="M784" s="429" t="s">
        <v>53</v>
      </c>
      <c r="N784" s="430">
        <v>0.62</v>
      </c>
      <c r="O784" s="429" t="s">
        <v>53</v>
      </c>
      <c r="P784" s="430">
        <v>0.12</v>
      </c>
      <c r="Q784" s="429" t="s">
        <v>53</v>
      </c>
      <c r="R784" s="430">
        <v>0.53</v>
      </c>
      <c r="S784" s="429" t="s">
        <v>53</v>
      </c>
      <c r="T784" s="430">
        <v>2.4700000000000002</v>
      </c>
      <c r="U784" s="429" t="s">
        <v>53</v>
      </c>
      <c r="V784" s="430">
        <v>0.53</v>
      </c>
      <c r="W784" s="429" t="s">
        <v>25</v>
      </c>
      <c r="X784" s="430">
        <v>0.28999999999999998</v>
      </c>
      <c r="Y784" s="429" t="s">
        <v>53</v>
      </c>
      <c r="Z784" s="430">
        <v>0.05</v>
      </c>
      <c r="AA784" s="429" t="s">
        <v>53</v>
      </c>
      <c r="AB784" s="430">
        <v>9.49</v>
      </c>
    </row>
    <row r="785" spans="1:28">
      <c r="A785" s="429" t="s">
        <v>304</v>
      </c>
      <c r="B785" s="429" t="s">
        <v>276</v>
      </c>
      <c r="C785" s="430">
        <v>2006</v>
      </c>
      <c r="D785" s="430">
        <v>1.19</v>
      </c>
      <c r="E785" s="429" t="s">
        <v>38</v>
      </c>
      <c r="F785" s="430">
        <v>1.1000000000000001</v>
      </c>
      <c r="G785" s="429" t="s">
        <v>28</v>
      </c>
      <c r="H785" s="430">
        <v>0</v>
      </c>
      <c r="I785" s="429" t="s">
        <v>28</v>
      </c>
      <c r="J785" s="430">
        <v>0.65</v>
      </c>
      <c r="K785" s="429" t="s">
        <v>25</v>
      </c>
      <c r="L785" s="430">
        <v>0.76</v>
      </c>
      <c r="M785" s="429" t="s">
        <v>39</v>
      </c>
      <c r="N785" s="430">
        <v>0.77</v>
      </c>
      <c r="O785" s="429" t="s">
        <v>38</v>
      </c>
      <c r="P785" s="430">
        <v>0.65</v>
      </c>
      <c r="Q785" s="429" t="s">
        <v>28</v>
      </c>
      <c r="R785" s="430">
        <v>0.42</v>
      </c>
      <c r="S785" s="429" t="s">
        <v>53</v>
      </c>
      <c r="T785" s="430">
        <v>0</v>
      </c>
      <c r="U785" s="429" t="s">
        <v>26</v>
      </c>
      <c r="V785" s="430">
        <v>0</v>
      </c>
      <c r="W785" s="429" t="s">
        <v>26</v>
      </c>
      <c r="X785" s="430">
        <v>0</v>
      </c>
      <c r="Y785" s="429" t="s">
        <v>26</v>
      </c>
      <c r="Z785" s="430">
        <v>0</v>
      </c>
      <c r="AA785" s="429" t="s">
        <v>26</v>
      </c>
      <c r="AB785" s="430">
        <v>4.78</v>
      </c>
    </row>
    <row r="786" spans="1:28">
      <c r="A786" s="429" t="s">
        <v>306</v>
      </c>
      <c r="B786" s="429" t="s">
        <v>276</v>
      </c>
      <c r="C786" s="430">
        <v>2006</v>
      </c>
      <c r="D786" s="430">
        <v>0.88</v>
      </c>
      <c r="E786" s="429" t="s">
        <v>53</v>
      </c>
      <c r="F786" s="430">
        <v>0.72</v>
      </c>
      <c r="G786" s="429" t="s">
        <v>53</v>
      </c>
      <c r="H786" s="430">
        <v>0.43</v>
      </c>
      <c r="I786" s="429" t="s">
        <v>53</v>
      </c>
      <c r="J786" s="430">
        <v>0.51</v>
      </c>
      <c r="K786" s="429" t="s">
        <v>27</v>
      </c>
      <c r="L786" s="430">
        <v>0.72</v>
      </c>
      <c r="M786" s="429" t="s">
        <v>53</v>
      </c>
      <c r="N786" s="430">
        <v>0.41</v>
      </c>
      <c r="O786" s="429" t="s">
        <v>53</v>
      </c>
      <c r="P786" s="430">
        <v>0.83</v>
      </c>
      <c r="Q786" s="429" t="s">
        <v>53</v>
      </c>
      <c r="R786" s="430">
        <v>0.81</v>
      </c>
      <c r="S786" s="429" t="s">
        <v>53</v>
      </c>
      <c r="T786" s="430">
        <v>1.1100000000000001</v>
      </c>
      <c r="U786" s="429" t="s">
        <v>53</v>
      </c>
      <c r="V786" s="430">
        <v>1.37</v>
      </c>
      <c r="W786" s="429" t="s">
        <v>53</v>
      </c>
      <c r="X786" s="430">
        <v>1.02</v>
      </c>
      <c r="Y786" s="429" t="s">
        <v>53</v>
      </c>
      <c r="Z786" s="430">
        <v>0.74</v>
      </c>
      <c r="AA786" s="429" t="s">
        <v>27</v>
      </c>
      <c r="AB786" s="430">
        <v>9.5500000000000007</v>
      </c>
    </row>
    <row r="787" spans="1:28">
      <c r="A787" s="429" t="s">
        <v>307</v>
      </c>
      <c r="B787" s="429" t="s">
        <v>276</v>
      </c>
      <c r="C787" s="430">
        <v>2006</v>
      </c>
      <c r="D787" s="430">
        <v>1.1100000000000001</v>
      </c>
      <c r="E787" s="429" t="s">
        <v>53</v>
      </c>
      <c r="F787" s="430">
        <v>0.82</v>
      </c>
      <c r="G787" s="429" t="s">
        <v>53</v>
      </c>
      <c r="H787" s="430">
        <v>0</v>
      </c>
      <c r="I787" s="429" t="s">
        <v>26</v>
      </c>
      <c r="J787" s="430">
        <v>0</v>
      </c>
      <c r="K787" s="429" t="s">
        <v>26</v>
      </c>
      <c r="L787" s="430">
        <v>0.86</v>
      </c>
      <c r="M787" s="429" t="s">
        <v>53</v>
      </c>
      <c r="N787" s="430">
        <v>0.56000000000000005</v>
      </c>
      <c r="O787" s="429" t="s">
        <v>53</v>
      </c>
      <c r="P787" s="430">
        <v>1.05</v>
      </c>
      <c r="Q787" s="429" t="s">
        <v>53</v>
      </c>
      <c r="R787" s="430">
        <v>1.45</v>
      </c>
      <c r="S787" s="429" t="s">
        <v>53</v>
      </c>
      <c r="T787" s="430">
        <v>1.34</v>
      </c>
      <c r="U787" s="429" t="s">
        <v>53</v>
      </c>
      <c r="V787" s="430">
        <v>2.33</v>
      </c>
      <c r="W787" s="429" t="s">
        <v>53</v>
      </c>
      <c r="X787" s="430">
        <v>1.19</v>
      </c>
      <c r="Y787" s="429" t="s">
        <v>53</v>
      </c>
      <c r="Z787" s="430">
        <v>2.0099999999999998</v>
      </c>
      <c r="AA787" s="429" t="s">
        <v>53</v>
      </c>
      <c r="AB787" s="430">
        <v>12.72</v>
      </c>
    </row>
    <row r="788" spans="1:28">
      <c r="A788" s="429" t="s">
        <v>308</v>
      </c>
      <c r="B788" s="429" t="s">
        <v>276</v>
      </c>
      <c r="C788" s="430">
        <v>2006</v>
      </c>
      <c r="D788" s="430">
        <v>0</v>
      </c>
      <c r="E788" s="429" t="s">
        <v>26</v>
      </c>
      <c r="F788" s="430">
        <v>0</v>
      </c>
      <c r="G788" s="429" t="s">
        <v>26</v>
      </c>
      <c r="H788" s="430">
        <v>0</v>
      </c>
      <c r="I788" s="429" t="s">
        <v>26</v>
      </c>
      <c r="J788" s="430">
        <v>0</v>
      </c>
      <c r="K788" s="429" t="s">
        <v>26</v>
      </c>
      <c r="L788" s="430">
        <v>0</v>
      </c>
      <c r="M788" s="429" t="s">
        <v>26</v>
      </c>
      <c r="N788" s="430">
        <v>0</v>
      </c>
      <c r="O788" s="429" t="s">
        <v>26</v>
      </c>
      <c r="P788" s="430">
        <v>0</v>
      </c>
      <c r="Q788" s="429" t="s">
        <v>26</v>
      </c>
      <c r="R788" s="430">
        <v>0</v>
      </c>
      <c r="S788" s="429" t="s">
        <v>26</v>
      </c>
      <c r="T788" s="430">
        <v>0</v>
      </c>
      <c r="U788" s="429" t="s">
        <v>26</v>
      </c>
      <c r="V788" s="430">
        <v>0</v>
      </c>
      <c r="W788" s="429" t="s">
        <v>26</v>
      </c>
      <c r="X788" s="430">
        <v>0</v>
      </c>
      <c r="Y788" s="429" t="s">
        <v>26</v>
      </c>
      <c r="Z788" s="430">
        <v>0.11</v>
      </c>
      <c r="AA788" s="429" t="s">
        <v>31</v>
      </c>
      <c r="AB788" s="430">
        <v>0.11</v>
      </c>
    </row>
    <row r="789" spans="1:28">
      <c r="A789" s="429" t="s">
        <v>310</v>
      </c>
      <c r="B789" s="429" t="s">
        <v>276</v>
      </c>
      <c r="C789" s="430">
        <v>2006</v>
      </c>
      <c r="D789" s="430">
        <v>0.19</v>
      </c>
      <c r="E789" s="429" t="s">
        <v>27</v>
      </c>
      <c r="F789" s="430">
        <v>0.48</v>
      </c>
      <c r="G789" s="429" t="s">
        <v>53</v>
      </c>
      <c r="H789" s="430">
        <v>0.71</v>
      </c>
      <c r="I789" s="429" t="s">
        <v>53</v>
      </c>
      <c r="J789" s="430">
        <v>0</v>
      </c>
      <c r="K789" s="429" t="s">
        <v>26</v>
      </c>
      <c r="L789" s="430">
        <v>4</v>
      </c>
      <c r="M789" s="429" t="s">
        <v>53</v>
      </c>
      <c r="N789" s="430">
        <v>0.88</v>
      </c>
      <c r="O789" s="429" t="s">
        <v>53</v>
      </c>
      <c r="P789" s="430">
        <v>0.78</v>
      </c>
      <c r="Q789" s="429" t="s">
        <v>53</v>
      </c>
      <c r="R789" s="430">
        <v>2.76</v>
      </c>
      <c r="S789" s="429" t="s">
        <v>53</v>
      </c>
      <c r="T789" s="430">
        <v>4.54</v>
      </c>
      <c r="U789" s="429" t="s">
        <v>53</v>
      </c>
      <c r="V789" s="430">
        <v>1.24</v>
      </c>
      <c r="W789" s="429" t="s">
        <v>53</v>
      </c>
      <c r="X789" s="430">
        <v>1.1599999999999999</v>
      </c>
      <c r="Y789" s="429" t="s">
        <v>53</v>
      </c>
      <c r="Z789" s="430">
        <v>0.06</v>
      </c>
      <c r="AA789" s="429" t="s">
        <v>28</v>
      </c>
      <c r="AB789" s="430">
        <v>16.8</v>
      </c>
    </row>
    <row r="790" spans="1:28">
      <c r="A790" s="429" t="s">
        <v>311</v>
      </c>
      <c r="B790" s="429" t="s">
        <v>276</v>
      </c>
      <c r="C790" s="430">
        <v>2006</v>
      </c>
      <c r="D790" s="430">
        <v>0.28999999999999998</v>
      </c>
      <c r="E790" s="429" t="s">
        <v>53</v>
      </c>
      <c r="F790" s="430">
        <v>0.24</v>
      </c>
      <c r="G790" s="429" t="s">
        <v>53</v>
      </c>
      <c r="H790" s="430">
        <v>0.75</v>
      </c>
      <c r="I790" s="429" t="s">
        <v>53</v>
      </c>
      <c r="J790" s="430">
        <v>1.41</v>
      </c>
      <c r="K790" s="429" t="s">
        <v>53</v>
      </c>
      <c r="L790" s="430">
        <v>0</v>
      </c>
      <c r="M790" s="429" t="s">
        <v>26</v>
      </c>
      <c r="N790" s="430">
        <v>1.78</v>
      </c>
      <c r="O790" s="429" t="s">
        <v>53</v>
      </c>
      <c r="P790" s="430">
        <v>0.37</v>
      </c>
      <c r="Q790" s="429" t="s">
        <v>53</v>
      </c>
      <c r="R790" s="430">
        <v>0.9</v>
      </c>
      <c r="S790" s="429" t="s">
        <v>53</v>
      </c>
      <c r="T790" s="430">
        <v>1.24</v>
      </c>
      <c r="U790" s="429" t="s">
        <v>53</v>
      </c>
      <c r="V790" s="430">
        <v>0.75</v>
      </c>
      <c r="W790" s="429" t="s">
        <v>53</v>
      </c>
      <c r="X790" s="430">
        <v>1.29</v>
      </c>
      <c r="Y790" s="429" t="s">
        <v>53</v>
      </c>
      <c r="Z790" s="430">
        <v>0.15</v>
      </c>
      <c r="AA790" s="429" t="s">
        <v>53</v>
      </c>
      <c r="AB790" s="430">
        <v>9.17</v>
      </c>
    </row>
    <row r="791" spans="1:28">
      <c r="A791" s="429" t="s">
        <v>312</v>
      </c>
      <c r="B791" s="429" t="s">
        <v>276</v>
      </c>
      <c r="C791" s="430">
        <v>2006</v>
      </c>
      <c r="D791" s="430">
        <v>0</v>
      </c>
      <c r="E791" s="429" t="s">
        <v>25</v>
      </c>
      <c r="F791" s="430">
        <v>0.21</v>
      </c>
      <c r="G791" s="429" t="s">
        <v>53</v>
      </c>
      <c r="H791" s="430">
        <v>0</v>
      </c>
      <c r="I791" s="429" t="s">
        <v>26</v>
      </c>
      <c r="J791" s="430">
        <v>0</v>
      </c>
      <c r="K791" s="429" t="s">
        <v>26</v>
      </c>
      <c r="L791" s="430">
        <v>0.02</v>
      </c>
      <c r="M791" s="429" t="s">
        <v>53</v>
      </c>
      <c r="N791" s="430">
        <v>0.11</v>
      </c>
      <c r="O791" s="429" t="s">
        <v>27</v>
      </c>
      <c r="P791" s="430">
        <v>0.34</v>
      </c>
      <c r="Q791" s="429" t="s">
        <v>53</v>
      </c>
      <c r="R791" s="430">
        <v>0.6</v>
      </c>
      <c r="S791" s="429" t="s">
        <v>53</v>
      </c>
      <c r="T791" s="430">
        <v>0.84</v>
      </c>
      <c r="U791" s="429" t="s">
        <v>53</v>
      </c>
      <c r="V791" s="430">
        <v>1.1499999999999999</v>
      </c>
      <c r="W791" s="429" t="s">
        <v>53</v>
      </c>
      <c r="X791" s="430">
        <v>0.24</v>
      </c>
      <c r="Y791" s="429" t="s">
        <v>53</v>
      </c>
      <c r="Z791" s="430">
        <v>0</v>
      </c>
      <c r="AA791" s="429" t="s">
        <v>27</v>
      </c>
      <c r="AB791" s="430">
        <v>3.51</v>
      </c>
    </row>
    <row r="792" spans="1:28">
      <c r="A792" s="429" t="s">
        <v>314</v>
      </c>
      <c r="B792" s="429" t="s">
        <v>276</v>
      </c>
      <c r="C792" s="430">
        <v>2006</v>
      </c>
      <c r="D792" s="430">
        <v>0.95</v>
      </c>
      <c r="E792" s="429" t="s">
        <v>53</v>
      </c>
      <c r="F792" s="430">
        <v>1.19</v>
      </c>
      <c r="G792" s="429" t="s">
        <v>53</v>
      </c>
      <c r="H792" s="430">
        <v>0.7</v>
      </c>
      <c r="I792" s="429" t="s">
        <v>53</v>
      </c>
      <c r="J792" s="430">
        <v>1.19</v>
      </c>
      <c r="K792" s="429" t="s">
        <v>53</v>
      </c>
      <c r="L792" s="430">
        <v>1.48</v>
      </c>
      <c r="M792" s="429" t="s">
        <v>53</v>
      </c>
      <c r="N792" s="430">
        <v>0.24</v>
      </c>
      <c r="O792" s="429" t="s">
        <v>53</v>
      </c>
      <c r="P792" s="430">
        <v>1.89</v>
      </c>
      <c r="Q792" s="429" t="s">
        <v>27</v>
      </c>
      <c r="R792" s="430">
        <v>2.09</v>
      </c>
      <c r="S792" s="429" t="s">
        <v>53</v>
      </c>
      <c r="T792" s="430">
        <v>1.36</v>
      </c>
      <c r="U792" s="429" t="s">
        <v>53</v>
      </c>
      <c r="V792" s="430">
        <v>0.47</v>
      </c>
      <c r="W792" s="429" t="s">
        <v>53</v>
      </c>
      <c r="X792" s="430">
        <v>7.0000000000000007E-2</v>
      </c>
      <c r="Y792" s="429" t="s">
        <v>53</v>
      </c>
      <c r="Z792" s="430">
        <v>0.93</v>
      </c>
      <c r="AA792" s="429" t="s">
        <v>53</v>
      </c>
      <c r="AB792" s="430">
        <v>12.56</v>
      </c>
    </row>
    <row r="793" spans="1:28">
      <c r="A793" s="429" t="s">
        <v>315</v>
      </c>
      <c r="B793" s="429" t="s">
        <v>276</v>
      </c>
      <c r="C793" s="430">
        <v>2006</v>
      </c>
      <c r="D793" s="430">
        <v>0.08</v>
      </c>
      <c r="E793" s="429" t="s">
        <v>53</v>
      </c>
      <c r="F793" s="430">
        <v>0.33</v>
      </c>
      <c r="G793" s="429" t="s">
        <v>53</v>
      </c>
      <c r="H793" s="430">
        <v>0.5</v>
      </c>
      <c r="I793" s="429" t="s">
        <v>53</v>
      </c>
      <c r="J793" s="430">
        <v>0.23</v>
      </c>
      <c r="K793" s="429" t="s">
        <v>27</v>
      </c>
      <c r="L793" s="430">
        <v>0.38</v>
      </c>
      <c r="M793" s="429" t="s">
        <v>53</v>
      </c>
      <c r="N793" s="430">
        <v>0.79</v>
      </c>
      <c r="O793" s="429" t="s">
        <v>27</v>
      </c>
      <c r="P793" s="430">
        <v>0.56999999999999995</v>
      </c>
      <c r="Q793" s="429" t="s">
        <v>53</v>
      </c>
      <c r="R793" s="430">
        <v>0.42</v>
      </c>
      <c r="S793" s="429" t="s">
        <v>53</v>
      </c>
      <c r="T793" s="430">
        <v>0.55000000000000004</v>
      </c>
      <c r="U793" s="429" t="s">
        <v>53</v>
      </c>
      <c r="V793" s="430">
        <v>0.8</v>
      </c>
      <c r="W793" s="429" t="s">
        <v>25</v>
      </c>
      <c r="X793" s="430">
        <v>0.28999999999999998</v>
      </c>
      <c r="Y793" s="429" t="s">
        <v>31</v>
      </c>
      <c r="Z793" s="430">
        <v>0.1</v>
      </c>
      <c r="AA793" s="429" t="s">
        <v>27</v>
      </c>
      <c r="AB793" s="430">
        <v>5.04</v>
      </c>
    </row>
    <row r="794" spans="1:28">
      <c r="A794" s="429" t="s">
        <v>316</v>
      </c>
      <c r="B794" s="429" t="s">
        <v>276</v>
      </c>
      <c r="C794" s="430">
        <v>2006</v>
      </c>
      <c r="D794" s="430">
        <v>0.12</v>
      </c>
      <c r="E794" s="429" t="s">
        <v>53</v>
      </c>
      <c r="F794" s="430">
        <v>0.61</v>
      </c>
      <c r="G794" s="429" t="s">
        <v>53</v>
      </c>
      <c r="H794" s="430">
        <v>0.96</v>
      </c>
      <c r="I794" s="429" t="s">
        <v>53</v>
      </c>
      <c r="J794" s="430">
        <v>1.22</v>
      </c>
      <c r="K794" s="429" t="s">
        <v>53</v>
      </c>
      <c r="L794" s="430">
        <v>1.64</v>
      </c>
      <c r="M794" s="429" t="s">
        <v>53</v>
      </c>
      <c r="N794" s="430">
        <v>0.34</v>
      </c>
      <c r="O794" s="429" t="s">
        <v>53</v>
      </c>
      <c r="P794" s="430">
        <v>1.1000000000000001</v>
      </c>
      <c r="Q794" s="429" t="s">
        <v>53</v>
      </c>
      <c r="R794" s="430">
        <v>0.88</v>
      </c>
      <c r="S794" s="429" t="s">
        <v>53</v>
      </c>
      <c r="T794" s="430">
        <v>0.65</v>
      </c>
      <c r="U794" s="429" t="s">
        <v>53</v>
      </c>
      <c r="V794" s="430">
        <v>0.46</v>
      </c>
      <c r="W794" s="429" t="s">
        <v>53</v>
      </c>
      <c r="X794" s="430">
        <v>0.26</v>
      </c>
      <c r="Y794" s="429" t="s">
        <v>53</v>
      </c>
      <c r="Z794" s="430">
        <v>0.16</v>
      </c>
      <c r="AA794" s="429" t="s">
        <v>53</v>
      </c>
      <c r="AB794" s="430">
        <v>8.4</v>
      </c>
    </row>
    <row r="795" spans="1:28">
      <c r="A795" s="429" t="s">
        <v>317</v>
      </c>
      <c r="B795" s="429" t="s">
        <v>276</v>
      </c>
      <c r="C795" s="430">
        <v>2006</v>
      </c>
      <c r="D795" s="430">
        <v>0.25</v>
      </c>
      <c r="E795" s="429" t="s">
        <v>31</v>
      </c>
      <c r="F795" s="430">
        <v>0.89</v>
      </c>
      <c r="G795" s="429" t="s">
        <v>25</v>
      </c>
      <c r="H795" s="430">
        <v>0.86</v>
      </c>
      <c r="I795" s="429" t="s">
        <v>27</v>
      </c>
      <c r="J795" s="430">
        <v>0.17</v>
      </c>
      <c r="K795" s="429" t="s">
        <v>27</v>
      </c>
      <c r="L795" s="430">
        <v>0.37</v>
      </c>
      <c r="M795" s="429" t="s">
        <v>53</v>
      </c>
      <c r="N795" s="430">
        <v>0.12</v>
      </c>
      <c r="O795" s="429" t="s">
        <v>53</v>
      </c>
      <c r="P795" s="430">
        <v>1.03</v>
      </c>
      <c r="Q795" s="429" t="s">
        <v>27</v>
      </c>
      <c r="R795" s="430">
        <v>1.79</v>
      </c>
      <c r="S795" s="429" t="s">
        <v>53</v>
      </c>
      <c r="T795" s="430">
        <v>1.1100000000000001</v>
      </c>
      <c r="U795" s="429" t="s">
        <v>38</v>
      </c>
      <c r="V795" s="430">
        <v>0.92</v>
      </c>
      <c r="W795" s="429" t="s">
        <v>27</v>
      </c>
      <c r="X795" s="430">
        <v>0.45</v>
      </c>
      <c r="Y795" s="429" t="s">
        <v>28</v>
      </c>
      <c r="Z795" s="430">
        <v>1.39</v>
      </c>
      <c r="AA795" s="429" t="s">
        <v>27</v>
      </c>
      <c r="AB795" s="430">
        <v>9.35</v>
      </c>
    </row>
    <row r="796" spans="1:28">
      <c r="A796" s="429" t="s">
        <v>318</v>
      </c>
      <c r="B796" s="429" t="s">
        <v>276</v>
      </c>
      <c r="C796" s="430">
        <v>2006</v>
      </c>
      <c r="D796" s="430">
        <v>0.03</v>
      </c>
      <c r="E796" s="429" t="s">
        <v>53</v>
      </c>
      <c r="F796" s="430">
        <v>0.11</v>
      </c>
      <c r="G796" s="429" t="s">
        <v>53</v>
      </c>
      <c r="H796" s="430">
        <v>0.34</v>
      </c>
      <c r="I796" s="429" t="s">
        <v>53</v>
      </c>
      <c r="J796" s="430">
        <v>0.35</v>
      </c>
      <c r="K796" s="429" t="s">
        <v>25</v>
      </c>
      <c r="L796" s="430">
        <v>1.31</v>
      </c>
      <c r="M796" s="429" t="s">
        <v>33</v>
      </c>
      <c r="N796" s="430">
        <v>0.3</v>
      </c>
      <c r="O796" s="429" t="s">
        <v>53</v>
      </c>
      <c r="P796" s="430">
        <v>0.4</v>
      </c>
      <c r="Q796" s="429" t="s">
        <v>53</v>
      </c>
      <c r="R796" s="430">
        <v>0</v>
      </c>
      <c r="S796" s="429" t="s">
        <v>53</v>
      </c>
      <c r="T796" s="430">
        <v>1.2</v>
      </c>
      <c r="U796" s="429" t="s">
        <v>53</v>
      </c>
      <c r="V796" s="430">
        <v>0.92</v>
      </c>
      <c r="W796" s="429" t="s">
        <v>25</v>
      </c>
      <c r="X796" s="430">
        <v>0.31</v>
      </c>
      <c r="Y796" s="429" t="s">
        <v>27</v>
      </c>
      <c r="Z796" s="430">
        <v>0.38</v>
      </c>
      <c r="AA796" s="429" t="s">
        <v>53</v>
      </c>
      <c r="AB796" s="430">
        <v>4.34</v>
      </c>
    </row>
    <row r="797" spans="1:28">
      <c r="A797" s="429" t="s">
        <v>319</v>
      </c>
      <c r="B797" s="429" t="s">
        <v>276</v>
      </c>
      <c r="C797" s="430">
        <v>2006</v>
      </c>
      <c r="D797" s="430">
        <v>2.4300000000000002</v>
      </c>
      <c r="E797" s="429" t="s">
        <v>27</v>
      </c>
      <c r="F797" s="430">
        <v>1.21</v>
      </c>
      <c r="G797" s="429" t="s">
        <v>25</v>
      </c>
      <c r="H797" s="430">
        <v>0.79</v>
      </c>
      <c r="I797" s="429" t="s">
        <v>53</v>
      </c>
      <c r="J797" s="430">
        <v>1.02</v>
      </c>
      <c r="K797" s="429" t="s">
        <v>25</v>
      </c>
      <c r="L797" s="430">
        <v>0</v>
      </c>
      <c r="M797" s="429" t="s">
        <v>26</v>
      </c>
      <c r="N797" s="430">
        <v>1.1000000000000001</v>
      </c>
      <c r="O797" s="429" t="s">
        <v>53</v>
      </c>
      <c r="P797" s="430">
        <v>0.19</v>
      </c>
      <c r="Q797" s="429" t="s">
        <v>28</v>
      </c>
      <c r="R797" s="430">
        <v>2.2000000000000002</v>
      </c>
      <c r="S797" s="429" t="s">
        <v>53</v>
      </c>
      <c r="T797" s="430">
        <v>2.4</v>
      </c>
      <c r="U797" s="429" t="s">
        <v>53</v>
      </c>
      <c r="V797" s="430">
        <v>1.0900000000000001</v>
      </c>
      <c r="W797" s="429" t="s">
        <v>27</v>
      </c>
      <c r="X797" s="430">
        <v>1.68</v>
      </c>
      <c r="Y797" s="429" t="s">
        <v>27</v>
      </c>
      <c r="Z797" s="430">
        <v>0.88</v>
      </c>
      <c r="AA797" s="429" t="s">
        <v>25</v>
      </c>
      <c r="AB797" s="430">
        <v>14.99</v>
      </c>
    </row>
    <row r="798" spans="1:28">
      <c r="A798" s="429" t="s">
        <v>321</v>
      </c>
      <c r="B798" s="429" t="s">
        <v>276</v>
      </c>
      <c r="C798" s="430">
        <v>2006</v>
      </c>
      <c r="D798" s="430">
        <v>0.44</v>
      </c>
      <c r="E798" s="429" t="s">
        <v>53</v>
      </c>
      <c r="F798" s="430">
        <v>0.4</v>
      </c>
      <c r="G798" s="429" t="s">
        <v>53</v>
      </c>
      <c r="H798" s="430">
        <v>0.37</v>
      </c>
      <c r="I798" s="429" t="s">
        <v>53</v>
      </c>
      <c r="J798" s="430">
        <v>0.13</v>
      </c>
      <c r="K798" s="429" t="s">
        <v>53</v>
      </c>
      <c r="L798" s="430">
        <v>0.16</v>
      </c>
      <c r="M798" s="429" t="s">
        <v>53</v>
      </c>
      <c r="N798" s="430">
        <v>0.42</v>
      </c>
      <c r="O798" s="429" t="s">
        <v>53</v>
      </c>
      <c r="P798" s="430">
        <v>0.16</v>
      </c>
      <c r="Q798" s="429" t="s">
        <v>53</v>
      </c>
      <c r="R798" s="430">
        <v>0.59</v>
      </c>
      <c r="S798" s="429" t="s">
        <v>53</v>
      </c>
      <c r="T798" s="430">
        <v>1.24</v>
      </c>
      <c r="U798" s="429" t="s">
        <v>53</v>
      </c>
      <c r="V798" s="430">
        <v>0.79</v>
      </c>
      <c r="W798" s="429" t="s">
        <v>53</v>
      </c>
      <c r="X798" s="430">
        <v>0.57999999999999996</v>
      </c>
      <c r="Y798" s="429" t="s">
        <v>53</v>
      </c>
      <c r="Z798" s="430">
        <v>0.23</v>
      </c>
      <c r="AA798" s="429" t="s">
        <v>53</v>
      </c>
      <c r="AB798" s="430">
        <v>5.51</v>
      </c>
    </row>
    <row r="799" spans="1:28">
      <c r="A799" s="429" t="s">
        <v>322</v>
      </c>
      <c r="B799" s="429" t="s">
        <v>276</v>
      </c>
      <c r="C799" s="430">
        <v>2006</v>
      </c>
      <c r="D799" s="430">
        <v>1.1100000000000001</v>
      </c>
      <c r="E799" s="429" t="s">
        <v>28</v>
      </c>
      <c r="F799" s="430">
        <v>0.41</v>
      </c>
      <c r="G799" s="429" t="s">
        <v>53</v>
      </c>
      <c r="H799" s="430">
        <v>0.78</v>
      </c>
      <c r="I799" s="429" t="s">
        <v>53</v>
      </c>
      <c r="J799" s="430">
        <v>0.76</v>
      </c>
      <c r="K799" s="429" t="s">
        <v>53</v>
      </c>
      <c r="L799" s="430">
        <v>0.76</v>
      </c>
      <c r="M799" s="429" t="s">
        <v>53</v>
      </c>
      <c r="N799" s="430">
        <v>0.55000000000000004</v>
      </c>
      <c r="O799" s="429" t="s">
        <v>53</v>
      </c>
      <c r="P799" s="430">
        <v>0.38</v>
      </c>
      <c r="Q799" s="429" t="s">
        <v>53</v>
      </c>
      <c r="R799" s="430">
        <v>1.55</v>
      </c>
      <c r="S799" s="429" t="s">
        <v>53</v>
      </c>
      <c r="T799" s="430">
        <v>1.82</v>
      </c>
      <c r="U799" s="429" t="s">
        <v>53</v>
      </c>
      <c r="V799" s="430">
        <v>1.41</v>
      </c>
      <c r="W799" s="429" t="s">
        <v>25</v>
      </c>
      <c r="X799" s="430">
        <v>0.83</v>
      </c>
      <c r="Y799" s="429" t="s">
        <v>27</v>
      </c>
      <c r="Z799" s="430">
        <v>0.7</v>
      </c>
      <c r="AA799" s="429" t="s">
        <v>25</v>
      </c>
      <c r="AB799" s="430">
        <v>11.06</v>
      </c>
    </row>
    <row r="800" spans="1:28">
      <c r="A800" s="429" t="s">
        <v>324</v>
      </c>
      <c r="B800" s="429" t="s">
        <v>276</v>
      </c>
      <c r="C800" s="430">
        <v>2006</v>
      </c>
      <c r="D800" s="430">
        <v>0</v>
      </c>
      <c r="E800" s="429" t="s">
        <v>26</v>
      </c>
      <c r="F800" s="430">
        <v>0</v>
      </c>
      <c r="G800" s="429" t="s">
        <v>26</v>
      </c>
      <c r="H800" s="430">
        <v>0</v>
      </c>
      <c r="I800" s="429" t="s">
        <v>26</v>
      </c>
      <c r="J800" s="430">
        <v>1.1499999999999999</v>
      </c>
      <c r="K800" s="429" t="s">
        <v>53</v>
      </c>
      <c r="L800" s="430">
        <v>0</v>
      </c>
      <c r="M800" s="429" t="s">
        <v>26</v>
      </c>
      <c r="N800" s="430">
        <v>0.12</v>
      </c>
      <c r="O800" s="429" t="s">
        <v>53</v>
      </c>
      <c r="P800" s="430">
        <v>0</v>
      </c>
      <c r="Q800" s="429" t="s">
        <v>26</v>
      </c>
      <c r="R800" s="430">
        <v>1.59</v>
      </c>
      <c r="S800" s="429" t="s">
        <v>53</v>
      </c>
      <c r="T800" s="430">
        <v>2.4500000000000002</v>
      </c>
      <c r="U800" s="429" t="s">
        <v>53</v>
      </c>
      <c r="V800" s="430">
        <v>0.82</v>
      </c>
      <c r="W800" s="429" t="s">
        <v>53</v>
      </c>
      <c r="X800" s="430">
        <v>0.56000000000000005</v>
      </c>
      <c r="Y800" s="429" t="s">
        <v>25</v>
      </c>
      <c r="Z800" s="430">
        <v>0.02</v>
      </c>
      <c r="AA800" s="429" t="s">
        <v>27</v>
      </c>
      <c r="AB800" s="430">
        <v>6.71</v>
      </c>
    </row>
    <row r="801" spans="1:28">
      <c r="A801" s="429" t="s">
        <v>325</v>
      </c>
      <c r="B801" s="429" t="s">
        <v>276</v>
      </c>
      <c r="C801" s="430">
        <v>2006</v>
      </c>
      <c r="D801" s="430">
        <v>0.66</v>
      </c>
      <c r="E801" s="429" t="s">
        <v>41</v>
      </c>
      <c r="F801" s="430">
        <v>0.46</v>
      </c>
      <c r="G801" s="429" t="s">
        <v>37</v>
      </c>
      <c r="H801" s="430">
        <v>0.21</v>
      </c>
      <c r="I801" s="429" t="s">
        <v>33</v>
      </c>
      <c r="J801" s="430">
        <v>0</v>
      </c>
      <c r="K801" s="429" t="s">
        <v>26</v>
      </c>
      <c r="L801" s="430">
        <v>0.14000000000000001</v>
      </c>
      <c r="M801" s="429" t="s">
        <v>393</v>
      </c>
      <c r="N801" s="430">
        <v>0.49</v>
      </c>
      <c r="O801" s="429" t="s">
        <v>53</v>
      </c>
      <c r="P801" s="430">
        <v>0</v>
      </c>
      <c r="Q801" s="429" t="s">
        <v>393</v>
      </c>
      <c r="R801" s="430">
        <v>0.5</v>
      </c>
      <c r="S801" s="429" t="s">
        <v>33</v>
      </c>
      <c r="T801" s="430">
        <v>1.1399999999999999</v>
      </c>
      <c r="U801" s="429" t="s">
        <v>53</v>
      </c>
      <c r="V801" s="430">
        <v>1.48</v>
      </c>
      <c r="W801" s="429" t="s">
        <v>29</v>
      </c>
      <c r="X801" s="430">
        <v>0.4</v>
      </c>
      <c r="Y801" s="429" t="s">
        <v>35</v>
      </c>
      <c r="Z801" s="430">
        <v>0.51</v>
      </c>
      <c r="AA801" s="429" t="s">
        <v>29</v>
      </c>
      <c r="AB801" s="430">
        <v>1.63</v>
      </c>
    </row>
    <row r="802" spans="1:28">
      <c r="A802" s="429" t="s">
        <v>327</v>
      </c>
      <c r="B802" s="429" t="s">
        <v>276</v>
      </c>
      <c r="C802" s="430">
        <v>2006</v>
      </c>
      <c r="D802" s="430">
        <v>0.1</v>
      </c>
      <c r="E802" s="429" t="s">
        <v>53</v>
      </c>
      <c r="F802" s="430">
        <v>0.17</v>
      </c>
      <c r="G802" s="429" t="s">
        <v>53</v>
      </c>
      <c r="H802" s="430">
        <v>0.55000000000000004</v>
      </c>
      <c r="I802" s="429" t="s">
        <v>53</v>
      </c>
      <c r="J802" s="430">
        <v>0.41</v>
      </c>
      <c r="K802" s="429" t="s">
        <v>53</v>
      </c>
      <c r="L802" s="430">
        <v>1.31</v>
      </c>
      <c r="M802" s="429" t="s">
        <v>53</v>
      </c>
      <c r="N802" s="430">
        <v>0.32</v>
      </c>
      <c r="O802" s="429" t="s">
        <v>53</v>
      </c>
      <c r="P802" s="430">
        <v>0.59</v>
      </c>
      <c r="Q802" s="429" t="s">
        <v>53</v>
      </c>
      <c r="R802" s="430">
        <v>0.28000000000000003</v>
      </c>
      <c r="S802" s="429" t="s">
        <v>53</v>
      </c>
      <c r="T802" s="430">
        <v>0.91</v>
      </c>
      <c r="U802" s="429" t="s">
        <v>53</v>
      </c>
      <c r="V802" s="430">
        <v>0.62</v>
      </c>
      <c r="W802" s="429" t="s">
        <v>53</v>
      </c>
      <c r="X802" s="430">
        <v>0.23</v>
      </c>
      <c r="Y802" s="429" t="s">
        <v>25</v>
      </c>
      <c r="Z802" s="430">
        <v>0.3</v>
      </c>
      <c r="AA802" s="429" t="s">
        <v>27</v>
      </c>
      <c r="AB802" s="430">
        <v>5.79</v>
      </c>
    </row>
    <row r="803" spans="1:28">
      <c r="A803" s="429" t="s">
        <v>328</v>
      </c>
      <c r="B803" s="429" t="s">
        <v>276</v>
      </c>
      <c r="C803" s="430">
        <v>2006</v>
      </c>
      <c r="D803" s="430">
        <v>0</v>
      </c>
      <c r="E803" s="429" t="s">
        <v>53</v>
      </c>
      <c r="F803" s="430">
        <v>0.69</v>
      </c>
      <c r="G803" s="429" t="s">
        <v>53</v>
      </c>
      <c r="H803" s="430">
        <v>1.26</v>
      </c>
      <c r="I803" s="429" t="s">
        <v>27</v>
      </c>
      <c r="J803" s="430">
        <v>0.45</v>
      </c>
      <c r="K803" s="429" t="s">
        <v>27</v>
      </c>
      <c r="L803" s="430">
        <v>1.1100000000000001</v>
      </c>
      <c r="M803" s="429" t="s">
        <v>53</v>
      </c>
      <c r="N803" s="430">
        <v>0.18</v>
      </c>
      <c r="O803" s="429" t="s">
        <v>53</v>
      </c>
      <c r="P803" s="430">
        <v>1.6</v>
      </c>
      <c r="Q803" s="429" t="s">
        <v>53</v>
      </c>
      <c r="R803" s="430">
        <v>0.97</v>
      </c>
      <c r="S803" s="429" t="s">
        <v>53</v>
      </c>
      <c r="T803" s="430">
        <v>1.64</v>
      </c>
      <c r="U803" s="429" t="s">
        <v>53</v>
      </c>
      <c r="V803" s="430">
        <v>0.7</v>
      </c>
      <c r="W803" s="429" t="s">
        <v>53</v>
      </c>
      <c r="X803" s="430">
        <v>0.08</v>
      </c>
      <c r="Y803" s="429" t="s">
        <v>53</v>
      </c>
      <c r="Z803" s="430">
        <v>0.73</v>
      </c>
      <c r="AA803" s="429" t="s">
        <v>53</v>
      </c>
      <c r="AB803" s="430">
        <v>9.41</v>
      </c>
    </row>
    <row r="804" spans="1:28">
      <c r="A804" s="429" t="s">
        <v>329</v>
      </c>
      <c r="B804" s="429" t="s">
        <v>276</v>
      </c>
      <c r="C804" s="430">
        <v>2006</v>
      </c>
      <c r="D804" s="430">
        <v>0.04</v>
      </c>
      <c r="E804" s="429" t="s">
        <v>27</v>
      </c>
      <c r="F804" s="430">
        <v>0.42</v>
      </c>
      <c r="G804" s="429" t="s">
        <v>53</v>
      </c>
      <c r="H804" s="430">
        <v>0.74</v>
      </c>
      <c r="I804" s="429" t="s">
        <v>27</v>
      </c>
      <c r="J804" s="430">
        <v>4.17</v>
      </c>
      <c r="K804" s="429" t="s">
        <v>27</v>
      </c>
      <c r="L804" s="430">
        <v>0</v>
      </c>
      <c r="M804" s="429" t="s">
        <v>26</v>
      </c>
      <c r="N804" s="430">
        <v>0.87</v>
      </c>
      <c r="O804" s="429" t="s">
        <v>53</v>
      </c>
      <c r="P804" s="430">
        <v>0.82</v>
      </c>
      <c r="Q804" s="429" t="s">
        <v>53</v>
      </c>
      <c r="R804" s="430">
        <v>1.1000000000000001</v>
      </c>
      <c r="S804" s="429" t="s">
        <v>28</v>
      </c>
      <c r="T804" s="430">
        <v>3.74</v>
      </c>
      <c r="U804" s="429" t="s">
        <v>53</v>
      </c>
      <c r="V804" s="430">
        <v>1.1499999999999999</v>
      </c>
      <c r="W804" s="429" t="s">
        <v>53</v>
      </c>
      <c r="X804" s="430">
        <v>0.61</v>
      </c>
      <c r="Y804" s="429" t="s">
        <v>25</v>
      </c>
      <c r="Z804" s="430">
        <v>0</v>
      </c>
      <c r="AA804" s="429" t="s">
        <v>27</v>
      </c>
      <c r="AB804" s="430">
        <v>13.66</v>
      </c>
    </row>
    <row r="805" spans="1:28">
      <c r="A805" s="429" t="s">
        <v>330</v>
      </c>
      <c r="B805" s="429" t="s">
        <v>276</v>
      </c>
      <c r="C805" s="430">
        <v>2006</v>
      </c>
      <c r="D805" s="430">
        <v>1.73</v>
      </c>
      <c r="E805" s="429" t="s">
        <v>39</v>
      </c>
      <c r="F805" s="430">
        <v>0.6</v>
      </c>
      <c r="G805" s="429" t="s">
        <v>45</v>
      </c>
      <c r="H805" s="430">
        <v>0.88</v>
      </c>
      <c r="I805" s="429" t="s">
        <v>34</v>
      </c>
      <c r="J805" s="430">
        <v>2.0299999999999998</v>
      </c>
      <c r="K805" s="429" t="s">
        <v>39</v>
      </c>
      <c r="L805" s="430">
        <v>1.01</v>
      </c>
      <c r="M805" s="429" t="s">
        <v>26</v>
      </c>
      <c r="N805" s="430">
        <v>1.42</v>
      </c>
      <c r="O805" s="429" t="s">
        <v>47</v>
      </c>
      <c r="P805" s="430">
        <v>0.71</v>
      </c>
      <c r="Q805" s="429" t="s">
        <v>47</v>
      </c>
      <c r="R805" s="430">
        <v>0.94</v>
      </c>
      <c r="S805" s="429" t="s">
        <v>331</v>
      </c>
      <c r="T805" s="430">
        <v>1.75</v>
      </c>
      <c r="U805" s="429" t="s">
        <v>26</v>
      </c>
      <c r="V805" s="430">
        <v>2.2799999999999998</v>
      </c>
      <c r="W805" s="429" t="s">
        <v>35</v>
      </c>
      <c r="X805" s="430">
        <v>1.1200000000000001</v>
      </c>
      <c r="Y805" s="429" t="s">
        <v>41</v>
      </c>
      <c r="Z805" s="430">
        <v>0</v>
      </c>
      <c r="AA805" s="429" t="s">
        <v>26</v>
      </c>
      <c r="AB805" s="430">
        <v>0</v>
      </c>
    </row>
    <row r="806" spans="1:28">
      <c r="A806" s="429" t="s">
        <v>332</v>
      </c>
      <c r="B806" s="429" t="s">
        <v>276</v>
      </c>
      <c r="C806" s="430">
        <v>2006</v>
      </c>
      <c r="D806" s="430">
        <v>0.35</v>
      </c>
      <c r="E806" s="429" t="s">
        <v>53</v>
      </c>
      <c r="F806" s="430">
        <v>0.61</v>
      </c>
      <c r="G806" s="429" t="s">
        <v>53</v>
      </c>
      <c r="H806" s="430">
        <v>0.38</v>
      </c>
      <c r="I806" s="429" t="s">
        <v>53</v>
      </c>
      <c r="J806" s="430">
        <v>0.44</v>
      </c>
      <c r="K806" s="429" t="s">
        <v>53</v>
      </c>
      <c r="L806" s="430">
        <v>0.23</v>
      </c>
      <c r="M806" s="429" t="s">
        <v>53</v>
      </c>
      <c r="N806" s="430">
        <v>0.24</v>
      </c>
      <c r="O806" s="429" t="s">
        <v>53</v>
      </c>
      <c r="P806" s="430">
        <v>0.81</v>
      </c>
      <c r="Q806" s="429" t="s">
        <v>53</v>
      </c>
      <c r="R806" s="430">
        <v>0.48</v>
      </c>
      <c r="S806" s="429" t="s">
        <v>53</v>
      </c>
      <c r="T806" s="430">
        <v>0.44</v>
      </c>
      <c r="U806" s="429" t="s">
        <v>53</v>
      </c>
      <c r="V806" s="430">
        <v>0.85</v>
      </c>
      <c r="W806" s="429" t="s">
        <v>53</v>
      </c>
      <c r="X806" s="430">
        <v>0.35</v>
      </c>
      <c r="Y806" s="429" t="s">
        <v>53</v>
      </c>
      <c r="Z806" s="430">
        <v>0.34</v>
      </c>
      <c r="AA806" s="429" t="s">
        <v>53</v>
      </c>
      <c r="AB806" s="430">
        <v>5.52</v>
      </c>
    </row>
    <row r="807" spans="1:28">
      <c r="A807" s="429" t="s">
        <v>333</v>
      </c>
      <c r="B807" s="429" t="s">
        <v>276</v>
      </c>
      <c r="C807" s="430">
        <v>2006</v>
      </c>
      <c r="D807" s="430">
        <v>0.28000000000000003</v>
      </c>
      <c r="E807" s="429" t="s">
        <v>53</v>
      </c>
      <c r="F807" s="430">
        <v>0.47</v>
      </c>
      <c r="G807" s="429" t="s">
        <v>53</v>
      </c>
      <c r="H807" s="430">
        <v>0.93</v>
      </c>
      <c r="I807" s="429" t="s">
        <v>28</v>
      </c>
      <c r="J807" s="430">
        <v>0.34</v>
      </c>
      <c r="K807" s="429" t="s">
        <v>53</v>
      </c>
      <c r="L807" s="430">
        <v>1.84</v>
      </c>
      <c r="M807" s="429" t="s">
        <v>53</v>
      </c>
      <c r="N807" s="430">
        <v>0.59</v>
      </c>
      <c r="O807" s="429" t="s">
        <v>53</v>
      </c>
      <c r="P807" s="430">
        <v>0.57999999999999996</v>
      </c>
      <c r="Q807" s="429" t="s">
        <v>53</v>
      </c>
      <c r="R807" s="430">
        <v>1.6</v>
      </c>
      <c r="S807" s="429" t="s">
        <v>53</v>
      </c>
      <c r="T807" s="430">
        <v>1.53</v>
      </c>
      <c r="U807" s="429" t="s">
        <v>53</v>
      </c>
      <c r="V807" s="430">
        <v>0.6</v>
      </c>
      <c r="W807" s="429" t="s">
        <v>53</v>
      </c>
      <c r="X807" s="430">
        <v>0.51</v>
      </c>
      <c r="Y807" s="429" t="s">
        <v>53</v>
      </c>
      <c r="Z807" s="430">
        <v>0.25</v>
      </c>
      <c r="AA807" s="429" t="s">
        <v>25</v>
      </c>
      <c r="AB807" s="430">
        <v>9.52</v>
      </c>
    </row>
    <row r="808" spans="1:28">
      <c r="A808" s="429" t="s">
        <v>334</v>
      </c>
      <c r="B808" s="429" t="s">
        <v>276</v>
      </c>
      <c r="C808" s="430">
        <v>2006</v>
      </c>
      <c r="D808" s="430">
        <v>0.87</v>
      </c>
      <c r="E808" s="429" t="s">
        <v>32</v>
      </c>
      <c r="F808" s="430">
        <v>0.45</v>
      </c>
      <c r="G808" s="429" t="s">
        <v>37</v>
      </c>
      <c r="H808" s="430">
        <v>0</v>
      </c>
      <c r="I808" s="429" t="s">
        <v>27</v>
      </c>
      <c r="J808" s="430">
        <v>0</v>
      </c>
      <c r="K808" s="429" t="s">
        <v>53</v>
      </c>
      <c r="L808" s="430">
        <v>0.37</v>
      </c>
      <c r="M808" s="429" t="s">
        <v>53</v>
      </c>
      <c r="N808" s="430">
        <v>0.65</v>
      </c>
      <c r="O808" s="429" t="s">
        <v>53</v>
      </c>
      <c r="P808" s="430">
        <v>0.17</v>
      </c>
      <c r="Q808" s="429" t="s">
        <v>53</v>
      </c>
      <c r="R808" s="430">
        <v>0.45</v>
      </c>
      <c r="S808" s="429" t="s">
        <v>53</v>
      </c>
      <c r="T808" s="430">
        <v>0.76</v>
      </c>
      <c r="U808" s="429" t="s">
        <v>53</v>
      </c>
      <c r="V808" s="430">
        <v>1.47</v>
      </c>
      <c r="W808" s="429" t="s">
        <v>53</v>
      </c>
      <c r="X808" s="430">
        <v>0.85</v>
      </c>
      <c r="Y808" s="429" t="s">
        <v>53</v>
      </c>
      <c r="Z808" s="430">
        <v>0.72</v>
      </c>
      <c r="AA808" s="429" t="s">
        <v>27</v>
      </c>
      <c r="AB808" s="430">
        <v>5.44</v>
      </c>
    </row>
    <row r="809" spans="1:28">
      <c r="A809" s="429" t="s">
        <v>335</v>
      </c>
      <c r="B809" s="429" t="s">
        <v>276</v>
      </c>
      <c r="C809" s="430">
        <v>2006</v>
      </c>
      <c r="D809" s="430">
        <v>0.3</v>
      </c>
      <c r="E809" s="429" t="s">
        <v>27</v>
      </c>
      <c r="F809" s="430">
        <v>0.51</v>
      </c>
      <c r="G809" s="429" t="s">
        <v>38</v>
      </c>
      <c r="H809" s="430">
        <v>0.78</v>
      </c>
      <c r="I809" s="429" t="s">
        <v>53</v>
      </c>
      <c r="J809" s="430">
        <v>0.15</v>
      </c>
      <c r="K809" s="429" t="s">
        <v>53</v>
      </c>
      <c r="L809" s="430">
        <v>0.02</v>
      </c>
      <c r="M809" s="429" t="s">
        <v>27</v>
      </c>
      <c r="N809" s="430">
        <v>0.51</v>
      </c>
      <c r="O809" s="429" t="s">
        <v>53</v>
      </c>
      <c r="P809" s="430">
        <v>0.39</v>
      </c>
      <c r="Q809" s="429" t="s">
        <v>53</v>
      </c>
      <c r="R809" s="430">
        <v>0.81</v>
      </c>
      <c r="S809" s="429" t="s">
        <v>27</v>
      </c>
      <c r="T809" s="430">
        <v>1.32</v>
      </c>
      <c r="U809" s="429" t="s">
        <v>53</v>
      </c>
      <c r="V809" s="430">
        <v>1.19</v>
      </c>
      <c r="W809" s="429" t="s">
        <v>53</v>
      </c>
      <c r="X809" s="430">
        <v>0.5</v>
      </c>
      <c r="Y809" s="429" t="s">
        <v>53</v>
      </c>
      <c r="Z809" s="430">
        <v>0.22</v>
      </c>
      <c r="AA809" s="429" t="s">
        <v>25</v>
      </c>
      <c r="AB809" s="430">
        <v>6.7</v>
      </c>
    </row>
    <row r="810" spans="1:28">
      <c r="A810" s="429" t="s">
        <v>336</v>
      </c>
      <c r="B810" s="429" t="s">
        <v>276</v>
      </c>
      <c r="C810" s="430">
        <v>2006</v>
      </c>
      <c r="D810" s="430">
        <v>0.18</v>
      </c>
      <c r="E810" s="429" t="s">
        <v>53</v>
      </c>
      <c r="F810" s="430">
        <v>0.99</v>
      </c>
      <c r="G810" s="429" t="s">
        <v>53</v>
      </c>
      <c r="H810" s="430">
        <v>1.74</v>
      </c>
      <c r="I810" s="429" t="s">
        <v>53</v>
      </c>
      <c r="J810" s="430">
        <v>1.37</v>
      </c>
      <c r="K810" s="429" t="s">
        <v>53</v>
      </c>
      <c r="L810" s="430">
        <v>0.85</v>
      </c>
      <c r="M810" s="429" t="s">
        <v>53</v>
      </c>
      <c r="N810" s="430">
        <v>1.88</v>
      </c>
      <c r="O810" s="429" t="s">
        <v>53</v>
      </c>
      <c r="P810" s="430">
        <v>1.55</v>
      </c>
      <c r="Q810" s="429" t="s">
        <v>53</v>
      </c>
      <c r="R810" s="430">
        <v>6.67</v>
      </c>
      <c r="S810" s="429" t="s">
        <v>53</v>
      </c>
      <c r="T810" s="430">
        <v>1.1299999999999999</v>
      </c>
      <c r="U810" s="429" t="s">
        <v>53</v>
      </c>
      <c r="V810" s="430">
        <v>0.7</v>
      </c>
      <c r="W810" s="429" t="s">
        <v>25</v>
      </c>
      <c r="X810" s="430">
        <v>0.01</v>
      </c>
      <c r="Y810" s="429" t="s">
        <v>53</v>
      </c>
      <c r="Z810" s="430">
        <v>2.64</v>
      </c>
      <c r="AA810" s="429" t="s">
        <v>53</v>
      </c>
      <c r="AB810" s="430">
        <v>19.71</v>
      </c>
    </row>
    <row r="811" spans="1:28">
      <c r="A811" s="429" t="s">
        <v>337</v>
      </c>
      <c r="B811" s="429" t="s">
        <v>276</v>
      </c>
      <c r="C811" s="430">
        <v>2006</v>
      </c>
      <c r="D811" s="430">
        <v>0</v>
      </c>
      <c r="E811" s="429" t="s">
        <v>26</v>
      </c>
      <c r="F811" s="430">
        <v>0.81</v>
      </c>
      <c r="G811" s="429" t="s">
        <v>28</v>
      </c>
      <c r="H811" s="430">
        <v>1.36</v>
      </c>
      <c r="I811" s="429" t="s">
        <v>27</v>
      </c>
      <c r="J811" s="430">
        <v>2.44</v>
      </c>
      <c r="K811" s="429" t="s">
        <v>27</v>
      </c>
      <c r="L811" s="430">
        <v>1.86</v>
      </c>
      <c r="M811" s="429" t="s">
        <v>25</v>
      </c>
      <c r="N811" s="430">
        <v>2.6</v>
      </c>
      <c r="O811" s="429" t="s">
        <v>53</v>
      </c>
      <c r="P811" s="430">
        <v>1.2</v>
      </c>
      <c r="Q811" s="429" t="s">
        <v>53</v>
      </c>
      <c r="R811" s="430">
        <v>1.18</v>
      </c>
      <c r="S811" s="429" t="s">
        <v>53</v>
      </c>
      <c r="T811" s="430">
        <v>0.36</v>
      </c>
      <c r="U811" s="429" t="s">
        <v>28</v>
      </c>
      <c r="V811" s="430">
        <v>1.66</v>
      </c>
      <c r="W811" s="429" t="s">
        <v>28</v>
      </c>
      <c r="X811" s="430">
        <v>1.71</v>
      </c>
      <c r="Y811" s="429" t="s">
        <v>42</v>
      </c>
      <c r="Z811" s="430">
        <v>1.74</v>
      </c>
      <c r="AA811" s="429" t="s">
        <v>25</v>
      </c>
      <c r="AB811" s="430">
        <v>15.21</v>
      </c>
    </row>
    <row r="812" spans="1:28">
      <c r="A812" s="429" t="s">
        <v>338</v>
      </c>
      <c r="B812" s="429" t="s">
        <v>276</v>
      </c>
      <c r="C812" s="430">
        <v>2006</v>
      </c>
      <c r="D812" s="430">
        <v>0.14000000000000001</v>
      </c>
      <c r="E812" s="429" t="s">
        <v>53</v>
      </c>
      <c r="F812" s="430">
        <v>0.89</v>
      </c>
      <c r="G812" s="429" t="s">
        <v>53</v>
      </c>
      <c r="H812" s="430">
        <v>0.74</v>
      </c>
      <c r="I812" s="429" t="s">
        <v>53</v>
      </c>
      <c r="J812" s="430">
        <v>1.25</v>
      </c>
      <c r="K812" s="429" t="s">
        <v>53</v>
      </c>
      <c r="L812" s="430">
        <v>0.06</v>
      </c>
      <c r="M812" s="429" t="s">
        <v>53</v>
      </c>
      <c r="N812" s="430">
        <v>0.03</v>
      </c>
      <c r="O812" s="429" t="s">
        <v>53</v>
      </c>
      <c r="P812" s="430">
        <v>0.15</v>
      </c>
      <c r="Q812" s="429" t="s">
        <v>53</v>
      </c>
      <c r="R812" s="430">
        <v>0.28999999999999998</v>
      </c>
      <c r="S812" s="429" t="s">
        <v>53</v>
      </c>
      <c r="T812" s="430">
        <v>1.3</v>
      </c>
      <c r="U812" s="429" t="s">
        <v>53</v>
      </c>
      <c r="V812" s="430">
        <v>1.81</v>
      </c>
      <c r="W812" s="429" t="s">
        <v>53</v>
      </c>
      <c r="X812" s="430">
        <v>0.42</v>
      </c>
      <c r="Y812" s="429" t="s">
        <v>53</v>
      </c>
      <c r="Z812" s="430">
        <v>0.34</v>
      </c>
      <c r="AA812" s="429" t="s">
        <v>53</v>
      </c>
      <c r="AB812" s="430">
        <v>7.42</v>
      </c>
    </row>
    <row r="813" spans="1:28">
      <c r="A813" s="429" t="s">
        <v>339</v>
      </c>
      <c r="B813" s="429" t="s">
        <v>276</v>
      </c>
      <c r="C813" s="430">
        <v>2006</v>
      </c>
      <c r="D813" s="430">
        <v>0.04</v>
      </c>
      <c r="E813" s="429" t="s">
        <v>53</v>
      </c>
      <c r="F813" s="430">
        <v>0.1</v>
      </c>
      <c r="G813" s="429" t="s">
        <v>53</v>
      </c>
      <c r="H813" s="430">
        <v>0.45</v>
      </c>
      <c r="I813" s="429" t="s">
        <v>53</v>
      </c>
      <c r="J813" s="430">
        <v>0</v>
      </c>
      <c r="K813" s="429" t="s">
        <v>26</v>
      </c>
      <c r="L813" s="430">
        <v>0.97</v>
      </c>
      <c r="M813" s="429" t="s">
        <v>53</v>
      </c>
      <c r="N813" s="430">
        <v>0.28999999999999998</v>
      </c>
      <c r="O813" s="429" t="s">
        <v>53</v>
      </c>
      <c r="P813" s="430">
        <v>1.37</v>
      </c>
      <c r="Q813" s="429" t="s">
        <v>53</v>
      </c>
      <c r="R813" s="430">
        <v>1.51</v>
      </c>
      <c r="S813" s="429" t="s">
        <v>53</v>
      </c>
      <c r="T813" s="430">
        <v>0.62</v>
      </c>
      <c r="U813" s="429" t="s">
        <v>53</v>
      </c>
      <c r="V813" s="430">
        <v>0.68</v>
      </c>
      <c r="W813" s="429" t="s">
        <v>53</v>
      </c>
      <c r="X813" s="430">
        <v>0.17</v>
      </c>
      <c r="Y813" s="429" t="s">
        <v>53</v>
      </c>
      <c r="Z813" s="430">
        <v>0.6</v>
      </c>
      <c r="AA813" s="429" t="s">
        <v>53</v>
      </c>
      <c r="AB813" s="430">
        <v>6.8</v>
      </c>
    </row>
    <row r="814" spans="1:28">
      <c r="A814" s="429" t="s">
        <v>340</v>
      </c>
      <c r="B814" s="429" t="s">
        <v>276</v>
      </c>
      <c r="C814" s="430">
        <v>2006</v>
      </c>
      <c r="D814" s="430">
        <v>0.03</v>
      </c>
      <c r="E814" s="429" t="s">
        <v>53</v>
      </c>
      <c r="F814" s="430">
        <v>0.05</v>
      </c>
      <c r="G814" s="429" t="s">
        <v>53</v>
      </c>
      <c r="H814" s="430">
        <v>0.21</v>
      </c>
      <c r="I814" s="429" t="s">
        <v>53</v>
      </c>
      <c r="J814" s="430">
        <v>0.57999999999999996</v>
      </c>
      <c r="K814" s="429" t="s">
        <v>53</v>
      </c>
      <c r="L814" s="430">
        <v>0.86</v>
      </c>
      <c r="M814" s="429" t="s">
        <v>53</v>
      </c>
      <c r="N814" s="430">
        <v>0.46</v>
      </c>
      <c r="O814" s="429" t="s">
        <v>53</v>
      </c>
      <c r="P814" s="430">
        <v>1.59</v>
      </c>
      <c r="Q814" s="429" t="s">
        <v>53</v>
      </c>
      <c r="R814" s="430">
        <v>1.4</v>
      </c>
      <c r="S814" s="429" t="s">
        <v>53</v>
      </c>
      <c r="T814" s="430">
        <v>1.25</v>
      </c>
      <c r="U814" s="429" t="s">
        <v>53</v>
      </c>
      <c r="V814" s="430">
        <v>0.61</v>
      </c>
      <c r="W814" s="429" t="s">
        <v>53</v>
      </c>
      <c r="X814" s="430">
        <v>0.06</v>
      </c>
      <c r="Y814" s="429" t="s">
        <v>53</v>
      </c>
      <c r="Z814" s="430">
        <v>0.09</v>
      </c>
      <c r="AA814" s="429" t="s">
        <v>53</v>
      </c>
      <c r="AB814" s="430">
        <v>7.19</v>
      </c>
    </row>
    <row r="815" spans="1:28">
      <c r="A815" s="429" t="s">
        <v>341</v>
      </c>
      <c r="B815" s="429" t="s">
        <v>276</v>
      </c>
      <c r="C815" s="430">
        <v>2006</v>
      </c>
      <c r="D815" s="430">
        <v>0.3</v>
      </c>
      <c r="E815" s="429" t="s">
        <v>53</v>
      </c>
      <c r="F815" s="430">
        <v>0.52</v>
      </c>
      <c r="G815" s="429" t="s">
        <v>53</v>
      </c>
      <c r="H815" s="430">
        <v>1.62</v>
      </c>
      <c r="I815" s="429" t="s">
        <v>53</v>
      </c>
      <c r="J815" s="430">
        <v>2.82</v>
      </c>
      <c r="K815" s="429" t="s">
        <v>53</v>
      </c>
      <c r="L815" s="430">
        <v>2.04</v>
      </c>
      <c r="M815" s="429" t="s">
        <v>53</v>
      </c>
      <c r="N815" s="430">
        <v>0.51</v>
      </c>
      <c r="O815" s="429" t="s">
        <v>53</v>
      </c>
      <c r="P815" s="430">
        <v>0.06</v>
      </c>
      <c r="Q815" s="429" t="s">
        <v>53</v>
      </c>
      <c r="R815" s="430">
        <v>0.26</v>
      </c>
      <c r="S815" s="429" t="s">
        <v>53</v>
      </c>
      <c r="T815" s="430">
        <v>2.73</v>
      </c>
      <c r="U815" s="429" t="s">
        <v>53</v>
      </c>
      <c r="V815" s="430">
        <v>1.63</v>
      </c>
      <c r="W815" s="429" t="s">
        <v>53</v>
      </c>
      <c r="X815" s="430">
        <v>0.69</v>
      </c>
      <c r="Y815" s="429" t="s">
        <v>53</v>
      </c>
      <c r="Z815" s="430">
        <v>0.21</v>
      </c>
      <c r="AA815" s="429" t="s">
        <v>53</v>
      </c>
      <c r="AB815" s="430">
        <v>13.39</v>
      </c>
    </row>
    <row r="816" spans="1:28">
      <c r="A816" s="429" t="s">
        <v>342</v>
      </c>
      <c r="B816" s="429" t="s">
        <v>276</v>
      </c>
      <c r="C816" s="430">
        <v>2006</v>
      </c>
      <c r="D816" s="430">
        <v>0.36</v>
      </c>
      <c r="E816" s="429" t="s">
        <v>53</v>
      </c>
      <c r="F816" s="430">
        <v>1.25</v>
      </c>
      <c r="G816" s="429" t="s">
        <v>53</v>
      </c>
      <c r="H816" s="430">
        <v>0.95</v>
      </c>
      <c r="I816" s="429" t="s">
        <v>53</v>
      </c>
      <c r="J816" s="430">
        <v>0.37</v>
      </c>
      <c r="K816" s="429" t="s">
        <v>53</v>
      </c>
      <c r="L816" s="430">
        <v>0.73</v>
      </c>
      <c r="M816" s="429" t="s">
        <v>53</v>
      </c>
      <c r="N816" s="430">
        <v>0.09</v>
      </c>
      <c r="O816" s="429" t="s">
        <v>53</v>
      </c>
      <c r="P816" s="430">
        <v>1.1599999999999999</v>
      </c>
      <c r="Q816" s="429" t="s">
        <v>53</v>
      </c>
      <c r="R816" s="430">
        <v>1.31</v>
      </c>
      <c r="S816" s="429" t="s">
        <v>53</v>
      </c>
      <c r="T816" s="430">
        <v>0.73</v>
      </c>
      <c r="U816" s="429" t="s">
        <v>53</v>
      </c>
      <c r="V816" s="430">
        <v>0.98</v>
      </c>
      <c r="W816" s="429" t="s">
        <v>53</v>
      </c>
      <c r="X816" s="430">
        <v>0.26</v>
      </c>
      <c r="Y816" s="429" t="s">
        <v>53</v>
      </c>
      <c r="Z816" s="430">
        <v>1.01</v>
      </c>
      <c r="AA816" s="429" t="s">
        <v>53</v>
      </c>
      <c r="AB816" s="430">
        <v>9.1999999999999993</v>
      </c>
    </row>
    <row r="817" spans="1:28">
      <c r="A817" s="429" t="s">
        <v>343</v>
      </c>
      <c r="B817" s="429" t="s">
        <v>276</v>
      </c>
      <c r="C817" s="430">
        <v>2006</v>
      </c>
      <c r="D817" s="430">
        <v>0.39</v>
      </c>
      <c r="E817" s="429" t="s">
        <v>53</v>
      </c>
      <c r="F817" s="430">
        <v>0.52</v>
      </c>
      <c r="G817" s="429" t="s">
        <v>53</v>
      </c>
      <c r="H817" s="430">
        <v>0.84</v>
      </c>
      <c r="I817" s="429" t="s">
        <v>53</v>
      </c>
      <c r="J817" s="430">
        <v>0.5</v>
      </c>
      <c r="K817" s="429" t="s">
        <v>53</v>
      </c>
      <c r="L817" s="430">
        <v>0.48</v>
      </c>
      <c r="M817" s="429" t="s">
        <v>53</v>
      </c>
      <c r="N817" s="430">
        <v>0.84</v>
      </c>
      <c r="O817" s="429" t="s">
        <v>53</v>
      </c>
      <c r="P817" s="430">
        <v>0.87</v>
      </c>
      <c r="Q817" s="429" t="s">
        <v>53</v>
      </c>
      <c r="R817" s="430">
        <v>1.6</v>
      </c>
      <c r="S817" s="429" t="s">
        <v>53</v>
      </c>
      <c r="T817" s="430">
        <v>1.1599999999999999</v>
      </c>
      <c r="U817" s="429" t="s">
        <v>53</v>
      </c>
      <c r="V817" s="430">
        <v>1.66</v>
      </c>
      <c r="W817" s="429" t="s">
        <v>53</v>
      </c>
      <c r="X817" s="430">
        <v>0.26</v>
      </c>
      <c r="Y817" s="429" t="s">
        <v>53</v>
      </c>
      <c r="Z817" s="430">
        <v>1.3</v>
      </c>
      <c r="AA817" s="429" t="s">
        <v>27</v>
      </c>
      <c r="AB817" s="430">
        <v>10.42</v>
      </c>
    </row>
    <row r="818" spans="1:28">
      <c r="A818" s="429" t="s">
        <v>344</v>
      </c>
      <c r="B818" s="429" t="s">
        <v>276</v>
      </c>
      <c r="C818" s="430">
        <v>2006</v>
      </c>
      <c r="D818" s="430">
        <v>0.01</v>
      </c>
      <c r="E818" s="429" t="s">
        <v>53</v>
      </c>
      <c r="F818" s="430">
        <v>0.01</v>
      </c>
      <c r="G818" s="429" t="s">
        <v>53</v>
      </c>
      <c r="H818" s="430">
        <v>0.56999999999999995</v>
      </c>
      <c r="I818" s="429" t="s">
        <v>53</v>
      </c>
      <c r="J818" s="430">
        <v>0.18</v>
      </c>
      <c r="K818" s="429" t="s">
        <v>53</v>
      </c>
      <c r="L818" s="430">
        <v>0.92</v>
      </c>
      <c r="M818" s="429" t="s">
        <v>53</v>
      </c>
      <c r="N818" s="430">
        <v>0.25</v>
      </c>
      <c r="O818" s="429" t="s">
        <v>27</v>
      </c>
      <c r="P818" s="430">
        <v>0.11</v>
      </c>
      <c r="Q818" s="429" t="s">
        <v>53</v>
      </c>
      <c r="R818" s="430">
        <v>0.02</v>
      </c>
      <c r="S818" s="429" t="s">
        <v>53</v>
      </c>
      <c r="T818" s="430">
        <v>0.42</v>
      </c>
      <c r="U818" s="429" t="s">
        <v>27</v>
      </c>
      <c r="V818" s="430">
        <v>1.1299999999999999</v>
      </c>
      <c r="W818" s="429" t="s">
        <v>53</v>
      </c>
      <c r="X818" s="430">
        <v>0.03</v>
      </c>
      <c r="Y818" s="429" t="s">
        <v>53</v>
      </c>
      <c r="Z818" s="430">
        <v>0.16</v>
      </c>
      <c r="AA818" s="429" t="s">
        <v>53</v>
      </c>
      <c r="AB818" s="430">
        <v>3.81</v>
      </c>
    </row>
    <row r="819" spans="1:28">
      <c r="A819" s="429" t="s">
        <v>345</v>
      </c>
      <c r="B819" s="429" t="s">
        <v>276</v>
      </c>
      <c r="C819" s="430">
        <v>2006</v>
      </c>
      <c r="D819" s="430">
        <v>0.08</v>
      </c>
      <c r="E819" s="429" t="s">
        <v>53</v>
      </c>
      <c r="F819" s="430">
        <v>1.03</v>
      </c>
      <c r="G819" s="429" t="s">
        <v>53</v>
      </c>
      <c r="H819" s="430">
        <v>1.33</v>
      </c>
      <c r="I819" s="429" t="s">
        <v>53</v>
      </c>
      <c r="J819" s="430">
        <v>0.33</v>
      </c>
      <c r="K819" s="429" t="s">
        <v>53</v>
      </c>
      <c r="L819" s="430">
        <v>0.89</v>
      </c>
      <c r="M819" s="429" t="s">
        <v>53</v>
      </c>
      <c r="N819" s="430">
        <v>0.19</v>
      </c>
      <c r="O819" s="429" t="s">
        <v>53</v>
      </c>
      <c r="P819" s="430">
        <v>0.89</v>
      </c>
      <c r="Q819" s="429" t="s">
        <v>25</v>
      </c>
      <c r="R819" s="430">
        <v>1.85</v>
      </c>
      <c r="S819" s="429" t="s">
        <v>25</v>
      </c>
      <c r="T819" s="430">
        <v>0.65</v>
      </c>
      <c r="U819" s="429" t="s">
        <v>53</v>
      </c>
      <c r="V819" s="430">
        <v>1.2</v>
      </c>
      <c r="W819" s="429" t="s">
        <v>53</v>
      </c>
      <c r="X819" s="430">
        <v>0.22</v>
      </c>
      <c r="Y819" s="429" t="s">
        <v>53</v>
      </c>
      <c r="Z819" s="430">
        <v>1.33</v>
      </c>
      <c r="AA819" s="429" t="s">
        <v>53</v>
      </c>
      <c r="AB819" s="430">
        <v>9.99</v>
      </c>
    </row>
    <row r="820" spans="1:28">
      <c r="A820" s="429" t="s">
        <v>346</v>
      </c>
      <c r="B820" s="429" t="s">
        <v>276</v>
      </c>
      <c r="C820" s="430">
        <v>2006</v>
      </c>
      <c r="D820" s="430">
        <v>0.25</v>
      </c>
      <c r="E820" s="429" t="s">
        <v>27</v>
      </c>
      <c r="F820" s="430">
        <v>0.41</v>
      </c>
      <c r="G820" s="429" t="s">
        <v>25</v>
      </c>
      <c r="H820" s="430">
        <v>0.82</v>
      </c>
      <c r="I820" s="429" t="s">
        <v>53</v>
      </c>
      <c r="J820" s="430">
        <v>0</v>
      </c>
      <c r="K820" s="429" t="s">
        <v>26</v>
      </c>
      <c r="L820" s="430">
        <v>1.97</v>
      </c>
      <c r="M820" s="429" t="s">
        <v>53</v>
      </c>
      <c r="N820" s="430">
        <v>0.1</v>
      </c>
      <c r="O820" s="429" t="s">
        <v>53</v>
      </c>
      <c r="P820" s="430">
        <v>1.83</v>
      </c>
      <c r="Q820" s="429" t="s">
        <v>53</v>
      </c>
      <c r="R820" s="430">
        <v>0.56000000000000005</v>
      </c>
      <c r="S820" s="429" t="s">
        <v>53</v>
      </c>
      <c r="T820" s="430">
        <v>2.15</v>
      </c>
      <c r="U820" s="429" t="s">
        <v>53</v>
      </c>
      <c r="V820" s="430">
        <v>0.55000000000000004</v>
      </c>
      <c r="W820" s="429" t="s">
        <v>53</v>
      </c>
      <c r="X820" s="430">
        <v>0.1</v>
      </c>
      <c r="Y820" s="429" t="s">
        <v>27</v>
      </c>
      <c r="Z820" s="430">
        <v>0.55000000000000004</v>
      </c>
      <c r="AA820" s="429" t="s">
        <v>27</v>
      </c>
      <c r="AB820" s="430">
        <v>9.2899999999999991</v>
      </c>
    </row>
    <row r="821" spans="1:28">
      <c r="A821" s="429" t="s">
        <v>347</v>
      </c>
      <c r="B821" s="429" t="s">
        <v>276</v>
      </c>
      <c r="C821" s="430">
        <v>2006</v>
      </c>
      <c r="D821" s="430">
        <v>4.45</v>
      </c>
      <c r="E821" s="429" t="s">
        <v>27</v>
      </c>
      <c r="F821" s="430">
        <v>1.71</v>
      </c>
      <c r="G821" s="429" t="s">
        <v>53</v>
      </c>
      <c r="H821" s="430">
        <v>1.46</v>
      </c>
      <c r="I821" s="429" t="s">
        <v>53</v>
      </c>
      <c r="J821" s="430">
        <v>2.27</v>
      </c>
      <c r="K821" s="429" t="s">
        <v>27</v>
      </c>
      <c r="L821" s="430">
        <v>0.95</v>
      </c>
      <c r="M821" s="429" t="s">
        <v>53</v>
      </c>
      <c r="N821" s="430">
        <v>1.54</v>
      </c>
      <c r="O821" s="429" t="s">
        <v>27</v>
      </c>
      <c r="P821" s="430">
        <v>0.92</v>
      </c>
      <c r="Q821" s="429" t="s">
        <v>53</v>
      </c>
      <c r="R821" s="430">
        <v>2.15</v>
      </c>
      <c r="S821" s="429" t="s">
        <v>53</v>
      </c>
      <c r="T821" s="430">
        <v>1.94</v>
      </c>
      <c r="U821" s="429" t="s">
        <v>53</v>
      </c>
      <c r="V821" s="430">
        <v>2.99</v>
      </c>
      <c r="W821" s="429" t="s">
        <v>27</v>
      </c>
      <c r="X821" s="430">
        <v>2.33</v>
      </c>
      <c r="Y821" s="429" t="s">
        <v>53</v>
      </c>
      <c r="Z821" s="430">
        <v>2.85</v>
      </c>
      <c r="AA821" s="429" t="s">
        <v>27</v>
      </c>
      <c r="AB821" s="430">
        <v>25.56</v>
      </c>
    </row>
    <row r="822" spans="1:28">
      <c r="A822" s="429" t="s">
        <v>348</v>
      </c>
      <c r="B822" s="429" t="s">
        <v>276</v>
      </c>
      <c r="C822" s="430">
        <v>2006</v>
      </c>
      <c r="D822" s="430">
        <v>4.79</v>
      </c>
      <c r="E822" s="429" t="s">
        <v>53</v>
      </c>
      <c r="F822" s="430">
        <v>1.81</v>
      </c>
      <c r="G822" s="429" t="s">
        <v>53</v>
      </c>
      <c r="H822" s="430">
        <v>1.43</v>
      </c>
      <c r="I822" s="429" t="s">
        <v>53</v>
      </c>
      <c r="J822" s="430">
        <v>1.8</v>
      </c>
      <c r="K822" s="429" t="s">
        <v>53</v>
      </c>
      <c r="L822" s="430">
        <v>1.64</v>
      </c>
      <c r="M822" s="429" t="s">
        <v>53</v>
      </c>
      <c r="N822" s="430">
        <v>0.78</v>
      </c>
      <c r="O822" s="429" t="s">
        <v>53</v>
      </c>
      <c r="P822" s="430">
        <v>0.53</v>
      </c>
      <c r="Q822" s="429" t="s">
        <v>53</v>
      </c>
      <c r="R822" s="430">
        <v>0.71</v>
      </c>
      <c r="S822" s="429" t="s">
        <v>53</v>
      </c>
      <c r="T822" s="430">
        <v>1.29</v>
      </c>
      <c r="U822" s="429" t="s">
        <v>53</v>
      </c>
      <c r="V822" s="430">
        <v>2.34</v>
      </c>
      <c r="W822" s="429" t="s">
        <v>53</v>
      </c>
      <c r="X822" s="430">
        <v>2.25</v>
      </c>
      <c r="Y822" s="429" t="s">
        <v>53</v>
      </c>
      <c r="Z822" s="430">
        <v>3.04</v>
      </c>
      <c r="AA822" s="429" t="s">
        <v>53</v>
      </c>
      <c r="AB822" s="430">
        <v>22.41</v>
      </c>
    </row>
    <row r="823" spans="1:28">
      <c r="A823" s="429" t="s">
        <v>349</v>
      </c>
      <c r="B823" s="429" t="s">
        <v>276</v>
      </c>
      <c r="C823" s="430">
        <v>2006</v>
      </c>
      <c r="D823" s="430">
        <v>0.27</v>
      </c>
      <c r="E823" s="429" t="s">
        <v>25</v>
      </c>
      <c r="F823" s="430">
        <v>0.55000000000000004</v>
      </c>
      <c r="G823" s="429" t="s">
        <v>53</v>
      </c>
      <c r="H823" s="430">
        <v>0.49</v>
      </c>
      <c r="I823" s="429" t="s">
        <v>53</v>
      </c>
      <c r="J823" s="430">
        <v>0.22</v>
      </c>
      <c r="K823" s="429" t="s">
        <v>53</v>
      </c>
      <c r="L823" s="430">
        <v>0.46</v>
      </c>
      <c r="M823" s="429" t="s">
        <v>53</v>
      </c>
      <c r="N823" s="430">
        <v>0.81</v>
      </c>
      <c r="O823" s="429" t="s">
        <v>53</v>
      </c>
      <c r="P823" s="430">
        <v>1</v>
      </c>
      <c r="Q823" s="429" t="s">
        <v>53</v>
      </c>
      <c r="R823" s="430">
        <v>1.73</v>
      </c>
      <c r="S823" s="429" t="s">
        <v>53</v>
      </c>
      <c r="T823" s="430">
        <v>2</v>
      </c>
      <c r="U823" s="429" t="s">
        <v>53</v>
      </c>
      <c r="V823" s="430">
        <v>1.34</v>
      </c>
      <c r="W823" s="429" t="s">
        <v>53</v>
      </c>
      <c r="X823" s="430">
        <v>0.8</v>
      </c>
      <c r="Y823" s="429" t="s">
        <v>53</v>
      </c>
      <c r="Z823" s="430">
        <v>0.93</v>
      </c>
      <c r="AA823" s="429" t="s">
        <v>53</v>
      </c>
      <c r="AB823" s="430">
        <v>10.6</v>
      </c>
    </row>
    <row r="824" spans="1:28">
      <c r="A824" s="429" t="s">
        <v>351</v>
      </c>
      <c r="B824" s="429" t="s">
        <v>276</v>
      </c>
      <c r="C824" s="430">
        <v>2006</v>
      </c>
      <c r="D824" s="430">
        <v>0.02</v>
      </c>
      <c r="E824" s="429" t="s">
        <v>53</v>
      </c>
      <c r="F824" s="430">
        <v>0.7</v>
      </c>
      <c r="G824" s="429" t="s">
        <v>53</v>
      </c>
      <c r="H824" s="430">
        <v>1</v>
      </c>
      <c r="I824" s="429" t="s">
        <v>53</v>
      </c>
      <c r="J824" s="430">
        <v>2.91</v>
      </c>
      <c r="K824" s="429" t="s">
        <v>53</v>
      </c>
      <c r="L824" s="430">
        <v>2.83</v>
      </c>
      <c r="M824" s="429" t="s">
        <v>53</v>
      </c>
      <c r="N824" s="430">
        <v>0.97</v>
      </c>
      <c r="O824" s="429" t="s">
        <v>53</v>
      </c>
      <c r="P824" s="430">
        <v>1.02</v>
      </c>
      <c r="Q824" s="429" t="s">
        <v>27</v>
      </c>
      <c r="R824" s="430">
        <v>2.72</v>
      </c>
      <c r="S824" s="429" t="s">
        <v>53</v>
      </c>
      <c r="T824" s="430">
        <v>0.59</v>
      </c>
      <c r="U824" s="429" t="s">
        <v>53</v>
      </c>
      <c r="V824" s="430">
        <v>0.36</v>
      </c>
      <c r="W824" s="429" t="s">
        <v>53</v>
      </c>
      <c r="X824" s="430">
        <v>0.51</v>
      </c>
      <c r="Y824" s="429" t="s">
        <v>25</v>
      </c>
      <c r="Z824" s="430">
        <v>0.08</v>
      </c>
      <c r="AA824" s="429" t="s">
        <v>53</v>
      </c>
      <c r="AB824" s="430">
        <v>13.71</v>
      </c>
    </row>
    <row r="825" spans="1:28">
      <c r="A825" s="429" t="s">
        <v>352</v>
      </c>
      <c r="B825" s="429" t="s">
        <v>276</v>
      </c>
      <c r="C825" s="430">
        <v>2006</v>
      </c>
      <c r="D825" s="430">
        <v>2.8</v>
      </c>
      <c r="E825" s="429" t="s">
        <v>25</v>
      </c>
      <c r="F825" s="430">
        <v>0.71</v>
      </c>
      <c r="G825" s="429" t="s">
        <v>25</v>
      </c>
      <c r="H825" s="430">
        <v>2.02</v>
      </c>
      <c r="I825" s="429" t="s">
        <v>53</v>
      </c>
      <c r="J825" s="430">
        <v>3.38</v>
      </c>
      <c r="K825" s="429" t="s">
        <v>53</v>
      </c>
      <c r="L825" s="430">
        <v>1.69</v>
      </c>
      <c r="M825" s="429" t="s">
        <v>53</v>
      </c>
      <c r="N825" s="430">
        <v>2.61</v>
      </c>
      <c r="O825" s="429" t="s">
        <v>53</v>
      </c>
      <c r="P825" s="430">
        <v>1.49</v>
      </c>
      <c r="Q825" s="429" t="s">
        <v>53</v>
      </c>
      <c r="R825" s="430">
        <v>0.79</v>
      </c>
      <c r="S825" s="429" t="s">
        <v>53</v>
      </c>
      <c r="T825" s="430">
        <v>1.05</v>
      </c>
      <c r="U825" s="429" t="s">
        <v>53</v>
      </c>
      <c r="V825" s="430">
        <v>2.35</v>
      </c>
      <c r="W825" s="429" t="s">
        <v>27</v>
      </c>
      <c r="X825" s="430">
        <v>2.67</v>
      </c>
      <c r="Y825" s="429" t="s">
        <v>27</v>
      </c>
      <c r="Z825" s="430">
        <v>2.35</v>
      </c>
      <c r="AA825" s="429" t="s">
        <v>27</v>
      </c>
      <c r="AB825" s="430">
        <v>23.91</v>
      </c>
    </row>
    <row r="826" spans="1:28">
      <c r="A826" s="429" t="s">
        <v>353</v>
      </c>
      <c r="B826" s="429" t="s">
        <v>276</v>
      </c>
      <c r="C826" s="430">
        <v>2006</v>
      </c>
      <c r="D826" s="430">
        <v>0</v>
      </c>
      <c r="E826" s="429" t="s">
        <v>53</v>
      </c>
      <c r="F826" s="430">
        <v>0.54</v>
      </c>
      <c r="G826" s="429" t="s">
        <v>53</v>
      </c>
      <c r="H826" s="430">
        <v>1.26</v>
      </c>
      <c r="I826" s="429" t="s">
        <v>53</v>
      </c>
      <c r="J826" s="430">
        <v>0.2</v>
      </c>
      <c r="K826" s="429" t="s">
        <v>53</v>
      </c>
      <c r="L826" s="430">
        <v>0</v>
      </c>
      <c r="M826" s="429" t="s">
        <v>26</v>
      </c>
      <c r="N826" s="430">
        <v>1</v>
      </c>
      <c r="O826" s="429" t="s">
        <v>53</v>
      </c>
      <c r="P826" s="430">
        <v>0.28999999999999998</v>
      </c>
      <c r="Q826" s="429" t="s">
        <v>53</v>
      </c>
      <c r="R826" s="430">
        <v>2.59</v>
      </c>
      <c r="S826" s="429" t="s">
        <v>53</v>
      </c>
      <c r="T826" s="430">
        <v>0.04</v>
      </c>
      <c r="U826" s="429" t="s">
        <v>27</v>
      </c>
      <c r="V826" s="430">
        <v>0.46</v>
      </c>
      <c r="W826" s="429" t="s">
        <v>53</v>
      </c>
      <c r="X826" s="430">
        <v>0.17</v>
      </c>
      <c r="Y826" s="429" t="s">
        <v>53</v>
      </c>
      <c r="Z826" s="430">
        <v>0.59</v>
      </c>
      <c r="AA826" s="429" t="s">
        <v>53</v>
      </c>
      <c r="AB826" s="430">
        <v>7.14</v>
      </c>
    </row>
    <row r="827" spans="1:28">
      <c r="A827" s="429" t="s">
        <v>354</v>
      </c>
      <c r="B827" s="429" t="s">
        <v>276</v>
      </c>
      <c r="C827" s="430">
        <v>2006</v>
      </c>
      <c r="D827" s="430">
        <v>0.34</v>
      </c>
      <c r="E827" s="429" t="s">
        <v>53</v>
      </c>
      <c r="F827" s="430">
        <v>0</v>
      </c>
      <c r="G827" s="429" t="s">
        <v>26</v>
      </c>
      <c r="H827" s="430">
        <v>0.11</v>
      </c>
      <c r="I827" s="429" t="s">
        <v>27</v>
      </c>
      <c r="J827" s="430">
        <v>0.28999999999999998</v>
      </c>
      <c r="K827" s="429" t="s">
        <v>53</v>
      </c>
      <c r="L827" s="430">
        <v>0.1</v>
      </c>
      <c r="M827" s="429" t="s">
        <v>53</v>
      </c>
      <c r="N827" s="430">
        <v>0.08</v>
      </c>
      <c r="O827" s="429" t="s">
        <v>53</v>
      </c>
      <c r="P827" s="430">
        <v>0.12</v>
      </c>
      <c r="Q827" s="429" t="s">
        <v>53</v>
      </c>
      <c r="R827" s="430">
        <v>0.59</v>
      </c>
      <c r="S827" s="429" t="s">
        <v>53</v>
      </c>
      <c r="T827" s="430">
        <v>0.47</v>
      </c>
      <c r="U827" s="429" t="s">
        <v>53</v>
      </c>
      <c r="V827" s="430">
        <v>0.92</v>
      </c>
      <c r="W827" s="429" t="s">
        <v>53</v>
      </c>
      <c r="X827" s="430">
        <v>0.33</v>
      </c>
      <c r="Y827" s="429" t="s">
        <v>53</v>
      </c>
      <c r="Z827" s="430">
        <v>0.7</v>
      </c>
      <c r="AA827" s="429" t="s">
        <v>32</v>
      </c>
      <c r="AB827" s="430">
        <v>3.35</v>
      </c>
    </row>
    <row r="828" spans="1:28">
      <c r="A828" s="429" t="s">
        <v>355</v>
      </c>
      <c r="B828" s="429" t="s">
        <v>276</v>
      </c>
      <c r="C828" s="430">
        <v>2006</v>
      </c>
      <c r="D828" s="430">
        <v>0.25</v>
      </c>
      <c r="E828" s="429" t="s">
        <v>53</v>
      </c>
      <c r="F828" s="430">
        <v>0.93</v>
      </c>
      <c r="G828" s="429" t="s">
        <v>53</v>
      </c>
      <c r="H828" s="430">
        <v>1.64</v>
      </c>
      <c r="I828" s="429" t="s">
        <v>53</v>
      </c>
      <c r="J828" s="430">
        <v>0.82</v>
      </c>
      <c r="K828" s="429" t="s">
        <v>53</v>
      </c>
      <c r="L828" s="430">
        <v>1.87</v>
      </c>
      <c r="M828" s="429" t="s">
        <v>53</v>
      </c>
      <c r="N828" s="430">
        <v>0.67</v>
      </c>
      <c r="O828" s="429" t="s">
        <v>53</v>
      </c>
      <c r="P828" s="430">
        <v>1.1499999999999999</v>
      </c>
      <c r="Q828" s="429" t="s">
        <v>53</v>
      </c>
      <c r="R828" s="430">
        <v>4.26</v>
      </c>
      <c r="S828" s="429" t="s">
        <v>53</v>
      </c>
      <c r="T828" s="430">
        <v>1.1399999999999999</v>
      </c>
      <c r="U828" s="429" t="s">
        <v>53</v>
      </c>
      <c r="V828" s="430">
        <v>0.59</v>
      </c>
      <c r="W828" s="429" t="s">
        <v>53</v>
      </c>
      <c r="X828" s="430">
        <v>0.01</v>
      </c>
      <c r="Y828" s="429" t="s">
        <v>53</v>
      </c>
      <c r="Z828" s="430">
        <v>1.08</v>
      </c>
      <c r="AA828" s="429" t="s">
        <v>53</v>
      </c>
      <c r="AB828" s="430">
        <v>14.41</v>
      </c>
    </row>
    <row r="829" spans="1:28">
      <c r="A829" s="429" t="s">
        <v>356</v>
      </c>
      <c r="B829" s="429" t="s">
        <v>276</v>
      </c>
      <c r="C829" s="430">
        <v>2006</v>
      </c>
      <c r="D829" s="430">
        <v>0</v>
      </c>
      <c r="E829" s="429" t="s">
        <v>26</v>
      </c>
      <c r="F829" s="430">
        <v>0.2</v>
      </c>
      <c r="G829" s="429" t="s">
        <v>53</v>
      </c>
      <c r="H829" s="430">
        <v>0.98</v>
      </c>
      <c r="I829" s="429" t="s">
        <v>53</v>
      </c>
      <c r="J829" s="430">
        <v>0.19</v>
      </c>
      <c r="K829" s="429" t="s">
        <v>27</v>
      </c>
      <c r="L829" s="430">
        <v>0.94</v>
      </c>
      <c r="M829" s="429" t="s">
        <v>53</v>
      </c>
      <c r="N829" s="430">
        <v>1.1599999999999999</v>
      </c>
      <c r="O829" s="429" t="s">
        <v>53</v>
      </c>
      <c r="P829" s="430">
        <v>1.2</v>
      </c>
      <c r="Q829" s="429" t="s">
        <v>53</v>
      </c>
      <c r="R829" s="430">
        <v>2.83</v>
      </c>
      <c r="S829" s="429" t="s">
        <v>53</v>
      </c>
      <c r="T829" s="430">
        <v>0.66</v>
      </c>
      <c r="U829" s="429" t="s">
        <v>53</v>
      </c>
      <c r="V829" s="430">
        <v>0.41</v>
      </c>
      <c r="W829" s="429" t="s">
        <v>53</v>
      </c>
      <c r="X829" s="430">
        <v>0</v>
      </c>
      <c r="Y829" s="429" t="s">
        <v>53</v>
      </c>
      <c r="Z829" s="430">
        <v>0.3</v>
      </c>
      <c r="AA829" s="429" t="s">
        <v>53</v>
      </c>
      <c r="AB829" s="430">
        <v>8.8699999999999992</v>
      </c>
    </row>
    <row r="830" spans="1:28">
      <c r="A830" s="429" t="s">
        <v>357</v>
      </c>
      <c r="B830" s="429" t="s">
        <v>276</v>
      </c>
      <c r="C830" s="430">
        <v>2006</v>
      </c>
      <c r="D830" s="430">
        <v>0.91</v>
      </c>
      <c r="E830" s="429" t="s">
        <v>53</v>
      </c>
      <c r="F830" s="430">
        <v>0.68</v>
      </c>
      <c r="G830" s="429" t="s">
        <v>53</v>
      </c>
      <c r="H830" s="430">
        <v>0.36</v>
      </c>
      <c r="I830" s="429" t="s">
        <v>53</v>
      </c>
      <c r="J830" s="430">
        <v>0.83</v>
      </c>
      <c r="K830" s="429" t="s">
        <v>53</v>
      </c>
      <c r="L830" s="430">
        <v>0.51</v>
      </c>
      <c r="M830" s="429" t="s">
        <v>53</v>
      </c>
      <c r="N830" s="430">
        <v>0.88</v>
      </c>
      <c r="O830" s="429" t="s">
        <v>53</v>
      </c>
      <c r="P830" s="430">
        <v>0.36</v>
      </c>
      <c r="Q830" s="429" t="s">
        <v>53</v>
      </c>
      <c r="R830" s="430">
        <v>0.13</v>
      </c>
      <c r="S830" s="429" t="s">
        <v>53</v>
      </c>
      <c r="T830" s="430">
        <v>1.2</v>
      </c>
      <c r="U830" s="429" t="s">
        <v>53</v>
      </c>
      <c r="V830" s="430">
        <v>1.1499999999999999</v>
      </c>
      <c r="W830" s="429" t="s">
        <v>53</v>
      </c>
      <c r="X830" s="430">
        <v>0.71</v>
      </c>
      <c r="Y830" s="429" t="s">
        <v>27</v>
      </c>
      <c r="Z830" s="430">
        <v>0.83</v>
      </c>
      <c r="AA830" s="429" t="s">
        <v>27</v>
      </c>
      <c r="AB830" s="430">
        <v>8.5500000000000007</v>
      </c>
    </row>
    <row r="831" spans="1:28">
      <c r="A831" s="429" t="s">
        <v>358</v>
      </c>
      <c r="B831" s="429" t="s">
        <v>276</v>
      </c>
      <c r="C831" s="430">
        <v>2006</v>
      </c>
      <c r="D831" s="430">
        <v>0.45</v>
      </c>
      <c r="E831" s="429" t="s">
        <v>53</v>
      </c>
      <c r="F831" s="430">
        <v>0.16</v>
      </c>
      <c r="G831" s="429" t="s">
        <v>28</v>
      </c>
      <c r="H831" s="430">
        <v>0.26</v>
      </c>
      <c r="I831" s="429" t="s">
        <v>53</v>
      </c>
      <c r="J831" s="430">
        <v>0.13</v>
      </c>
      <c r="K831" s="429" t="s">
        <v>53</v>
      </c>
      <c r="L831" s="430">
        <v>0.27</v>
      </c>
      <c r="M831" s="429" t="s">
        <v>53</v>
      </c>
      <c r="N831" s="430">
        <v>0.47</v>
      </c>
      <c r="O831" s="429" t="s">
        <v>25</v>
      </c>
      <c r="P831" s="430">
        <v>0.74</v>
      </c>
      <c r="Q831" s="429" t="s">
        <v>28</v>
      </c>
      <c r="R831" s="430">
        <v>0.82</v>
      </c>
      <c r="S831" s="429" t="s">
        <v>53</v>
      </c>
      <c r="T831" s="430">
        <v>0.53</v>
      </c>
      <c r="U831" s="429" t="s">
        <v>53</v>
      </c>
      <c r="V831" s="430">
        <v>0.53</v>
      </c>
      <c r="W831" s="429" t="s">
        <v>38</v>
      </c>
      <c r="X831" s="430">
        <v>0.45</v>
      </c>
      <c r="Y831" s="429" t="s">
        <v>53</v>
      </c>
      <c r="Z831" s="430">
        <v>0</v>
      </c>
      <c r="AA831" s="429" t="s">
        <v>53</v>
      </c>
      <c r="AB831" s="430">
        <v>4.8099999999999996</v>
      </c>
    </row>
    <row r="832" spans="1:28">
      <c r="A832" s="429" t="s">
        <v>359</v>
      </c>
      <c r="B832" s="429" t="s">
        <v>276</v>
      </c>
      <c r="C832" s="430">
        <v>2006</v>
      </c>
      <c r="D832" s="430">
        <v>0.06</v>
      </c>
      <c r="E832" s="429" t="s">
        <v>28</v>
      </c>
      <c r="F832" s="430">
        <v>0</v>
      </c>
      <c r="G832" s="429" t="s">
        <v>27</v>
      </c>
      <c r="H832" s="430">
        <v>0.08</v>
      </c>
      <c r="I832" s="429" t="s">
        <v>53</v>
      </c>
      <c r="J832" s="430">
        <v>0.25</v>
      </c>
      <c r="K832" s="429" t="s">
        <v>53</v>
      </c>
      <c r="L832" s="430">
        <v>0.96</v>
      </c>
      <c r="M832" s="429" t="s">
        <v>25</v>
      </c>
      <c r="N832" s="430">
        <v>0.09</v>
      </c>
      <c r="O832" s="429" t="s">
        <v>39</v>
      </c>
      <c r="P832" s="430">
        <v>0.21</v>
      </c>
      <c r="Q832" s="429" t="s">
        <v>32</v>
      </c>
      <c r="R832" s="430">
        <v>0.1</v>
      </c>
      <c r="S832" s="429" t="s">
        <v>25</v>
      </c>
      <c r="T832" s="430">
        <v>1.22</v>
      </c>
      <c r="U832" s="429" t="s">
        <v>53</v>
      </c>
      <c r="V832" s="430">
        <v>0.56999999999999995</v>
      </c>
      <c r="W832" s="429" t="s">
        <v>53</v>
      </c>
      <c r="X832" s="430">
        <v>0.13</v>
      </c>
      <c r="Y832" s="429" t="s">
        <v>53</v>
      </c>
      <c r="Z832" s="430">
        <v>0.14000000000000001</v>
      </c>
      <c r="AA832" s="429" t="s">
        <v>25</v>
      </c>
      <c r="AB832" s="430">
        <v>3.51</v>
      </c>
    </row>
    <row r="833" spans="1:28">
      <c r="A833" s="429" t="s">
        <v>360</v>
      </c>
      <c r="B833" s="429" t="s">
        <v>276</v>
      </c>
      <c r="C833" s="430">
        <v>2006</v>
      </c>
      <c r="D833" s="430">
        <v>0</v>
      </c>
      <c r="E833" s="429" t="s">
        <v>53</v>
      </c>
      <c r="F833" s="430">
        <v>0.03</v>
      </c>
      <c r="G833" s="429" t="s">
        <v>32</v>
      </c>
      <c r="H833" s="430">
        <v>0.16</v>
      </c>
      <c r="I833" s="429" t="s">
        <v>53</v>
      </c>
      <c r="J833" s="430">
        <v>0.74</v>
      </c>
      <c r="K833" s="429" t="s">
        <v>53</v>
      </c>
      <c r="L833" s="430">
        <v>1.38</v>
      </c>
      <c r="M833" s="429" t="s">
        <v>53</v>
      </c>
      <c r="N833" s="430">
        <v>0.33</v>
      </c>
      <c r="O833" s="429" t="s">
        <v>53</v>
      </c>
      <c r="P833" s="430">
        <v>7.0000000000000007E-2</v>
      </c>
      <c r="Q833" s="429" t="s">
        <v>53</v>
      </c>
      <c r="R833" s="430">
        <v>0.04</v>
      </c>
      <c r="S833" s="429" t="s">
        <v>53</v>
      </c>
      <c r="T833" s="430">
        <v>0.62</v>
      </c>
      <c r="U833" s="429" t="s">
        <v>53</v>
      </c>
      <c r="V833" s="430">
        <v>0.34</v>
      </c>
      <c r="W833" s="429" t="s">
        <v>53</v>
      </c>
      <c r="X833" s="430">
        <v>0.12</v>
      </c>
      <c r="Y833" s="429" t="s">
        <v>53</v>
      </c>
      <c r="Z833" s="430">
        <v>0.4</v>
      </c>
      <c r="AA833" s="429" t="s">
        <v>53</v>
      </c>
      <c r="AB833" s="430">
        <v>4.2</v>
      </c>
    </row>
    <row r="834" spans="1:28">
      <c r="A834" s="429" t="s">
        <v>361</v>
      </c>
      <c r="B834" s="429" t="s">
        <v>276</v>
      </c>
      <c r="C834" s="430">
        <v>2006</v>
      </c>
      <c r="D834" s="430">
        <v>0.01</v>
      </c>
      <c r="E834" s="429" t="s">
        <v>53</v>
      </c>
      <c r="F834" s="430">
        <v>7.0000000000000007E-2</v>
      </c>
      <c r="G834" s="429" t="s">
        <v>53</v>
      </c>
      <c r="H834" s="430">
        <v>0.48</v>
      </c>
      <c r="I834" s="429" t="s">
        <v>53</v>
      </c>
      <c r="J834" s="430">
        <v>0.3</v>
      </c>
      <c r="K834" s="429" t="s">
        <v>53</v>
      </c>
      <c r="L834" s="430">
        <v>0.46</v>
      </c>
      <c r="M834" s="429" t="s">
        <v>53</v>
      </c>
      <c r="N834" s="430">
        <v>0.15</v>
      </c>
      <c r="O834" s="429" t="s">
        <v>53</v>
      </c>
      <c r="P834" s="430">
        <v>0.61</v>
      </c>
      <c r="Q834" s="429" t="s">
        <v>53</v>
      </c>
      <c r="R834" s="430">
        <v>1.06</v>
      </c>
      <c r="S834" s="429" t="s">
        <v>53</v>
      </c>
      <c r="T834" s="430">
        <v>1.1599999999999999</v>
      </c>
      <c r="U834" s="429" t="s">
        <v>53</v>
      </c>
      <c r="V834" s="430">
        <v>1.17</v>
      </c>
      <c r="W834" s="429" t="s">
        <v>53</v>
      </c>
      <c r="X834" s="430">
        <v>0.08</v>
      </c>
      <c r="Y834" s="429" t="s">
        <v>53</v>
      </c>
      <c r="Z834" s="430">
        <v>0.23</v>
      </c>
      <c r="AA834" s="429" t="s">
        <v>53</v>
      </c>
      <c r="AB834" s="430">
        <v>5.78</v>
      </c>
    </row>
    <row r="835" spans="1:28">
      <c r="A835" s="429" t="s">
        <v>362</v>
      </c>
      <c r="B835" s="429" t="s">
        <v>276</v>
      </c>
      <c r="C835" s="430">
        <v>2006</v>
      </c>
      <c r="D835" s="430">
        <v>0.17</v>
      </c>
      <c r="E835" s="429" t="s">
        <v>53</v>
      </c>
      <c r="F835" s="430">
        <v>0.26</v>
      </c>
      <c r="G835" s="429" t="s">
        <v>53</v>
      </c>
      <c r="H835" s="430">
        <v>1.53</v>
      </c>
      <c r="I835" s="429" t="s">
        <v>53</v>
      </c>
      <c r="J835" s="430">
        <v>0.78</v>
      </c>
      <c r="K835" s="429" t="s">
        <v>53</v>
      </c>
      <c r="L835" s="430">
        <v>1.44</v>
      </c>
      <c r="M835" s="429" t="s">
        <v>53</v>
      </c>
      <c r="N835" s="430">
        <v>1.67</v>
      </c>
      <c r="O835" s="429" t="s">
        <v>53</v>
      </c>
      <c r="P835" s="430">
        <v>1.89</v>
      </c>
      <c r="Q835" s="429" t="s">
        <v>53</v>
      </c>
      <c r="R835" s="430">
        <v>2.97</v>
      </c>
      <c r="S835" s="429" t="s">
        <v>53</v>
      </c>
      <c r="T835" s="430">
        <v>1.05</v>
      </c>
      <c r="U835" s="429" t="s">
        <v>53</v>
      </c>
      <c r="V835" s="430">
        <v>0.49</v>
      </c>
      <c r="W835" s="429" t="s">
        <v>53</v>
      </c>
      <c r="X835" s="430">
        <v>0.21</v>
      </c>
      <c r="Y835" s="429" t="s">
        <v>53</v>
      </c>
      <c r="Z835" s="430">
        <v>0.13</v>
      </c>
      <c r="AA835" s="429" t="s">
        <v>53</v>
      </c>
      <c r="AB835" s="430">
        <v>12.59</v>
      </c>
    </row>
    <row r="836" spans="1:28">
      <c r="A836" s="429" t="s">
        <v>363</v>
      </c>
      <c r="B836" s="429" t="s">
        <v>276</v>
      </c>
      <c r="C836" s="430">
        <v>2006</v>
      </c>
      <c r="D836" s="430">
        <v>0.34</v>
      </c>
      <c r="E836" s="429" t="s">
        <v>53</v>
      </c>
      <c r="F836" s="430">
        <v>0.4</v>
      </c>
      <c r="G836" s="429" t="s">
        <v>53</v>
      </c>
      <c r="H836" s="430">
        <v>0.32</v>
      </c>
      <c r="I836" s="429" t="s">
        <v>53</v>
      </c>
      <c r="J836" s="430">
        <v>0.99</v>
      </c>
      <c r="K836" s="429" t="s">
        <v>53</v>
      </c>
      <c r="L836" s="430">
        <v>0.26</v>
      </c>
      <c r="M836" s="429" t="s">
        <v>53</v>
      </c>
      <c r="N836" s="430">
        <v>0.11</v>
      </c>
      <c r="O836" s="429" t="s">
        <v>53</v>
      </c>
      <c r="P836" s="430">
        <v>0.03</v>
      </c>
      <c r="Q836" s="429" t="s">
        <v>53</v>
      </c>
      <c r="R836" s="430">
        <v>0.3</v>
      </c>
      <c r="S836" s="429" t="s">
        <v>53</v>
      </c>
      <c r="T836" s="430">
        <v>0.7</v>
      </c>
      <c r="U836" s="429" t="s">
        <v>53</v>
      </c>
      <c r="V836" s="430">
        <v>1.19</v>
      </c>
      <c r="W836" s="429" t="s">
        <v>53</v>
      </c>
      <c r="X836" s="430">
        <v>0.31</v>
      </c>
      <c r="Y836" s="429" t="s">
        <v>27</v>
      </c>
      <c r="Z836" s="430">
        <v>0.12</v>
      </c>
      <c r="AA836" s="429" t="s">
        <v>53</v>
      </c>
      <c r="AB836" s="430">
        <v>5.07</v>
      </c>
    </row>
    <row r="837" spans="1:28">
      <c r="A837" s="429" t="s">
        <v>364</v>
      </c>
      <c r="B837" s="429" t="s">
        <v>276</v>
      </c>
      <c r="C837" s="430">
        <v>2006</v>
      </c>
      <c r="D837" s="430">
        <v>0.38</v>
      </c>
      <c r="E837" s="429" t="s">
        <v>53</v>
      </c>
      <c r="F837" s="430">
        <v>0.22</v>
      </c>
      <c r="G837" s="429" t="s">
        <v>53</v>
      </c>
      <c r="H837" s="430">
        <v>0.44</v>
      </c>
      <c r="I837" s="429" t="s">
        <v>53</v>
      </c>
      <c r="J837" s="430">
        <v>0.43</v>
      </c>
      <c r="K837" s="429" t="s">
        <v>53</v>
      </c>
      <c r="L837" s="430">
        <v>0.88</v>
      </c>
      <c r="M837" s="429" t="s">
        <v>53</v>
      </c>
      <c r="N837" s="430">
        <v>0.61</v>
      </c>
      <c r="O837" s="429" t="s">
        <v>53</v>
      </c>
      <c r="P837" s="430">
        <v>0.06</v>
      </c>
      <c r="Q837" s="429" t="s">
        <v>53</v>
      </c>
      <c r="R837" s="430">
        <v>0.77</v>
      </c>
      <c r="S837" s="429" t="s">
        <v>53</v>
      </c>
      <c r="T837" s="430">
        <v>0.55000000000000004</v>
      </c>
      <c r="U837" s="429" t="s">
        <v>53</v>
      </c>
      <c r="V837" s="430">
        <v>1.49</v>
      </c>
      <c r="W837" s="429" t="s">
        <v>53</v>
      </c>
      <c r="X837" s="430">
        <v>0.28999999999999998</v>
      </c>
      <c r="Y837" s="429" t="s">
        <v>53</v>
      </c>
      <c r="Z837" s="430">
        <v>0.24</v>
      </c>
      <c r="AA837" s="429" t="s">
        <v>53</v>
      </c>
      <c r="AB837" s="430">
        <v>6.36</v>
      </c>
    </row>
    <row r="838" spans="1:28">
      <c r="A838" s="429" t="s">
        <v>365</v>
      </c>
      <c r="B838" s="429" t="s">
        <v>276</v>
      </c>
      <c r="C838" s="430">
        <v>2006</v>
      </c>
      <c r="D838" s="430">
        <v>0.04</v>
      </c>
      <c r="E838" s="429" t="s">
        <v>53</v>
      </c>
      <c r="F838" s="430">
        <v>0.04</v>
      </c>
      <c r="G838" s="429" t="s">
        <v>53</v>
      </c>
      <c r="H838" s="430">
        <v>1.26</v>
      </c>
      <c r="I838" s="429" t="s">
        <v>27</v>
      </c>
      <c r="J838" s="430">
        <v>0.63</v>
      </c>
      <c r="K838" s="429" t="s">
        <v>53</v>
      </c>
      <c r="L838" s="430">
        <v>0</v>
      </c>
      <c r="M838" s="429" t="s">
        <v>26</v>
      </c>
      <c r="N838" s="430">
        <v>0.55000000000000004</v>
      </c>
      <c r="O838" s="429" t="s">
        <v>53</v>
      </c>
      <c r="P838" s="430">
        <v>1.1000000000000001</v>
      </c>
      <c r="Q838" s="429" t="s">
        <v>53</v>
      </c>
      <c r="R838" s="430">
        <v>1.45</v>
      </c>
      <c r="S838" s="429" t="s">
        <v>53</v>
      </c>
      <c r="T838" s="430">
        <v>1.98</v>
      </c>
      <c r="U838" s="429" t="s">
        <v>53</v>
      </c>
      <c r="V838" s="430">
        <v>2.85</v>
      </c>
      <c r="W838" s="429" t="s">
        <v>25</v>
      </c>
      <c r="X838" s="430">
        <v>0.15</v>
      </c>
      <c r="Y838" s="429" t="s">
        <v>27</v>
      </c>
      <c r="Z838" s="430">
        <v>0.64</v>
      </c>
      <c r="AA838" s="429" t="s">
        <v>27</v>
      </c>
      <c r="AB838" s="430">
        <v>10.69</v>
      </c>
    </row>
    <row r="839" spans="1:28">
      <c r="A839" s="429" t="s">
        <v>366</v>
      </c>
      <c r="B839" s="429" t="s">
        <v>276</v>
      </c>
      <c r="C839" s="430">
        <v>2006</v>
      </c>
      <c r="D839" s="430">
        <v>0.06</v>
      </c>
      <c r="E839" s="429" t="s">
        <v>53</v>
      </c>
      <c r="F839" s="430">
        <v>0.21</v>
      </c>
      <c r="G839" s="429" t="s">
        <v>25</v>
      </c>
      <c r="H839" s="430">
        <v>0.26</v>
      </c>
      <c r="I839" s="429" t="s">
        <v>53</v>
      </c>
      <c r="J839" s="430">
        <v>1.44</v>
      </c>
      <c r="K839" s="429" t="s">
        <v>53</v>
      </c>
      <c r="L839" s="430">
        <v>1.29</v>
      </c>
      <c r="M839" s="429" t="s">
        <v>53</v>
      </c>
      <c r="N839" s="430">
        <v>0.76</v>
      </c>
      <c r="O839" s="429" t="s">
        <v>53</v>
      </c>
      <c r="P839" s="430">
        <v>0.05</v>
      </c>
      <c r="Q839" s="429" t="s">
        <v>53</v>
      </c>
      <c r="R839" s="430">
        <v>0.13</v>
      </c>
      <c r="S839" s="429" t="s">
        <v>53</v>
      </c>
      <c r="T839" s="430">
        <v>3.91</v>
      </c>
      <c r="U839" s="429" t="s">
        <v>53</v>
      </c>
      <c r="V839" s="430">
        <v>1.99</v>
      </c>
      <c r="W839" s="429" t="s">
        <v>53</v>
      </c>
      <c r="X839" s="430">
        <v>0.37</v>
      </c>
      <c r="Y839" s="429" t="s">
        <v>53</v>
      </c>
      <c r="Z839" s="430">
        <v>0.37</v>
      </c>
      <c r="AA839" s="429" t="s">
        <v>27</v>
      </c>
      <c r="AB839" s="430">
        <v>10.84</v>
      </c>
    </row>
    <row r="840" spans="1:28">
      <c r="A840" s="429" t="s">
        <v>367</v>
      </c>
      <c r="B840" s="429" t="s">
        <v>276</v>
      </c>
      <c r="C840" s="430">
        <v>2006</v>
      </c>
      <c r="D840" s="430">
        <v>0.12</v>
      </c>
      <c r="E840" s="429" t="s">
        <v>53</v>
      </c>
      <c r="F840" s="430">
        <v>0.4</v>
      </c>
      <c r="G840" s="429" t="s">
        <v>53</v>
      </c>
      <c r="H840" s="430">
        <v>0.92</v>
      </c>
      <c r="I840" s="429" t="s">
        <v>53</v>
      </c>
      <c r="J840" s="430">
        <v>1.21</v>
      </c>
      <c r="K840" s="429" t="s">
        <v>53</v>
      </c>
      <c r="L840" s="430">
        <v>0.98</v>
      </c>
      <c r="M840" s="429" t="s">
        <v>53</v>
      </c>
      <c r="N840" s="430">
        <v>0.53</v>
      </c>
      <c r="O840" s="429" t="s">
        <v>53</v>
      </c>
      <c r="P840" s="430">
        <v>0.1</v>
      </c>
      <c r="Q840" s="429" t="s">
        <v>53</v>
      </c>
      <c r="R840" s="430">
        <v>0.3</v>
      </c>
      <c r="S840" s="429" t="s">
        <v>53</v>
      </c>
      <c r="T840" s="430">
        <v>2.82</v>
      </c>
      <c r="U840" s="429" t="s">
        <v>53</v>
      </c>
      <c r="V840" s="430">
        <v>1.38</v>
      </c>
      <c r="W840" s="429" t="s">
        <v>53</v>
      </c>
      <c r="X840" s="430">
        <v>0.53</v>
      </c>
      <c r="Y840" s="429" t="s">
        <v>53</v>
      </c>
      <c r="Z840" s="430">
        <v>0.27</v>
      </c>
      <c r="AA840" s="429" t="s">
        <v>53</v>
      </c>
      <c r="AB840" s="430">
        <v>9.56</v>
      </c>
    </row>
    <row r="841" spans="1:28">
      <c r="A841" s="429" t="s">
        <v>368</v>
      </c>
      <c r="B841" s="429" t="s">
        <v>276</v>
      </c>
      <c r="C841" s="430">
        <v>2006</v>
      </c>
      <c r="D841" s="430">
        <v>0.37</v>
      </c>
      <c r="E841" s="429" t="s">
        <v>53</v>
      </c>
      <c r="F841" s="430">
        <v>0.56000000000000005</v>
      </c>
      <c r="G841" s="429" t="s">
        <v>53</v>
      </c>
      <c r="H841" s="430">
        <v>0.98</v>
      </c>
      <c r="I841" s="429" t="s">
        <v>53</v>
      </c>
      <c r="J841" s="430">
        <v>0.62</v>
      </c>
      <c r="K841" s="429" t="s">
        <v>53</v>
      </c>
      <c r="L841" s="430">
        <v>0.93</v>
      </c>
      <c r="M841" s="429" t="s">
        <v>53</v>
      </c>
      <c r="N841" s="430">
        <v>0.12</v>
      </c>
      <c r="O841" s="429" t="s">
        <v>53</v>
      </c>
      <c r="P841" s="430">
        <v>0.67</v>
      </c>
      <c r="Q841" s="429" t="s">
        <v>53</v>
      </c>
      <c r="R841" s="430">
        <v>2.76</v>
      </c>
      <c r="S841" s="429" t="s">
        <v>53</v>
      </c>
      <c r="T841" s="430">
        <v>0.95</v>
      </c>
      <c r="U841" s="429" t="s">
        <v>53</v>
      </c>
      <c r="V841" s="430">
        <v>0.85</v>
      </c>
      <c r="W841" s="429" t="s">
        <v>53</v>
      </c>
      <c r="X841" s="430">
        <v>0.3</v>
      </c>
      <c r="Y841" s="429" t="s">
        <v>53</v>
      </c>
      <c r="Z841" s="430">
        <v>0.37</v>
      </c>
      <c r="AA841" s="429" t="s">
        <v>53</v>
      </c>
      <c r="AB841" s="430">
        <v>9.48</v>
      </c>
    </row>
    <row r="842" spans="1:28">
      <c r="A842" s="429" t="s">
        <v>369</v>
      </c>
      <c r="B842" s="429" t="s">
        <v>276</v>
      </c>
      <c r="C842" s="430">
        <v>2006</v>
      </c>
      <c r="D842" s="430">
        <v>0</v>
      </c>
      <c r="E842" s="429" t="s">
        <v>31</v>
      </c>
      <c r="F842" s="430">
        <v>0.75</v>
      </c>
      <c r="G842" s="429" t="s">
        <v>53</v>
      </c>
      <c r="H842" s="430">
        <v>0.01</v>
      </c>
      <c r="I842" s="429" t="s">
        <v>53</v>
      </c>
      <c r="J842" s="430">
        <v>0.73</v>
      </c>
      <c r="K842" s="429" t="s">
        <v>31</v>
      </c>
      <c r="L842" s="430">
        <v>0.2</v>
      </c>
      <c r="M842" s="429" t="s">
        <v>27</v>
      </c>
      <c r="N842" s="430">
        <v>0.03</v>
      </c>
      <c r="O842" s="429" t="s">
        <v>53</v>
      </c>
      <c r="P842" s="430">
        <v>0.42</v>
      </c>
      <c r="Q842" s="429" t="s">
        <v>53</v>
      </c>
      <c r="R842" s="430">
        <v>1.1200000000000001</v>
      </c>
      <c r="S842" s="429" t="s">
        <v>53</v>
      </c>
      <c r="T842" s="430">
        <v>1.1399999999999999</v>
      </c>
      <c r="U842" s="429" t="s">
        <v>53</v>
      </c>
      <c r="V842" s="430">
        <v>0.54</v>
      </c>
      <c r="W842" s="429" t="s">
        <v>53</v>
      </c>
      <c r="X842" s="430">
        <v>0.36</v>
      </c>
      <c r="Y842" s="429" t="s">
        <v>53</v>
      </c>
      <c r="Z842" s="430">
        <v>0.19</v>
      </c>
      <c r="AA842" s="429" t="s">
        <v>25</v>
      </c>
      <c r="AB842" s="430">
        <v>5.49</v>
      </c>
    </row>
    <row r="843" spans="1:28">
      <c r="A843" s="429" t="s">
        <v>370</v>
      </c>
      <c r="B843" s="429" t="s">
        <v>276</v>
      </c>
      <c r="C843" s="430">
        <v>2006</v>
      </c>
      <c r="D843" s="430">
        <v>6.52</v>
      </c>
      <c r="E843" s="429" t="s">
        <v>53</v>
      </c>
      <c r="F843" s="430">
        <v>1.66</v>
      </c>
      <c r="G843" s="429" t="s">
        <v>53</v>
      </c>
      <c r="H843" s="430">
        <v>2.85</v>
      </c>
      <c r="I843" s="429" t="s">
        <v>53</v>
      </c>
      <c r="J843" s="430">
        <v>2.78</v>
      </c>
      <c r="K843" s="429" t="s">
        <v>31</v>
      </c>
      <c r="L843" s="430">
        <v>1.9</v>
      </c>
      <c r="M843" s="429" t="s">
        <v>53</v>
      </c>
      <c r="N843" s="430">
        <v>1.1200000000000001</v>
      </c>
      <c r="O843" s="429" t="s">
        <v>53</v>
      </c>
      <c r="P843" s="430">
        <v>0.65</v>
      </c>
      <c r="Q843" s="429" t="s">
        <v>53</v>
      </c>
      <c r="R843" s="430">
        <v>1.1499999999999999</v>
      </c>
      <c r="S843" s="429" t="s">
        <v>53</v>
      </c>
      <c r="T843" s="430">
        <v>0.56000000000000005</v>
      </c>
      <c r="U843" s="429" t="s">
        <v>53</v>
      </c>
      <c r="V843" s="430">
        <v>1.01</v>
      </c>
      <c r="W843" s="429" t="s">
        <v>53</v>
      </c>
      <c r="X843" s="430">
        <v>3.38</v>
      </c>
      <c r="Y843" s="429" t="s">
        <v>43</v>
      </c>
      <c r="Z843" s="430">
        <v>3.02</v>
      </c>
      <c r="AA843" s="429" t="s">
        <v>37</v>
      </c>
      <c r="AB843" s="430">
        <v>20.2</v>
      </c>
    </row>
    <row r="844" spans="1:28">
      <c r="A844" s="429" t="s">
        <v>371</v>
      </c>
      <c r="B844" s="429" t="s">
        <v>276</v>
      </c>
      <c r="C844" s="430">
        <v>2006</v>
      </c>
      <c r="D844" s="430">
        <v>1.29</v>
      </c>
      <c r="E844" s="429" t="s">
        <v>53</v>
      </c>
      <c r="F844" s="430">
        <v>0.28000000000000003</v>
      </c>
      <c r="G844" s="429" t="s">
        <v>53</v>
      </c>
      <c r="H844" s="430">
        <v>0.23</v>
      </c>
      <c r="I844" s="429" t="s">
        <v>53</v>
      </c>
      <c r="J844" s="430">
        <v>0</v>
      </c>
      <c r="K844" s="429" t="s">
        <v>26</v>
      </c>
      <c r="L844" s="430">
        <v>0.08</v>
      </c>
      <c r="M844" s="429" t="s">
        <v>53</v>
      </c>
      <c r="N844" s="430">
        <v>0.12</v>
      </c>
      <c r="O844" s="429" t="s">
        <v>53</v>
      </c>
      <c r="P844" s="430">
        <v>0.2</v>
      </c>
      <c r="Q844" s="429" t="s">
        <v>53</v>
      </c>
      <c r="R844" s="430">
        <v>0</v>
      </c>
      <c r="S844" s="429" t="s">
        <v>26</v>
      </c>
      <c r="T844" s="430">
        <v>2.23</v>
      </c>
      <c r="U844" s="429" t="s">
        <v>53</v>
      </c>
      <c r="V844" s="430">
        <v>0.79</v>
      </c>
      <c r="W844" s="429" t="s">
        <v>53</v>
      </c>
      <c r="X844" s="430">
        <v>1.27</v>
      </c>
      <c r="Y844" s="429" t="s">
        <v>53</v>
      </c>
      <c r="Z844" s="430">
        <v>0.28000000000000003</v>
      </c>
      <c r="AA844" s="429" t="s">
        <v>53</v>
      </c>
      <c r="AB844" s="430">
        <v>6.77</v>
      </c>
    </row>
    <row r="845" spans="1:28">
      <c r="A845" s="429" t="s">
        <v>372</v>
      </c>
      <c r="B845" s="429" t="s">
        <v>276</v>
      </c>
      <c r="C845" s="430">
        <v>2006</v>
      </c>
      <c r="D845" s="430">
        <v>0.59</v>
      </c>
      <c r="E845" s="429" t="s">
        <v>53</v>
      </c>
      <c r="F845" s="430">
        <v>1.23</v>
      </c>
      <c r="G845" s="429" t="s">
        <v>53</v>
      </c>
      <c r="H845" s="430">
        <v>1.51</v>
      </c>
      <c r="I845" s="429" t="s">
        <v>53</v>
      </c>
      <c r="J845" s="430">
        <v>2.08</v>
      </c>
      <c r="K845" s="429" t="s">
        <v>53</v>
      </c>
      <c r="L845" s="430">
        <v>2.5099999999999998</v>
      </c>
      <c r="M845" s="429" t="s">
        <v>53</v>
      </c>
      <c r="N845" s="430">
        <v>1.79</v>
      </c>
      <c r="O845" s="429" t="s">
        <v>53</v>
      </c>
      <c r="P845" s="430">
        <v>0.25</v>
      </c>
      <c r="Q845" s="429" t="s">
        <v>53</v>
      </c>
      <c r="R845" s="430">
        <v>0.22</v>
      </c>
      <c r="S845" s="429" t="s">
        <v>53</v>
      </c>
      <c r="T845" s="430">
        <v>5.69</v>
      </c>
      <c r="U845" s="429" t="s">
        <v>53</v>
      </c>
      <c r="V845" s="430">
        <v>3.16</v>
      </c>
      <c r="W845" s="429" t="s">
        <v>53</v>
      </c>
      <c r="X845" s="430">
        <v>1.21</v>
      </c>
      <c r="Y845" s="429" t="s">
        <v>53</v>
      </c>
      <c r="Z845" s="430">
        <v>0.86</v>
      </c>
      <c r="AA845" s="429" t="s">
        <v>53</v>
      </c>
      <c r="AB845" s="430">
        <v>21.1</v>
      </c>
    </row>
    <row r="846" spans="1:28">
      <c r="A846" s="429" t="s">
        <v>373</v>
      </c>
      <c r="B846" s="429" t="s">
        <v>276</v>
      </c>
      <c r="C846" s="430">
        <v>2006</v>
      </c>
      <c r="D846" s="430">
        <v>0.46</v>
      </c>
      <c r="E846" s="429" t="s">
        <v>53</v>
      </c>
      <c r="F846" s="430">
        <v>0.76</v>
      </c>
      <c r="G846" s="429" t="s">
        <v>53</v>
      </c>
      <c r="H846" s="430">
        <v>0.81</v>
      </c>
      <c r="I846" s="429" t="s">
        <v>53</v>
      </c>
      <c r="J846" s="430">
        <v>0</v>
      </c>
      <c r="K846" s="429" t="s">
        <v>26</v>
      </c>
      <c r="L846" s="430">
        <v>4.2</v>
      </c>
      <c r="M846" s="429" t="s">
        <v>53</v>
      </c>
      <c r="N846" s="430">
        <v>0</v>
      </c>
      <c r="O846" s="429" t="s">
        <v>26</v>
      </c>
      <c r="P846" s="430">
        <v>0.38</v>
      </c>
      <c r="Q846" s="429" t="s">
        <v>27</v>
      </c>
      <c r="R846" s="430">
        <v>2.87</v>
      </c>
      <c r="S846" s="429" t="s">
        <v>53</v>
      </c>
      <c r="T846" s="430">
        <v>3.61</v>
      </c>
      <c r="U846" s="429" t="s">
        <v>53</v>
      </c>
      <c r="V846" s="430">
        <v>0</v>
      </c>
      <c r="W846" s="429" t="s">
        <v>26</v>
      </c>
      <c r="X846" s="430">
        <v>0</v>
      </c>
      <c r="Y846" s="429" t="s">
        <v>26</v>
      </c>
      <c r="Z846" s="430">
        <v>0</v>
      </c>
      <c r="AA846" s="429" t="s">
        <v>26</v>
      </c>
      <c r="AB846" s="430">
        <v>13.09</v>
      </c>
    </row>
    <row r="847" spans="1:28">
      <c r="A847" s="429" t="s">
        <v>374</v>
      </c>
      <c r="B847" s="429" t="s">
        <v>276</v>
      </c>
      <c r="C847" s="430">
        <v>2006</v>
      </c>
      <c r="D847" s="430">
        <v>0.04</v>
      </c>
      <c r="E847" s="429" t="s">
        <v>53</v>
      </c>
      <c r="F847" s="430">
        <v>0.46</v>
      </c>
      <c r="G847" s="429" t="s">
        <v>53</v>
      </c>
      <c r="H847" s="430">
        <v>0.4</v>
      </c>
      <c r="I847" s="429" t="s">
        <v>53</v>
      </c>
      <c r="J847" s="430">
        <v>0.61</v>
      </c>
      <c r="K847" s="429" t="s">
        <v>53</v>
      </c>
      <c r="L847" s="430">
        <v>0.53</v>
      </c>
      <c r="M847" s="429" t="s">
        <v>53</v>
      </c>
      <c r="N847" s="430">
        <v>0.87</v>
      </c>
      <c r="O847" s="429" t="s">
        <v>53</v>
      </c>
      <c r="P847" s="430">
        <v>1.35</v>
      </c>
      <c r="Q847" s="429" t="s">
        <v>53</v>
      </c>
      <c r="R847" s="430">
        <v>0.44</v>
      </c>
      <c r="S847" s="429" t="s">
        <v>53</v>
      </c>
      <c r="T847" s="430">
        <v>0.76</v>
      </c>
      <c r="U847" s="429" t="s">
        <v>53</v>
      </c>
      <c r="V847" s="430">
        <v>1.23</v>
      </c>
      <c r="W847" s="429" t="s">
        <v>53</v>
      </c>
      <c r="X847" s="430">
        <v>0.28000000000000003</v>
      </c>
      <c r="Y847" s="429" t="s">
        <v>53</v>
      </c>
      <c r="Z847" s="430">
        <v>0.19</v>
      </c>
      <c r="AA847" s="429" t="s">
        <v>53</v>
      </c>
      <c r="AB847" s="430">
        <v>7.16</v>
      </c>
    </row>
    <row r="848" spans="1:28">
      <c r="A848" s="429" t="s">
        <v>375</v>
      </c>
      <c r="B848" s="429" t="s">
        <v>276</v>
      </c>
      <c r="C848" s="430">
        <v>2006</v>
      </c>
      <c r="D848" s="430">
        <v>0.03</v>
      </c>
      <c r="E848" s="429" t="s">
        <v>53</v>
      </c>
      <c r="F848" s="430">
        <v>1.28</v>
      </c>
      <c r="G848" s="429" t="s">
        <v>53</v>
      </c>
      <c r="H848" s="430">
        <v>1.7</v>
      </c>
      <c r="I848" s="429" t="s">
        <v>53</v>
      </c>
      <c r="J848" s="430">
        <v>1.24</v>
      </c>
      <c r="K848" s="429" t="s">
        <v>28</v>
      </c>
      <c r="L848" s="430">
        <v>1.38</v>
      </c>
      <c r="M848" s="429" t="s">
        <v>53</v>
      </c>
      <c r="N848" s="430">
        <v>0.28999999999999998</v>
      </c>
      <c r="O848" s="429" t="s">
        <v>53</v>
      </c>
      <c r="P848" s="430">
        <v>2.15</v>
      </c>
      <c r="Q848" s="429" t="s">
        <v>27</v>
      </c>
      <c r="R848" s="430">
        <v>2.68</v>
      </c>
      <c r="S848" s="429" t="s">
        <v>53</v>
      </c>
      <c r="T848" s="430">
        <v>1.18</v>
      </c>
      <c r="U848" s="429" t="s">
        <v>31</v>
      </c>
      <c r="V848" s="430">
        <v>1.28</v>
      </c>
      <c r="W848" s="429" t="s">
        <v>27</v>
      </c>
      <c r="X848" s="430">
        <v>0.24</v>
      </c>
      <c r="Y848" s="429" t="s">
        <v>53</v>
      </c>
      <c r="Z848" s="430">
        <v>1.87</v>
      </c>
      <c r="AA848" s="429" t="s">
        <v>53</v>
      </c>
      <c r="AB848" s="430">
        <v>15.32</v>
      </c>
    </row>
    <row r="849" spans="1:28">
      <c r="A849" s="429" t="s">
        <v>376</v>
      </c>
      <c r="B849" s="429" t="s">
        <v>276</v>
      </c>
      <c r="C849" s="430">
        <v>2006</v>
      </c>
      <c r="D849" s="430">
        <v>0.1</v>
      </c>
      <c r="E849" s="429" t="s">
        <v>25</v>
      </c>
      <c r="F849" s="430">
        <v>0.35</v>
      </c>
      <c r="G849" s="429" t="s">
        <v>27</v>
      </c>
      <c r="H849" s="430">
        <v>0.63</v>
      </c>
      <c r="I849" s="429" t="s">
        <v>53</v>
      </c>
      <c r="J849" s="430">
        <v>1.01</v>
      </c>
      <c r="K849" s="429" t="s">
        <v>53</v>
      </c>
      <c r="L849" s="430">
        <v>2.21</v>
      </c>
      <c r="M849" s="429" t="s">
        <v>53</v>
      </c>
      <c r="N849" s="430">
        <v>0.22</v>
      </c>
      <c r="O849" s="429" t="s">
        <v>53</v>
      </c>
      <c r="P849" s="430">
        <v>0.05</v>
      </c>
      <c r="Q849" s="429" t="s">
        <v>53</v>
      </c>
      <c r="R849" s="430">
        <v>0.64</v>
      </c>
      <c r="S849" s="429" t="s">
        <v>53</v>
      </c>
      <c r="T849" s="430">
        <v>1.08</v>
      </c>
      <c r="U849" s="429" t="s">
        <v>53</v>
      </c>
      <c r="V849" s="430">
        <v>0.92</v>
      </c>
      <c r="W849" s="429" t="s">
        <v>53</v>
      </c>
      <c r="X849" s="430">
        <v>0.63</v>
      </c>
      <c r="Y849" s="429" t="s">
        <v>53</v>
      </c>
      <c r="Z849" s="430">
        <v>0.37</v>
      </c>
      <c r="AA849" s="429" t="s">
        <v>27</v>
      </c>
      <c r="AB849" s="430">
        <v>8.2100000000000009</v>
      </c>
    </row>
    <row r="850" spans="1:28">
      <c r="A850" s="429" t="s">
        <v>377</v>
      </c>
      <c r="B850" s="429" t="s">
        <v>276</v>
      </c>
      <c r="C850" s="430">
        <v>2006</v>
      </c>
      <c r="D850" s="430">
        <v>0.06</v>
      </c>
      <c r="E850" s="429" t="s">
        <v>27</v>
      </c>
      <c r="F850" s="430">
        <v>0.28000000000000003</v>
      </c>
      <c r="G850" s="429" t="s">
        <v>53</v>
      </c>
      <c r="H850" s="430">
        <v>0.95</v>
      </c>
      <c r="I850" s="429" t="s">
        <v>27</v>
      </c>
      <c r="J850" s="430">
        <v>0.56000000000000005</v>
      </c>
      <c r="K850" s="429" t="s">
        <v>53</v>
      </c>
      <c r="L850" s="430">
        <v>2.68</v>
      </c>
      <c r="M850" s="429" t="s">
        <v>53</v>
      </c>
      <c r="N850" s="430">
        <v>0.4</v>
      </c>
      <c r="O850" s="429" t="s">
        <v>27</v>
      </c>
      <c r="P850" s="430">
        <v>0.38</v>
      </c>
      <c r="Q850" s="429" t="s">
        <v>53</v>
      </c>
      <c r="R850" s="430">
        <v>0.21</v>
      </c>
      <c r="S850" s="429" t="s">
        <v>53</v>
      </c>
      <c r="T850" s="430">
        <v>1.76</v>
      </c>
      <c r="U850" s="429" t="s">
        <v>53</v>
      </c>
      <c r="V850" s="430">
        <v>0.77</v>
      </c>
      <c r="W850" s="429" t="s">
        <v>25</v>
      </c>
      <c r="X850" s="430">
        <v>0.86</v>
      </c>
      <c r="Y850" s="429" t="s">
        <v>53</v>
      </c>
      <c r="Z850" s="430">
        <v>0.28999999999999998</v>
      </c>
      <c r="AA850" s="429" t="s">
        <v>27</v>
      </c>
      <c r="AB850" s="430">
        <v>9.1999999999999993</v>
      </c>
    </row>
    <row r="851" spans="1:28">
      <c r="A851" s="429" t="s">
        <v>378</v>
      </c>
      <c r="B851" s="429" t="s">
        <v>276</v>
      </c>
      <c r="C851" s="430">
        <v>2006</v>
      </c>
      <c r="D851" s="430">
        <v>0.14000000000000001</v>
      </c>
      <c r="E851" s="429" t="s">
        <v>53</v>
      </c>
      <c r="F851" s="430">
        <v>0.36</v>
      </c>
      <c r="G851" s="429" t="s">
        <v>53</v>
      </c>
      <c r="H851" s="430">
        <v>0.45</v>
      </c>
      <c r="I851" s="429" t="s">
        <v>53</v>
      </c>
      <c r="J851" s="430">
        <v>1.6</v>
      </c>
      <c r="K851" s="429" t="s">
        <v>53</v>
      </c>
      <c r="L851" s="430">
        <v>0.81</v>
      </c>
      <c r="M851" s="429" t="s">
        <v>53</v>
      </c>
      <c r="N851" s="430">
        <v>0.17</v>
      </c>
      <c r="O851" s="429" t="s">
        <v>53</v>
      </c>
      <c r="P851" s="430">
        <v>0.33</v>
      </c>
      <c r="Q851" s="429" t="s">
        <v>53</v>
      </c>
      <c r="R851" s="430">
        <v>0.42</v>
      </c>
      <c r="S851" s="429" t="s">
        <v>53</v>
      </c>
      <c r="T851" s="430">
        <v>1.84</v>
      </c>
      <c r="U851" s="429" t="s">
        <v>53</v>
      </c>
      <c r="V851" s="430">
        <v>1.51</v>
      </c>
      <c r="W851" s="429" t="s">
        <v>53</v>
      </c>
      <c r="X851" s="430">
        <v>0.12</v>
      </c>
      <c r="Y851" s="429" t="s">
        <v>53</v>
      </c>
      <c r="Z851" s="430">
        <v>0.37</v>
      </c>
      <c r="AA851" s="429" t="s">
        <v>53</v>
      </c>
      <c r="AB851" s="430">
        <v>8.1199999999999992</v>
      </c>
    </row>
    <row r="852" spans="1:28">
      <c r="A852" s="429" t="s">
        <v>379</v>
      </c>
      <c r="B852" s="429" t="s">
        <v>276</v>
      </c>
      <c r="C852" s="430">
        <v>2006</v>
      </c>
      <c r="D852" s="430">
        <v>0</v>
      </c>
      <c r="E852" s="429" t="s">
        <v>27</v>
      </c>
      <c r="F852" s="430">
        <v>0.4</v>
      </c>
      <c r="G852" s="429" t="s">
        <v>27</v>
      </c>
      <c r="H852" s="430">
        <v>0.15</v>
      </c>
      <c r="I852" s="429" t="s">
        <v>25</v>
      </c>
      <c r="J852" s="430">
        <v>1.1200000000000001</v>
      </c>
      <c r="K852" s="429" t="s">
        <v>53</v>
      </c>
      <c r="L852" s="430">
        <v>0.3</v>
      </c>
      <c r="M852" s="429" t="s">
        <v>53</v>
      </c>
      <c r="N852" s="430">
        <v>0.63</v>
      </c>
      <c r="O852" s="429" t="s">
        <v>33</v>
      </c>
      <c r="P852" s="430">
        <v>1.1599999999999999</v>
      </c>
      <c r="Q852" s="429" t="s">
        <v>28</v>
      </c>
      <c r="R852" s="430">
        <v>0.25</v>
      </c>
      <c r="S852" s="429" t="s">
        <v>25</v>
      </c>
      <c r="T852" s="430">
        <v>2.0299999999999998</v>
      </c>
      <c r="U852" s="429" t="s">
        <v>27</v>
      </c>
      <c r="V852" s="430">
        <v>1</v>
      </c>
      <c r="W852" s="429" t="s">
        <v>28</v>
      </c>
      <c r="X852" s="430">
        <v>0.21</v>
      </c>
      <c r="Y852" s="429" t="s">
        <v>53</v>
      </c>
      <c r="Z852" s="430">
        <v>0.22</v>
      </c>
      <c r="AA852" s="429" t="s">
        <v>25</v>
      </c>
      <c r="AB852" s="430">
        <v>6.84</v>
      </c>
    </row>
    <row r="853" spans="1:28">
      <c r="A853" s="429" t="s">
        <v>380</v>
      </c>
      <c r="B853" s="429" t="s">
        <v>276</v>
      </c>
      <c r="C853" s="430">
        <v>2006</v>
      </c>
      <c r="D853" s="430">
        <v>0.04</v>
      </c>
      <c r="E853" s="429" t="s">
        <v>27</v>
      </c>
      <c r="F853" s="430">
        <v>0</v>
      </c>
      <c r="G853" s="429" t="s">
        <v>26</v>
      </c>
      <c r="H853" s="430">
        <v>0</v>
      </c>
      <c r="I853" s="429" t="s">
        <v>26</v>
      </c>
      <c r="J853" s="430">
        <v>1.07</v>
      </c>
      <c r="K853" s="429" t="s">
        <v>53</v>
      </c>
      <c r="L853" s="430">
        <v>0.88</v>
      </c>
      <c r="M853" s="429" t="s">
        <v>53</v>
      </c>
      <c r="N853" s="430">
        <v>0.23</v>
      </c>
      <c r="O853" s="429" t="s">
        <v>53</v>
      </c>
      <c r="P853" s="430">
        <v>0.19</v>
      </c>
      <c r="Q853" s="429" t="s">
        <v>53</v>
      </c>
      <c r="R853" s="430">
        <v>0.28000000000000003</v>
      </c>
      <c r="S853" s="429" t="s">
        <v>53</v>
      </c>
      <c r="T853" s="430">
        <v>1.27</v>
      </c>
      <c r="U853" s="429" t="s">
        <v>53</v>
      </c>
      <c r="V853" s="430">
        <v>1.1000000000000001</v>
      </c>
      <c r="W853" s="429" t="s">
        <v>53</v>
      </c>
      <c r="X853" s="430">
        <v>0.15</v>
      </c>
      <c r="Y853" s="429" t="s">
        <v>53</v>
      </c>
      <c r="Z853" s="430">
        <v>0.56999999999999995</v>
      </c>
      <c r="AA853" s="429" t="s">
        <v>27</v>
      </c>
      <c r="AB853" s="430">
        <v>5.78</v>
      </c>
    </row>
    <row r="854" spans="1:28">
      <c r="A854" s="429" t="s">
        <v>381</v>
      </c>
      <c r="B854" s="429" t="s">
        <v>276</v>
      </c>
      <c r="C854" s="430">
        <v>2006</v>
      </c>
      <c r="D854" s="430">
        <v>0.17</v>
      </c>
      <c r="E854" s="429" t="s">
        <v>53</v>
      </c>
      <c r="F854" s="430">
        <v>0.15</v>
      </c>
      <c r="G854" s="429" t="s">
        <v>53</v>
      </c>
      <c r="H854" s="430">
        <v>1.06</v>
      </c>
      <c r="I854" s="429" t="s">
        <v>27</v>
      </c>
      <c r="J854" s="430">
        <v>0.71</v>
      </c>
      <c r="K854" s="429" t="s">
        <v>53</v>
      </c>
      <c r="L854" s="430">
        <v>1.27</v>
      </c>
      <c r="M854" s="429" t="s">
        <v>53</v>
      </c>
      <c r="N854" s="430">
        <v>0.81</v>
      </c>
      <c r="O854" s="429" t="s">
        <v>53</v>
      </c>
      <c r="P854" s="430">
        <v>0.98</v>
      </c>
      <c r="Q854" s="429" t="s">
        <v>53</v>
      </c>
      <c r="R854" s="430">
        <v>1.94</v>
      </c>
      <c r="S854" s="429" t="s">
        <v>53</v>
      </c>
      <c r="T854" s="430">
        <v>0.46</v>
      </c>
      <c r="U854" s="429" t="s">
        <v>53</v>
      </c>
      <c r="V854" s="430">
        <v>0.3</v>
      </c>
      <c r="W854" s="429" t="s">
        <v>53</v>
      </c>
      <c r="X854" s="430">
        <v>0.26</v>
      </c>
      <c r="Y854" s="429" t="s">
        <v>53</v>
      </c>
      <c r="Z854" s="430">
        <v>0.37</v>
      </c>
      <c r="AA854" s="429" t="s">
        <v>53</v>
      </c>
      <c r="AB854" s="430">
        <v>8.48</v>
      </c>
    </row>
    <row r="855" spans="1:28">
      <c r="A855" s="429" t="s">
        <v>382</v>
      </c>
      <c r="B855" s="429" t="s">
        <v>276</v>
      </c>
      <c r="C855" s="430">
        <v>2006</v>
      </c>
      <c r="D855" s="430">
        <v>0.18</v>
      </c>
      <c r="E855" s="429" t="s">
        <v>28</v>
      </c>
      <c r="F855" s="430">
        <v>0.36</v>
      </c>
      <c r="G855" s="429" t="s">
        <v>53</v>
      </c>
      <c r="H855" s="430">
        <v>1.91</v>
      </c>
      <c r="I855" s="429" t="s">
        <v>33</v>
      </c>
      <c r="J855" s="430">
        <v>0.71</v>
      </c>
      <c r="K855" s="429" t="s">
        <v>32</v>
      </c>
      <c r="L855" s="430">
        <v>1.52</v>
      </c>
      <c r="M855" s="429" t="s">
        <v>38</v>
      </c>
      <c r="N855" s="430">
        <v>0.81</v>
      </c>
      <c r="O855" s="429" t="s">
        <v>31</v>
      </c>
      <c r="P855" s="430">
        <v>0.82</v>
      </c>
      <c r="Q855" s="429" t="s">
        <v>45</v>
      </c>
      <c r="R855" s="430">
        <v>1.18</v>
      </c>
      <c r="S855" s="429" t="s">
        <v>37</v>
      </c>
      <c r="T855" s="430">
        <v>0.5</v>
      </c>
      <c r="U855" s="429" t="s">
        <v>32</v>
      </c>
      <c r="V855" s="430">
        <v>0.44</v>
      </c>
      <c r="W855" s="429" t="s">
        <v>43</v>
      </c>
      <c r="X855" s="430">
        <v>0</v>
      </c>
      <c r="Y855" s="429" t="s">
        <v>53</v>
      </c>
      <c r="Z855" s="430">
        <v>0</v>
      </c>
      <c r="AA855" s="429" t="s">
        <v>26</v>
      </c>
      <c r="AB855" s="430">
        <v>2.87</v>
      </c>
    </row>
    <row r="856" spans="1:28">
      <c r="A856" s="429" t="s">
        <v>383</v>
      </c>
      <c r="B856" s="429" t="s">
        <v>276</v>
      </c>
      <c r="C856" s="430">
        <v>2006</v>
      </c>
      <c r="D856" s="430">
        <v>1.06</v>
      </c>
      <c r="E856" s="429" t="s">
        <v>25</v>
      </c>
      <c r="F856" s="430">
        <v>0.36</v>
      </c>
      <c r="G856" s="429" t="s">
        <v>31</v>
      </c>
      <c r="H856" s="430">
        <v>0.8</v>
      </c>
      <c r="I856" s="429" t="s">
        <v>25</v>
      </c>
      <c r="J856" s="430">
        <v>1.66</v>
      </c>
      <c r="K856" s="429" t="s">
        <v>27</v>
      </c>
      <c r="L856" s="430">
        <v>0.94</v>
      </c>
      <c r="M856" s="429" t="s">
        <v>53</v>
      </c>
      <c r="N856" s="430">
        <v>1.62</v>
      </c>
      <c r="O856" s="429" t="s">
        <v>27</v>
      </c>
      <c r="P856" s="430">
        <v>2.74</v>
      </c>
      <c r="Q856" s="429" t="s">
        <v>25</v>
      </c>
      <c r="R856" s="430">
        <v>0.56000000000000005</v>
      </c>
      <c r="S856" s="429" t="s">
        <v>53</v>
      </c>
      <c r="T856" s="430">
        <v>0.56000000000000005</v>
      </c>
      <c r="U856" s="429" t="s">
        <v>53</v>
      </c>
      <c r="V856" s="430">
        <v>2.36</v>
      </c>
      <c r="W856" s="429" t="s">
        <v>27</v>
      </c>
      <c r="X856" s="430">
        <v>1.27</v>
      </c>
      <c r="Y856" s="429" t="s">
        <v>25</v>
      </c>
      <c r="Z856" s="430">
        <v>1.17</v>
      </c>
      <c r="AA856" s="429" t="s">
        <v>27</v>
      </c>
      <c r="AB856" s="430">
        <v>15.1</v>
      </c>
    </row>
    <row r="857" spans="1:28">
      <c r="A857" s="429" t="s">
        <v>384</v>
      </c>
      <c r="B857" s="429" t="s">
        <v>276</v>
      </c>
      <c r="C857" s="430">
        <v>2006</v>
      </c>
      <c r="D857" s="430">
        <v>0.13</v>
      </c>
      <c r="E857" s="429" t="s">
        <v>53</v>
      </c>
      <c r="F857" s="430">
        <v>0.05</v>
      </c>
      <c r="G857" s="429" t="s">
        <v>53</v>
      </c>
      <c r="H857" s="430">
        <v>1.08</v>
      </c>
      <c r="I857" s="429" t="s">
        <v>53</v>
      </c>
      <c r="J857" s="430">
        <v>2.04</v>
      </c>
      <c r="K857" s="429" t="s">
        <v>53</v>
      </c>
      <c r="L857" s="430">
        <v>4.04</v>
      </c>
      <c r="M857" s="429" t="s">
        <v>53</v>
      </c>
      <c r="N857" s="430">
        <v>1.19</v>
      </c>
      <c r="O857" s="429" t="s">
        <v>53</v>
      </c>
      <c r="P857" s="430">
        <v>0.83</v>
      </c>
      <c r="Q857" s="429" t="s">
        <v>53</v>
      </c>
      <c r="R857" s="430">
        <v>1.63</v>
      </c>
      <c r="S857" s="429" t="s">
        <v>53</v>
      </c>
      <c r="T857" s="430">
        <v>2.38</v>
      </c>
      <c r="U857" s="429" t="s">
        <v>53</v>
      </c>
      <c r="V857" s="430">
        <v>0.71</v>
      </c>
      <c r="W857" s="429" t="s">
        <v>53</v>
      </c>
      <c r="X857" s="430">
        <v>0.97</v>
      </c>
      <c r="Y857" s="429" t="s">
        <v>53</v>
      </c>
      <c r="Z857" s="430">
        <v>0.02</v>
      </c>
      <c r="AA857" s="429" t="s">
        <v>53</v>
      </c>
      <c r="AB857" s="430">
        <v>15.07</v>
      </c>
    </row>
    <row r="858" spans="1:28">
      <c r="A858" s="429" t="s">
        <v>385</v>
      </c>
      <c r="B858" s="429" t="s">
        <v>276</v>
      </c>
      <c r="C858" s="430">
        <v>2006</v>
      </c>
      <c r="D858" s="430">
        <v>0.03</v>
      </c>
      <c r="E858" s="429" t="s">
        <v>53</v>
      </c>
      <c r="F858" s="430">
        <v>0</v>
      </c>
      <c r="G858" s="429" t="s">
        <v>26</v>
      </c>
      <c r="H858" s="430">
        <v>0.11</v>
      </c>
      <c r="I858" s="429" t="s">
        <v>27</v>
      </c>
      <c r="J858" s="430">
        <v>0.48</v>
      </c>
      <c r="K858" s="429" t="s">
        <v>53</v>
      </c>
      <c r="L858" s="430">
        <v>0.39</v>
      </c>
      <c r="M858" s="429" t="s">
        <v>53</v>
      </c>
      <c r="N858" s="430">
        <v>0.41</v>
      </c>
      <c r="O858" s="429" t="s">
        <v>27</v>
      </c>
      <c r="P858" s="430">
        <v>0.49</v>
      </c>
      <c r="Q858" s="429" t="s">
        <v>53</v>
      </c>
      <c r="R858" s="430">
        <v>0.25</v>
      </c>
      <c r="S858" s="429" t="s">
        <v>27</v>
      </c>
      <c r="T858" s="430">
        <v>0.65</v>
      </c>
      <c r="U858" s="429" t="s">
        <v>53</v>
      </c>
      <c r="V858" s="430">
        <v>0.13</v>
      </c>
      <c r="W858" s="429" t="s">
        <v>38</v>
      </c>
      <c r="X858" s="430">
        <v>0.28999999999999998</v>
      </c>
      <c r="Y858" s="429" t="s">
        <v>53</v>
      </c>
      <c r="Z858" s="430">
        <v>0.26</v>
      </c>
      <c r="AA858" s="429" t="s">
        <v>27</v>
      </c>
      <c r="AB858" s="430">
        <v>3.49</v>
      </c>
    </row>
    <row r="859" spans="1:28">
      <c r="A859" s="429" t="s">
        <v>387</v>
      </c>
      <c r="B859" s="429" t="s">
        <v>276</v>
      </c>
      <c r="C859" s="430">
        <v>2006</v>
      </c>
      <c r="D859" s="430">
        <v>0</v>
      </c>
      <c r="E859" s="429" t="s">
        <v>27</v>
      </c>
      <c r="F859" s="430">
        <v>0.46</v>
      </c>
      <c r="G859" s="429" t="s">
        <v>53</v>
      </c>
      <c r="H859" s="430">
        <v>1.29</v>
      </c>
      <c r="I859" s="429" t="s">
        <v>53</v>
      </c>
      <c r="J859" s="430">
        <v>0.24</v>
      </c>
      <c r="K859" s="429" t="s">
        <v>53</v>
      </c>
      <c r="L859" s="430">
        <v>1.72</v>
      </c>
      <c r="M859" s="429" t="s">
        <v>53</v>
      </c>
      <c r="N859" s="430">
        <v>0.09</v>
      </c>
      <c r="O859" s="429" t="s">
        <v>53</v>
      </c>
      <c r="P859" s="430">
        <v>1.23</v>
      </c>
      <c r="Q859" s="429" t="s">
        <v>53</v>
      </c>
      <c r="R859" s="430">
        <v>1.67</v>
      </c>
      <c r="S859" s="429" t="s">
        <v>53</v>
      </c>
      <c r="T859" s="430">
        <v>1.1200000000000001</v>
      </c>
      <c r="U859" s="429" t="s">
        <v>53</v>
      </c>
      <c r="V859" s="430">
        <v>0.36</v>
      </c>
      <c r="W859" s="429" t="s">
        <v>53</v>
      </c>
      <c r="X859" s="430">
        <v>0.04</v>
      </c>
      <c r="Y859" s="429" t="s">
        <v>53</v>
      </c>
      <c r="Z859" s="430">
        <v>1.42</v>
      </c>
      <c r="AA859" s="429" t="s">
        <v>53</v>
      </c>
      <c r="AB859" s="430">
        <v>9.64</v>
      </c>
    </row>
    <row r="860" spans="1:28">
      <c r="A860" s="429" t="s">
        <v>388</v>
      </c>
      <c r="B860" s="429" t="s">
        <v>276</v>
      </c>
      <c r="C860" s="430">
        <v>2006</v>
      </c>
      <c r="D860" s="430">
        <v>0</v>
      </c>
      <c r="E860" s="429" t="s">
        <v>53</v>
      </c>
      <c r="F860" s="430">
        <v>0.09</v>
      </c>
      <c r="G860" s="429" t="s">
        <v>53</v>
      </c>
      <c r="H860" s="430">
        <v>0.25</v>
      </c>
      <c r="I860" s="429" t="s">
        <v>53</v>
      </c>
      <c r="J860" s="430">
        <v>0.73</v>
      </c>
      <c r="K860" s="429" t="s">
        <v>53</v>
      </c>
      <c r="L860" s="430">
        <v>1.1499999999999999</v>
      </c>
      <c r="M860" s="429" t="s">
        <v>53</v>
      </c>
      <c r="N860" s="430">
        <v>0.26</v>
      </c>
      <c r="O860" s="429" t="s">
        <v>53</v>
      </c>
      <c r="P860" s="430">
        <v>0.1</v>
      </c>
      <c r="Q860" s="429" t="s">
        <v>53</v>
      </c>
      <c r="R860" s="430">
        <v>0.03</v>
      </c>
      <c r="S860" s="429" t="s">
        <v>53</v>
      </c>
      <c r="T860" s="430">
        <v>1.32</v>
      </c>
      <c r="U860" s="429" t="s">
        <v>53</v>
      </c>
      <c r="V860" s="430">
        <v>0.77</v>
      </c>
      <c r="W860" s="429" t="s">
        <v>53</v>
      </c>
      <c r="X860" s="430">
        <v>0.14000000000000001</v>
      </c>
      <c r="Y860" s="429" t="s">
        <v>53</v>
      </c>
      <c r="Z860" s="430">
        <v>0.2</v>
      </c>
      <c r="AA860" s="429" t="s">
        <v>53</v>
      </c>
      <c r="AB860" s="430">
        <v>5.04</v>
      </c>
    </row>
    <row r="861" spans="1:28">
      <c r="A861" s="429" t="s">
        <v>389</v>
      </c>
      <c r="B861" s="429" t="s">
        <v>276</v>
      </c>
      <c r="C861" s="430">
        <v>2006</v>
      </c>
      <c r="D861" s="430">
        <v>0</v>
      </c>
      <c r="E861" s="429" t="s">
        <v>53</v>
      </c>
      <c r="F861" s="430">
        <v>0.08</v>
      </c>
      <c r="G861" s="429" t="s">
        <v>53</v>
      </c>
      <c r="H861" s="430">
        <v>0.28999999999999998</v>
      </c>
      <c r="I861" s="429" t="s">
        <v>53</v>
      </c>
      <c r="J861" s="430">
        <v>0.77</v>
      </c>
      <c r="K861" s="429" t="s">
        <v>53</v>
      </c>
      <c r="L861" s="430">
        <v>1.08</v>
      </c>
      <c r="M861" s="429" t="s">
        <v>53</v>
      </c>
      <c r="N861" s="430">
        <v>0.44</v>
      </c>
      <c r="O861" s="429" t="s">
        <v>53</v>
      </c>
      <c r="P861" s="430">
        <v>0.09</v>
      </c>
      <c r="Q861" s="429" t="s">
        <v>53</v>
      </c>
      <c r="R861" s="430">
        <v>0.05</v>
      </c>
      <c r="S861" s="429" t="s">
        <v>53</v>
      </c>
      <c r="T861" s="430">
        <v>0.84</v>
      </c>
      <c r="U861" s="429" t="s">
        <v>53</v>
      </c>
      <c r="V861" s="430">
        <v>0.27</v>
      </c>
      <c r="W861" s="429" t="s">
        <v>53</v>
      </c>
      <c r="X861" s="430">
        <v>0</v>
      </c>
      <c r="Y861" s="429" t="s">
        <v>53</v>
      </c>
      <c r="Z861" s="430">
        <v>0</v>
      </c>
      <c r="AA861" s="429" t="s">
        <v>53</v>
      </c>
      <c r="AB861" s="430">
        <v>3.91</v>
      </c>
    </row>
    <row r="862" spans="1:28">
      <c r="A862" s="429" t="s">
        <v>390</v>
      </c>
      <c r="B862" s="429" t="s">
        <v>276</v>
      </c>
      <c r="C862" s="430">
        <v>2006</v>
      </c>
      <c r="D862" s="430">
        <v>0.24</v>
      </c>
      <c r="E862" s="429" t="s">
        <v>53</v>
      </c>
      <c r="F862" s="430">
        <v>0.4</v>
      </c>
      <c r="G862" s="429" t="s">
        <v>53</v>
      </c>
      <c r="H862" s="430">
        <v>0.77</v>
      </c>
      <c r="I862" s="429" t="s">
        <v>53</v>
      </c>
      <c r="J862" s="430">
        <v>1.32</v>
      </c>
      <c r="K862" s="429" t="s">
        <v>53</v>
      </c>
      <c r="L862" s="430">
        <v>2.0499999999999998</v>
      </c>
      <c r="M862" s="429" t="s">
        <v>53</v>
      </c>
      <c r="N862" s="430">
        <v>0</v>
      </c>
      <c r="O862" s="429" t="s">
        <v>26</v>
      </c>
      <c r="P862" s="430">
        <v>1.45</v>
      </c>
      <c r="Q862" s="429" t="s">
        <v>53</v>
      </c>
      <c r="R862" s="430">
        <v>0.83</v>
      </c>
      <c r="S862" s="429" t="s">
        <v>53</v>
      </c>
      <c r="T862" s="430">
        <v>1.36</v>
      </c>
      <c r="U862" s="429" t="s">
        <v>53</v>
      </c>
      <c r="V862" s="430">
        <v>0.48</v>
      </c>
      <c r="W862" s="429" t="s">
        <v>53</v>
      </c>
      <c r="X862" s="430">
        <v>0.43</v>
      </c>
      <c r="Y862" s="429" t="s">
        <v>53</v>
      </c>
      <c r="Z862" s="430">
        <v>0.26</v>
      </c>
      <c r="AA862" s="429" t="s">
        <v>53</v>
      </c>
      <c r="AB862" s="430">
        <v>9.59</v>
      </c>
    </row>
    <row r="863" spans="1:28">
      <c r="A863" s="429" t="s">
        <v>391</v>
      </c>
      <c r="B863" s="429" t="s">
        <v>276</v>
      </c>
      <c r="C863" s="430">
        <v>2006</v>
      </c>
      <c r="D863" s="430">
        <v>0.76</v>
      </c>
      <c r="E863" s="429" t="s">
        <v>31</v>
      </c>
      <c r="F863" s="430">
        <v>0</v>
      </c>
      <c r="G863" s="429" t="s">
        <v>26</v>
      </c>
      <c r="H863" s="430">
        <v>0.9</v>
      </c>
      <c r="I863" s="429" t="s">
        <v>27</v>
      </c>
      <c r="J863" s="430">
        <v>1.51</v>
      </c>
      <c r="K863" s="429" t="s">
        <v>53</v>
      </c>
      <c r="L863" s="430">
        <v>1.5</v>
      </c>
      <c r="M863" s="429" t="s">
        <v>53</v>
      </c>
      <c r="N863" s="430">
        <v>2.0099999999999998</v>
      </c>
      <c r="O863" s="429" t="s">
        <v>53</v>
      </c>
      <c r="P863" s="430">
        <v>1.95</v>
      </c>
      <c r="Q863" s="429" t="s">
        <v>53</v>
      </c>
      <c r="R863" s="430">
        <v>0.41</v>
      </c>
      <c r="S863" s="429" t="s">
        <v>53</v>
      </c>
      <c r="T863" s="430">
        <v>1.1499999999999999</v>
      </c>
      <c r="U863" s="429" t="s">
        <v>53</v>
      </c>
      <c r="V863" s="430">
        <v>2.66</v>
      </c>
      <c r="W863" s="429" t="s">
        <v>53</v>
      </c>
      <c r="X863" s="430">
        <v>1.1000000000000001</v>
      </c>
      <c r="Y863" s="429" t="s">
        <v>53</v>
      </c>
      <c r="Z863" s="430">
        <v>0.49</v>
      </c>
      <c r="AA863" s="429" t="s">
        <v>53</v>
      </c>
      <c r="AB863" s="430">
        <v>14.44</v>
      </c>
    </row>
    <row r="864" spans="1:28">
      <c r="A864" s="429" t="s">
        <v>392</v>
      </c>
      <c r="B864" s="429" t="s">
        <v>276</v>
      </c>
      <c r="C864" s="430">
        <v>2006</v>
      </c>
      <c r="D864" s="430">
        <v>0</v>
      </c>
      <c r="E864" s="429" t="s">
        <v>26</v>
      </c>
      <c r="F864" s="430">
        <v>0.63</v>
      </c>
      <c r="G864" s="429" t="s">
        <v>35</v>
      </c>
      <c r="H864" s="430">
        <v>1.87</v>
      </c>
      <c r="I864" s="429" t="s">
        <v>40</v>
      </c>
      <c r="J864" s="430">
        <v>0.49</v>
      </c>
      <c r="K864" s="429" t="s">
        <v>53</v>
      </c>
      <c r="L864" s="430">
        <v>1.63</v>
      </c>
      <c r="M864" s="429" t="s">
        <v>53</v>
      </c>
      <c r="N864" s="430">
        <v>1.39</v>
      </c>
      <c r="O864" s="429" t="s">
        <v>37</v>
      </c>
      <c r="P864" s="430">
        <v>1.31</v>
      </c>
      <c r="Q864" s="429" t="s">
        <v>53</v>
      </c>
      <c r="R864" s="430">
        <v>1.39</v>
      </c>
      <c r="S864" s="429" t="s">
        <v>53</v>
      </c>
      <c r="T864" s="430">
        <v>1.17</v>
      </c>
      <c r="U864" s="429" t="s">
        <v>53</v>
      </c>
      <c r="V864" s="430">
        <v>0.4</v>
      </c>
      <c r="W864" s="429" t="s">
        <v>27</v>
      </c>
      <c r="X864" s="430">
        <v>0</v>
      </c>
      <c r="Y864" s="429" t="s">
        <v>53</v>
      </c>
      <c r="Z864" s="430">
        <v>1.75</v>
      </c>
      <c r="AA864" s="429" t="s">
        <v>53</v>
      </c>
      <c r="AB864" s="430">
        <v>8.14</v>
      </c>
    </row>
    <row r="865" spans="1:28">
      <c r="D865" t="s">
        <v>11</v>
      </c>
      <c r="F865" t="s">
        <v>12</v>
      </c>
      <c r="H865" t="s">
        <v>13</v>
      </c>
      <c r="J865" t="s">
        <v>14</v>
      </c>
      <c r="L865" t="s">
        <v>15</v>
      </c>
      <c r="N865" t="s">
        <v>16</v>
      </c>
      <c r="P865" t="s">
        <v>17</v>
      </c>
      <c r="R865" t="s">
        <v>18</v>
      </c>
      <c r="T865" t="s">
        <v>19</v>
      </c>
      <c r="V865" t="s">
        <v>20</v>
      </c>
      <c r="X865" t="s">
        <v>21</v>
      </c>
      <c r="Z865" t="s">
        <v>22</v>
      </c>
      <c r="AB865" t="s">
        <v>23</v>
      </c>
    </row>
    <row r="866" spans="1:28">
      <c r="A866" s="429" t="s">
        <v>275</v>
      </c>
      <c r="B866" s="429" t="s">
        <v>276</v>
      </c>
      <c r="C866" s="430">
        <v>2007</v>
      </c>
      <c r="D866" s="430">
        <v>0.37</v>
      </c>
      <c r="E866" s="429" t="s">
        <v>53</v>
      </c>
      <c r="F866" s="430">
        <v>1.0900000000000001</v>
      </c>
      <c r="G866" s="429" t="s">
        <v>25</v>
      </c>
      <c r="H866" s="430">
        <v>1.07</v>
      </c>
      <c r="I866" s="429" t="s">
        <v>28</v>
      </c>
      <c r="J866" s="430">
        <v>1.31</v>
      </c>
      <c r="K866" s="429" t="s">
        <v>53</v>
      </c>
      <c r="L866" s="430">
        <v>0.83</v>
      </c>
      <c r="M866" s="429" t="s">
        <v>31</v>
      </c>
      <c r="N866" s="430">
        <v>1.6</v>
      </c>
      <c r="O866" s="429" t="s">
        <v>28</v>
      </c>
      <c r="P866" s="430">
        <v>1.58</v>
      </c>
      <c r="Q866" s="429" t="s">
        <v>53</v>
      </c>
      <c r="R866" s="430">
        <v>1.55</v>
      </c>
      <c r="S866" s="429" t="s">
        <v>25</v>
      </c>
      <c r="T866" s="5">
        <v>1.52</v>
      </c>
      <c r="V866" s="5">
        <v>1.37</v>
      </c>
      <c r="X866" s="5">
        <v>1.46</v>
      </c>
      <c r="Z866" s="5">
        <v>1.41</v>
      </c>
      <c r="AA866" s="429"/>
      <c r="AB866" s="430">
        <f>SUM(D866:Z866)</f>
        <v>15.16</v>
      </c>
    </row>
    <row r="867" spans="1:28">
      <c r="A867" s="429" t="s">
        <v>277</v>
      </c>
      <c r="B867" s="429" t="s">
        <v>276</v>
      </c>
      <c r="C867" s="430">
        <v>2007</v>
      </c>
      <c r="D867" s="430">
        <v>0.22</v>
      </c>
      <c r="E867" s="429" t="s">
        <v>53</v>
      </c>
      <c r="F867" s="430">
        <v>0.35</v>
      </c>
      <c r="G867" s="429" t="s">
        <v>53</v>
      </c>
      <c r="H867" s="430">
        <v>1.27</v>
      </c>
      <c r="I867" s="429" t="s">
        <v>41</v>
      </c>
      <c r="J867" s="430">
        <v>1.98</v>
      </c>
      <c r="K867" s="429" t="s">
        <v>53</v>
      </c>
      <c r="L867" s="430">
        <v>3.77</v>
      </c>
      <c r="M867" s="429" t="s">
        <v>53</v>
      </c>
      <c r="N867" s="430">
        <v>0.98</v>
      </c>
      <c r="O867" s="429" t="s">
        <v>53</v>
      </c>
      <c r="P867" s="430">
        <v>2.65</v>
      </c>
      <c r="Q867" s="429" t="s">
        <v>53</v>
      </c>
      <c r="R867" s="430">
        <v>1.72</v>
      </c>
      <c r="S867" s="429" t="s">
        <v>53</v>
      </c>
      <c r="T867" s="5">
        <v>1.38</v>
      </c>
      <c r="V867" s="5">
        <v>1.1100000000000001</v>
      </c>
      <c r="X867" s="5">
        <v>0.85</v>
      </c>
      <c r="Z867" s="5">
        <v>0.71</v>
      </c>
      <c r="AA867" s="429"/>
      <c r="AB867" s="430">
        <f t="shared" ref="AB867:AB921" si="0">SUM(D867:Z867)</f>
        <v>16.990000000000002</v>
      </c>
    </row>
    <row r="868" spans="1:28">
      <c r="A868" s="429" t="s">
        <v>278</v>
      </c>
      <c r="B868" s="429" t="s">
        <v>276</v>
      </c>
      <c r="C868" s="430">
        <v>2007</v>
      </c>
      <c r="D868" s="430">
        <v>1.56</v>
      </c>
      <c r="E868" s="429" t="s">
        <v>53</v>
      </c>
      <c r="F868" s="430">
        <v>1.64</v>
      </c>
      <c r="G868" s="429" t="s">
        <v>53</v>
      </c>
      <c r="H868" s="430">
        <v>0.59</v>
      </c>
      <c r="I868" s="429" t="s">
        <v>53</v>
      </c>
      <c r="J868" s="430">
        <v>1.86</v>
      </c>
      <c r="K868" s="429" t="s">
        <v>53</v>
      </c>
      <c r="L868" s="430">
        <v>0.84</v>
      </c>
      <c r="M868" s="429" t="s">
        <v>53</v>
      </c>
      <c r="N868" s="430">
        <v>1.92</v>
      </c>
      <c r="O868" s="429" t="s">
        <v>53</v>
      </c>
      <c r="P868" s="430">
        <v>1.83</v>
      </c>
      <c r="Q868" s="429" t="s">
        <v>53</v>
      </c>
      <c r="R868" s="430">
        <v>1.51</v>
      </c>
      <c r="S868" s="429" t="s">
        <v>53</v>
      </c>
      <c r="T868" s="5">
        <v>1.73</v>
      </c>
      <c r="V868" s="5">
        <v>1.79</v>
      </c>
      <c r="X868" s="5">
        <v>1.81</v>
      </c>
      <c r="Z868" s="5">
        <v>1.94</v>
      </c>
      <c r="AA868" s="429"/>
      <c r="AB868" s="430">
        <f t="shared" si="0"/>
        <v>19.02</v>
      </c>
    </row>
    <row r="869" spans="1:28">
      <c r="A869" s="429" t="s">
        <v>279</v>
      </c>
      <c r="B869" s="429" t="s">
        <v>276</v>
      </c>
      <c r="C869" s="430">
        <v>2007</v>
      </c>
      <c r="D869" s="430">
        <v>0.13</v>
      </c>
      <c r="E869" s="429" t="s">
        <v>27</v>
      </c>
      <c r="F869" s="430">
        <v>0</v>
      </c>
      <c r="G869" s="429" t="s">
        <v>27</v>
      </c>
      <c r="H869" s="430">
        <v>0.25</v>
      </c>
      <c r="I869" s="429" t="s">
        <v>53</v>
      </c>
      <c r="J869" s="430">
        <v>0.78</v>
      </c>
      <c r="K869" s="429" t="s">
        <v>53</v>
      </c>
      <c r="L869" s="430">
        <v>1.1499999999999999</v>
      </c>
      <c r="M869" s="429" t="s">
        <v>42</v>
      </c>
      <c r="N869" s="430">
        <v>0.2</v>
      </c>
      <c r="O869" s="429" t="s">
        <v>53</v>
      </c>
      <c r="P869" s="430">
        <v>0.43</v>
      </c>
      <c r="Q869" s="429" t="s">
        <v>53</v>
      </c>
      <c r="R869" s="430">
        <v>0.95</v>
      </c>
      <c r="S869" s="429" t="s">
        <v>53</v>
      </c>
      <c r="T869" s="5">
        <v>1.85</v>
      </c>
      <c r="V869" s="5">
        <v>1.86</v>
      </c>
      <c r="X869" s="5">
        <v>2.13</v>
      </c>
      <c r="Z869" s="5">
        <v>1.9</v>
      </c>
      <c r="AA869" s="429"/>
      <c r="AB869" s="430">
        <f t="shared" si="0"/>
        <v>11.63</v>
      </c>
    </row>
    <row r="870" spans="1:28">
      <c r="A870" s="429" t="s">
        <v>280</v>
      </c>
      <c r="B870" s="429" t="s">
        <v>276</v>
      </c>
      <c r="C870" s="430">
        <v>2007</v>
      </c>
      <c r="D870" s="430">
        <v>0.17</v>
      </c>
      <c r="E870" s="429" t="s">
        <v>53</v>
      </c>
      <c r="F870" s="430">
        <v>0.24</v>
      </c>
      <c r="G870" s="429" t="s">
        <v>27</v>
      </c>
      <c r="H870" s="430">
        <v>0.41</v>
      </c>
      <c r="I870" s="429" t="s">
        <v>25</v>
      </c>
      <c r="J870" s="430">
        <v>0.55000000000000004</v>
      </c>
      <c r="K870" s="429" t="s">
        <v>53</v>
      </c>
      <c r="L870" s="430">
        <v>1.1599999999999999</v>
      </c>
      <c r="M870" s="429" t="s">
        <v>27</v>
      </c>
      <c r="N870" s="430">
        <v>0.2</v>
      </c>
      <c r="O870" s="429" t="s">
        <v>53</v>
      </c>
      <c r="P870" s="430">
        <v>0.14000000000000001</v>
      </c>
      <c r="Q870" s="429" t="s">
        <v>53</v>
      </c>
      <c r="R870" s="430">
        <v>0.6</v>
      </c>
      <c r="S870" s="429" t="s">
        <v>53</v>
      </c>
      <c r="T870" s="5">
        <v>1.19</v>
      </c>
      <c r="V870" s="5">
        <v>1.35</v>
      </c>
      <c r="X870" s="5">
        <v>0.66</v>
      </c>
      <c r="Z870" s="5">
        <v>0.51</v>
      </c>
      <c r="AA870" s="429"/>
      <c r="AB870" s="430">
        <f t="shared" si="0"/>
        <v>7.18</v>
      </c>
    </row>
    <row r="871" spans="1:28">
      <c r="A871" s="429" t="s">
        <v>281</v>
      </c>
      <c r="B871" s="429" t="s">
        <v>276</v>
      </c>
      <c r="C871" s="430">
        <v>2007</v>
      </c>
      <c r="D871" s="430">
        <v>1.0900000000000001</v>
      </c>
      <c r="E871" s="429" t="s">
        <v>53</v>
      </c>
      <c r="F871" s="430">
        <v>0.56999999999999995</v>
      </c>
      <c r="G871" s="429" t="s">
        <v>53</v>
      </c>
      <c r="H871" s="430">
        <v>1.51</v>
      </c>
      <c r="I871" s="429" t="s">
        <v>53</v>
      </c>
      <c r="J871" s="430">
        <v>0.17</v>
      </c>
      <c r="K871" s="429" t="s">
        <v>53</v>
      </c>
      <c r="L871" s="430">
        <v>3.07</v>
      </c>
      <c r="M871" s="429" t="s">
        <v>53</v>
      </c>
      <c r="N871" s="430">
        <v>1.7</v>
      </c>
      <c r="O871" s="429" t="s">
        <v>53</v>
      </c>
      <c r="P871" s="430">
        <v>0.56999999999999995</v>
      </c>
      <c r="Q871" s="429" t="s">
        <v>53</v>
      </c>
      <c r="R871" s="430">
        <v>0.79</v>
      </c>
      <c r="S871" s="429" t="s">
        <v>27</v>
      </c>
      <c r="T871" s="5">
        <v>0.74</v>
      </c>
      <c r="V871" s="5">
        <v>0.53</v>
      </c>
      <c r="X871" s="5">
        <v>0.28000000000000003</v>
      </c>
      <c r="Z871" s="5">
        <v>0.26</v>
      </c>
      <c r="AA871" s="429"/>
      <c r="AB871" s="430">
        <f t="shared" si="0"/>
        <v>11.279999999999998</v>
      </c>
    </row>
    <row r="872" spans="1:28">
      <c r="A872" s="429" t="s">
        <v>282</v>
      </c>
      <c r="B872" s="429" t="s">
        <v>276</v>
      </c>
      <c r="C872" s="430">
        <v>2007</v>
      </c>
      <c r="D872" s="430">
        <v>0.99</v>
      </c>
      <c r="E872" s="429" t="s">
        <v>53</v>
      </c>
      <c r="F872" s="430">
        <v>2.11</v>
      </c>
      <c r="G872" s="429" t="s">
        <v>53</v>
      </c>
      <c r="H872" s="430">
        <v>1.35</v>
      </c>
      <c r="I872" s="429" t="s">
        <v>53</v>
      </c>
      <c r="J872" s="430">
        <v>1.62</v>
      </c>
      <c r="K872" s="429" t="s">
        <v>53</v>
      </c>
      <c r="L872" s="430">
        <v>0.91</v>
      </c>
      <c r="M872" s="429" t="s">
        <v>27</v>
      </c>
      <c r="N872" s="430">
        <v>1.24</v>
      </c>
      <c r="O872" s="429" t="s">
        <v>27</v>
      </c>
      <c r="P872" s="430">
        <v>0.8</v>
      </c>
      <c r="Q872" s="429" t="s">
        <v>25</v>
      </c>
      <c r="R872" s="430">
        <v>1.76</v>
      </c>
      <c r="S872" s="429" t="s">
        <v>53</v>
      </c>
      <c r="T872" s="5">
        <v>0.88</v>
      </c>
      <c r="V872" s="5">
        <v>1.21</v>
      </c>
      <c r="X872" s="5">
        <v>0.73</v>
      </c>
      <c r="Z872" s="5">
        <v>0.59</v>
      </c>
      <c r="AA872" s="429"/>
      <c r="AB872" s="430">
        <f t="shared" si="0"/>
        <v>14.190000000000001</v>
      </c>
    </row>
    <row r="873" spans="1:28">
      <c r="A873" s="429" t="s">
        <v>283</v>
      </c>
      <c r="B873" s="429" t="s">
        <v>276</v>
      </c>
      <c r="C873" s="430">
        <v>2007</v>
      </c>
      <c r="D873" s="430">
        <v>0.17</v>
      </c>
      <c r="E873" s="429" t="s">
        <v>53</v>
      </c>
      <c r="F873" s="430">
        <v>0.43</v>
      </c>
      <c r="G873" s="429" t="s">
        <v>25</v>
      </c>
      <c r="H873" s="430">
        <v>0.92</v>
      </c>
      <c r="I873" s="429" t="s">
        <v>27</v>
      </c>
      <c r="J873" s="430">
        <v>1.01</v>
      </c>
      <c r="K873" s="429" t="s">
        <v>53</v>
      </c>
      <c r="L873" s="430">
        <v>1.84</v>
      </c>
      <c r="M873" s="429" t="s">
        <v>53</v>
      </c>
      <c r="N873" s="430">
        <v>1.76</v>
      </c>
      <c r="O873" s="429" t="s">
        <v>53</v>
      </c>
      <c r="P873" s="430">
        <v>3.6</v>
      </c>
      <c r="Q873" s="429" t="s">
        <v>53</v>
      </c>
      <c r="R873" s="430">
        <v>0.64</v>
      </c>
      <c r="S873" s="429" t="s">
        <v>53</v>
      </c>
      <c r="T873" s="5">
        <v>1.17</v>
      </c>
      <c r="V873" s="5">
        <v>0.92</v>
      </c>
      <c r="X873" s="5">
        <v>0.43</v>
      </c>
      <c r="Z873" s="5">
        <v>0.3</v>
      </c>
      <c r="AA873" s="429"/>
      <c r="AB873" s="430">
        <f t="shared" si="0"/>
        <v>13.190000000000001</v>
      </c>
    </row>
    <row r="874" spans="1:28">
      <c r="A874" s="429" t="s">
        <v>284</v>
      </c>
      <c r="B874" s="429" t="s">
        <v>276</v>
      </c>
      <c r="C874" s="430">
        <v>2007</v>
      </c>
      <c r="D874" s="430">
        <v>0</v>
      </c>
      <c r="E874" s="429" t="s">
        <v>26</v>
      </c>
      <c r="F874" s="430">
        <v>0</v>
      </c>
      <c r="G874" s="429" t="s">
        <v>26</v>
      </c>
      <c r="H874" s="430">
        <v>2.16</v>
      </c>
      <c r="I874" s="429" t="s">
        <v>53</v>
      </c>
      <c r="J874" s="430">
        <v>1.52</v>
      </c>
      <c r="K874" s="429" t="s">
        <v>25</v>
      </c>
      <c r="L874" s="430">
        <v>1.08</v>
      </c>
      <c r="M874" s="429" t="s">
        <v>53</v>
      </c>
      <c r="N874" s="430">
        <v>1.46</v>
      </c>
      <c r="O874" s="429" t="s">
        <v>53</v>
      </c>
      <c r="P874" s="430">
        <v>1.48</v>
      </c>
      <c r="Q874" s="429" t="s">
        <v>53</v>
      </c>
      <c r="R874" s="430">
        <v>1.34</v>
      </c>
      <c r="S874" s="429" t="s">
        <v>53</v>
      </c>
      <c r="T874" s="5">
        <v>1.22</v>
      </c>
      <c r="V874" s="5">
        <v>1.35</v>
      </c>
      <c r="X874" s="5">
        <v>0.75</v>
      </c>
      <c r="Z874" s="5">
        <v>0.62</v>
      </c>
      <c r="AA874" s="429"/>
      <c r="AB874" s="430">
        <f t="shared" si="0"/>
        <v>12.979999999999999</v>
      </c>
    </row>
    <row r="875" spans="1:28">
      <c r="A875" s="429" t="s">
        <v>285</v>
      </c>
      <c r="B875" s="429" t="s">
        <v>276</v>
      </c>
      <c r="C875" s="430">
        <v>2007</v>
      </c>
      <c r="D875" s="430">
        <v>0.88</v>
      </c>
      <c r="E875" s="429" t="s">
        <v>53</v>
      </c>
      <c r="F875" s="430">
        <v>1.49</v>
      </c>
      <c r="G875" s="429" t="s">
        <v>25</v>
      </c>
      <c r="H875" s="430">
        <v>0.6</v>
      </c>
      <c r="I875" s="429" t="s">
        <v>53</v>
      </c>
      <c r="J875" s="430">
        <v>1.05</v>
      </c>
      <c r="K875" s="429" t="s">
        <v>53</v>
      </c>
      <c r="L875" s="430">
        <v>0.64</v>
      </c>
      <c r="M875" s="429" t="s">
        <v>53</v>
      </c>
      <c r="N875" s="430">
        <v>0.41</v>
      </c>
      <c r="O875" s="429" t="s">
        <v>53</v>
      </c>
      <c r="P875" s="430">
        <v>0.74</v>
      </c>
      <c r="Q875" s="429" t="s">
        <v>27</v>
      </c>
      <c r="R875" s="430">
        <v>2.23</v>
      </c>
      <c r="S875" s="429" t="s">
        <v>53</v>
      </c>
      <c r="T875" s="5">
        <v>1.45</v>
      </c>
      <c r="V875" s="5">
        <v>1.32</v>
      </c>
      <c r="X875" s="5">
        <v>2.1</v>
      </c>
      <c r="Z875" s="5">
        <v>2.64</v>
      </c>
      <c r="AA875" s="429"/>
      <c r="AB875" s="430">
        <f t="shared" si="0"/>
        <v>15.55</v>
      </c>
    </row>
    <row r="876" spans="1:28">
      <c r="A876" s="429" t="s">
        <v>286</v>
      </c>
      <c r="B876" s="429" t="s">
        <v>276</v>
      </c>
      <c r="C876" s="430">
        <v>2007</v>
      </c>
      <c r="D876" s="430">
        <v>0.2</v>
      </c>
      <c r="E876" s="429" t="s">
        <v>53</v>
      </c>
      <c r="F876" s="430">
        <v>0.45</v>
      </c>
      <c r="G876" s="429" t="s">
        <v>27</v>
      </c>
      <c r="H876" s="430">
        <v>0.28000000000000003</v>
      </c>
      <c r="I876" s="429" t="s">
        <v>53</v>
      </c>
      <c r="J876" s="430">
        <v>0.43</v>
      </c>
      <c r="K876" s="429" t="s">
        <v>53</v>
      </c>
      <c r="L876" s="430">
        <v>1.27</v>
      </c>
      <c r="M876" s="429" t="s">
        <v>53</v>
      </c>
      <c r="N876" s="430">
        <v>0.38</v>
      </c>
      <c r="O876" s="429" t="s">
        <v>25</v>
      </c>
      <c r="P876" s="430">
        <v>0.33</v>
      </c>
      <c r="Q876" s="429" t="s">
        <v>53</v>
      </c>
      <c r="R876" s="430">
        <v>0.76</v>
      </c>
      <c r="S876" s="429" t="s">
        <v>53</v>
      </c>
      <c r="T876" s="5">
        <v>1.1100000000000001</v>
      </c>
      <c r="V876" s="5">
        <v>0.84</v>
      </c>
      <c r="X876" s="5">
        <v>0.43</v>
      </c>
      <c r="Z876" s="5">
        <v>0.36</v>
      </c>
      <c r="AA876" s="429"/>
      <c r="AB876" s="430">
        <f t="shared" si="0"/>
        <v>6.84</v>
      </c>
    </row>
    <row r="877" spans="1:28">
      <c r="A877" s="429" t="s">
        <v>287</v>
      </c>
      <c r="B877" s="429" t="s">
        <v>276</v>
      </c>
      <c r="C877" s="430">
        <v>2007</v>
      </c>
      <c r="D877" s="430">
        <v>0.54</v>
      </c>
      <c r="E877" s="429" t="s">
        <v>53</v>
      </c>
      <c r="F877" s="430">
        <v>0.21</v>
      </c>
      <c r="G877" s="429" t="s">
        <v>25</v>
      </c>
      <c r="H877" s="430">
        <v>0.71</v>
      </c>
      <c r="I877" s="429" t="s">
        <v>53</v>
      </c>
      <c r="J877" s="430">
        <v>0.44</v>
      </c>
      <c r="K877" s="429" t="s">
        <v>53</v>
      </c>
      <c r="L877" s="430">
        <v>1.97</v>
      </c>
      <c r="M877" s="429" t="s">
        <v>27</v>
      </c>
      <c r="N877" s="430">
        <v>2.12</v>
      </c>
      <c r="O877" s="429" t="s">
        <v>25</v>
      </c>
      <c r="P877" s="430">
        <v>3.13</v>
      </c>
      <c r="Q877" s="429" t="s">
        <v>25</v>
      </c>
      <c r="R877" s="430">
        <v>0.28000000000000003</v>
      </c>
      <c r="S877" s="429" t="s">
        <v>53</v>
      </c>
      <c r="T877" s="5">
        <v>0.84</v>
      </c>
      <c r="V877" s="5">
        <v>0.77</v>
      </c>
      <c r="X877" s="5">
        <v>0.34</v>
      </c>
      <c r="Z877" s="5">
        <v>0.26</v>
      </c>
      <c r="AA877" s="429"/>
      <c r="AB877" s="430">
        <f t="shared" si="0"/>
        <v>11.61</v>
      </c>
    </row>
    <row r="878" spans="1:28">
      <c r="A878" s="429" t="s">
        <v>288</v>
      </c>
      <c r="B878" s="429" t="s">
        <v>276</v>
      </c>
      <c r="C878" s="430">
        <v>2007</v>
      </c>
      <c r="D878" s="430">
        <v>0.3</v>
      </c>
      <c r="E878" s="429" t="s">
        <v>27</v>
      </c>
      <c r="F878" s="430">
        <v>0.63</v>
      </c>
      <c r="G878" s="429" t="s">
        <v>53</v>
      </c>
      <c r="H878" s="430">
        <v>1.44</v>
      </c>
      <c r="I878" s="429" t="s">
        <v>53</v>
      </c>
      <c r="J878" s="430">
        <v>1.33</v>
      </c>
      <c r="K878" s="429" t="s">
        <v>53</v>
      </c>
      <c r="L878" s="430">
        <v>2.35</v>
      </c>
      <c r="M878" s="429" t="s">
        <v>53</v>
      </c>
      <c r="N878" s="430">
        <v>2.12</v>
      </c>
      <c r="O878" s="429" t="s">
        <v>53</v>
      </c>
      <c r="P878" s="430">
        <v>2.11</v>
      </c>
      <c r="Q878" s="429" t="s">
        <v>53</v>
      </c>
      <c r="R878" s="430">
        <v>0.39</v>
      </c>
      <c r="S878" s="429" t="s">
        <v>53</v>
      </c>
      <c r="T878" s="5">
        <v>1.31</v>
      </c>
      <c r="V878" s="5">
        <v>0.99</v>
      </c>
      <c r="X878" s="5">
        <v>0.56000000000000005</v>
      </c>
      <c r="Z878" s="5">
        <v>0.42</v>
      </c>
      <c r="AA878" s="429"/>
      <c r="AB878" s="430">
        <f t="shared" si="0"/>
        <v>13.950000000000003</v>
      </c>
    </row>
    <row r="879" spans="1:28">
      <c r="A879" s="429" t="s">
        <v>289</v>
      </c>
      <c r="B879" s="429" t="s">
        <v>276</v>
      </c>
      <c r="C879" s="430">
        <v>2007</v>
      </c>
      <c r="D879" s="430">
        <v>0.11</v>
      </c>
      <c r="E879" s="429" t="s">
        <v>37</v>
      </c>
      <c r="F879" s="430">
        <v>0.28000000000000003</v>
      </c>
      <c r="G879" s="429" t="s">
        <v>43</v>
      </c>
      <c r="H879" s="430">
        <v>0.68</v>
      </c>
      <c r="I879" s="429" t="s">
        <v>25</v>
      </c>
      <c r="J879" s="430">
        <v>1.85</v>
      </c>
      <c r="K879" s="429" t="s">
        <v>32</v>
      </c>
      <c r="L879" s="430">
        <v>0.82</v>
      </c>
      <c r="M879" s="429" t="s">
        <v>36</v>
      </c>
      <c r="N879" s="430">
        <v>1.59</v>
      </c>
      <c r="O879" s="429" t="s">
        <v>37</v>
      </c>
      <c r="P879" s="430">
        <v>0.94</v>
      </c>
      <c r="Q879" s="429" t="s">
        <v>38</v>
      </c>
      <c r="R879" s="430">
        <v>1.1399999999999999</v>
      </c>
      <c r="S879" s="429" t="s">
        <v>32</v>
      </c>
      <c r="T879" s="5">
        <v>1.1200000000000001</v>
      </c>
      <c r="V879" s="5">
        <v>0.76</v>
      </c>
      <c r="X879" s="5">
        <v>0.52</v>
      </c>
      <c r="Z879" s="5">
        <v>0.27</v>
      </c>
      <c r="AA879" s="429"/>
      <c r="AB879" s="430">
        <f t="shared" si="0"/>
        <v>10.079999999999998</v>
      </c>
    </row>
    <row r="880" spans="1:28">
      <c r="A880" s="429" t="s">
        <v>290</v>
      </c>
      <c r="B880" s="429" t="s">
        <v>276</v>
      </c>
      <c r="C880" s="430">
        <v>2007</v>
      </c>
      <c r="D880" s="430">
        <v>1.51</v>
      </c>
      <c r="E880" s="429" t="s">
        <v>53</v>
      </c>
      <c r="F880" s="430">
        <v>1.43</v>
      </c>
      <c r="G880" s="429" t="s">
        <v>27</v>
      </c>
      <c r="H880" s="430">
        <v>2.37</v>
      </c>
      <c r="I880" s="429" t="s">
        <v>53</v>
      </c>
      <c r="J880" s="430">
        <v>1.5</v>
      </c>
      <c r="K880" s="429" t="s">
        <v>53</v>
      </c>
      <c r="L880" s="430">
        <v>3.89</v>
      </c>
      <c r="M880" s="429" t="s">
        <v>37</v>
      </c>
      <c r="N880" s="430">
        <v>3</v>
      </c>
      <c r="O880" s="429" t="s">
        <v>29</v>
      </c>
      <c r="P880" s="430">
        <v>2.72</v>
      </c>
      <c r="Q880" s="429" t="s">
        <v>28</v>
      </c>
      <c r="R880" s="430">
        <v>0.69</v>
      </c>
      <c r="S880" s="429" t="s">
        <v>31</v>
      </c>
      <c r="T880" s="5">
        <v>1.83</v>
      </c>
      <c r="V880" s="5">
        <v>1.87</v>
      </c>
      <c r="X880" s="5">
        <v>1.4</v>
      </c>
      <c r="Z880" s="5">
        <v>1.36</v>
      </c>
      <c r="AA880" s="429"/>
      <c r="AB880" s="430">
        <f t="shared" si="0"/>
        <v>23.570000000000004</v>
      </c>
    </row>
    <row r="881" spans="1:28">
      <c r="A881" s="429" t="s">
        <v>291</v>
      </c>
      <c r="B881" s="429" t="s">
        <v>276</v>
      </c>
      <c r="C881" s="430">
        <v>2007</v>
      </c>
      <c r="D881" s="430">
        <v>0.3</v>
      </c>
      <c r="E881" s="429" t="s">
        <v>27</v>
      </c>
      <c r="F881" s="430">
        <v>0</v>
      </c>
      <c r="G881" s="429" t="s">
        <v>53</v>
      </c>
      <c r="H881" s="430">
        <v>0.47</v>
      </c>
      <c r="I881" s="429" t="s">
        <v>53</v>
      </c>
      <c r="J881" s="430">
        <v>0.26</v>
      </c>
      <c r="K881" s="429" t="s">
        <v>53</v>
      </c>
      <c r="L881" s="430">
        <v>1.65</v>
      </c>
      <c r="M881" s="429" t="s">
        <v>53</v>
      </c>
      <c r="N881" s="430">
        <v>0.02</v>
      </c>
      <c r="O881" s="429" t="s">
        <v>53</v>
      </c>
      <c r="P881" s="430">
        <v>2.25</v>
      </c>
      <c r="Q881" s="429" t="s">
        <v>25</v>
      </c>
      <c r="R881" s="430">
        <v>1.02</v>
      </c>
      <c r="S881" s="429" t="s">
        <v>53</v>
      </c>
      <c r="T881" s="5">
        <v>0.94</v>
      </c>
      <c r="V881" s="5">
        <v>0.65</v>
      </c>
      <c r="X881" s="5">
        <v>0.33</v>
      </c>
      <c r="Z881" s="5">
        <v>0.19</v>
      </c>
      <c r="AA881" s="429"/>
      <c r="AB881" s="430">
        <f t="shared" si="0"/>
        <v>8.0799999999999983</v>
      </c>
    </row>
    <row r="882" spans="1:28">
      <c r="A882" s="429" t="s">
        <v>293</v>
      </c>
      <c r="B882" s="429" t="s">
        <v>276</v>
      </c>
      <c r="C882" s="430">
        <v>2007</v>
      </c>
      <c r="D882" s="430">
        <v>0.52</v>
      </c>
      <c r="E882" s="429" t="s">
        <v>53</v>
      </c>
      <c r="F882" s="430">
        <v>0.26</v>
      </c>
      <c r="G882" s="429" t="s">
        <v>53</v>
      </c>
      <c r="H882" s="430">
        <v>1.36</v>
      </c>
      <c r="I882" s="429" t="s">
        <v>53</v>
      </c>
      <c r="J882" s="430">
        <v>0.37</v>
      </c>
      <c r="K882" s="429" t="s">
        <v>53</v>
      </c>
      <c r="L882" s="430">
        <v>2.86</v>
      </c>
      <c r="M882" s="429" t="s">
        <v>53</v>
      </c>
      <c r="N882" s="430">
        <v>0.72</v>
      </c>
      <c r="O882" s="429" t="s">
        <v>53</v>
      </c>
      <c r="P882" s="430">
        <v>3.54</v>
      </c>
      <c r="Q882" s="429" t="s">
        <v>53</v>
      </c>
      <c r="R882" s="430">
        <v>2.57</v>
      </c>
      <c r="S882" s="429" t="s">
        <v>53</v>
      </c>
      <c r="T882" s="5">
        <v>0.96</v>
      </c>
      <c r="V882" s="5">
        <v>1</v>
      </c>
      <c r="X882" s="5">
        <v>0.72</v>
      </c>
      <c r="Z882" s="5">
        <v>0.53</v>
      </c>
      <c r="AA882" s="429"/>
      <c r="AB882" s="430">
        <f t="shared" si="0"/>
        <v>15.41</v>
      </c>
    </row>
    <row r="883" spans="1:28">
      <c r="A883" s="429" t="s">
        <v>294</v>
      </c>
      <c r="B883" s="429" t="s">
        <v>276</v>
      </c>
      <c r="C883" s="430">
        <v>2007</v>
      </c>
      <c r="D883" s="430">
        <v>0.97</v>
      </c>
      <c r="E883" s="429" t="s">
        <v>25</v>
      </c>
      <c r="F883" s="430">
        <v>0.8</v>
      </c>
      <c r="G883" s="429" t="s">
        <v>27</v>
      </c>
      <c r="H883" s="430">
        <v>1.05</v>
      </c>
      <c r="I883" s="429" t="s">
        <v>53</v>
      </c>
      <c r="J883" s="430">
        <v>1.48</v>
      </c>
      <c r="K883" s="429" t="s">
        <v>53</v>
      </c>
      <c r="L883" s="430">
        <v>1.92</v>
      </c>
      <c r="M883" s="429" t="s">
        <v>27</v>
      </c>
      <c r="N883" s="430">
        <v>0.56000000000000005</v>
      </c>
      <c r="O883" s="429" t="s">
        <v>53</v>
      </c>
      <c r="P883" s="430">
        <v>1.7</v>
      </c>
      <c r="Q883" s="429" t="s">
        <v>53</v>
      </c>
      <c r="R883" s="430">
        <v>0.63</v>
      </c>
      <c r="S883" s="429" t="s">
        <v>42</v>
      </c>
      <c r="T883" s="5">
        <v>1.18</v>
      </c>
      <c r="V883" s="5">
        <v>0.8</v>
      </c>
      <c r="X883" s="5">
        <v>0.98</v>
      </c>
      <c r="Z883" s="5">
        <v>1.08</v>
      </c>
      <c r="AA883" s="429"/>
      <c r="AB883" s="430">
        <f t="shared" si="0"/>
        <v>13.150000000000002</v>
      </c>
    </row>
    <row r="884" spans="1:28">
      <c r="A884" s="429" t="s">
        <v>295</v>
      </c>
      <c r="B884" s="429" t="s">
        <v>276</v>
      </c>
      <c r="C884" s="430">
        <v>2007</v>
      </c>
      <c r="D884" s="430">
        <v>0.32</v>
      </c>
      <c r="E884" s="429" t="s">
        <v>53</v>
      </c>
      <c r="F884" s="430">
        <v>0.34</v>
      </c>
      <c r="G884" s="429" t="s">
        <v>53</v>
      </c>
      <c r="H884" s="430">
        <v>1.4</v>
      </c>
      <c r="I884" s="429" t="s">
        <v>53</v>
      </c>
      <c r="J884" s="430">
        <v>1.49</v>
      </c>
      <c r="K884" s="429" t="s">
        <v>53</v>
      </c>
      <c r="L884" s="430">
        <v>1.4</v>
      </c>
      <c r="M884" s="429" t="s">
        <v>53</v>
      </c>
      <c r="N884" s="430">
        <v>0.36</v>
      </c>
      <c r="O884" s="429" t="s">
        <v>53</v>
      </c>
      <c r="P884" s="430">
        <v>3.97</v>
      </c>
      <c r="Q884" s="429" t="s">
        <v>53</v>
      </c>
      <c r="R884" s="430">
        <v>1.62</v>
      </c>
      <c r="S884" s="429" t="s">
        <v>53</v>
      </c>
      <c r="T884" s="5">
        <v>1.29</v>
      </c>
      <c r="V884" s="5">
        <v>0.91</v>
      </c>
      <c r="X884" s="5">
        <v>0.61</v>
      </c>
      <c r="Z884" s="5">
        <v>0.46</v>
      </c>
      <c r="AA884" s="429"/>
      <c r="AB884" s="430">
        <f t="shared" si="0"/>
        <v>14.169999999999998</v>
      </c>
    </row>
    <row r="885" spans="1:28">
      <c r="A885" s="429" t="s">
        <v>296</v>
      </c>
      <c r="B885" s="429" t="s">
        <v>276</v>
      </c>
      <c r="C885" s="430">
        <v>2007</v>
      </c>
      <c r="D885" s="430">
        <v>0.43</v>
      </c>
      <c r="E885" s="429" t="s">
        <v>53</v>
      </c>
      <c r="F885" s="430">
        <v>0.68</v>
      </c>
      <c r="G885" s="429" t="s">
        <v>53</v>
      </c>
      <c r="H885" s="430">
        <v>1.73</v>
      </c>
      <c r="I885" s="429" t="s">
        <v>53</v>
      </c>
      <c r="J885" s="430">
        <v>0</v>
      </c>
      <c r="K885" s="429" t="s">
        <v>26</v>
      </c>
      <c r="L885" s="430">
        <v>3.02</v>
      </c>
      <c r="M885" s="429" t="s">
        <v>53</v>
      </c>
      <c r="N885" s="430">
        <v>0.37</v>
      </c>
      <c r="O885" s="429" t="s">
        <v>53</v>
      </c>
      <c r="P885" s="430">
        <v>2.12</v>
      </c>
      <c r="Q885" s="429" t="s">
        <v>53</v>
      </c>
      <c r="R885" s="430">
        <v>1.94</v>
      </c>
      <c r="S885" s="429" t="s">
        <v>53</v>
      </c>
      <c r="T885" s="5">
        <v>1.25</v>
      </c>
      <c r="V885" s="5">
        <v>1.06</v>
      </c>
      <c r="X885" s="5">
        <v>0.68</v>
      </c>
      <c r="Z885" s="5">
        <v>0.66</v>
      </c>
      <c r="AA885" s="429"/>
      <c r="AB885" s="430">
        <f t="shared" si="0"/>
        <v>13.94</v>
      </c>
    </row>
    <row r="886" spans="1:28">
      <c r="A886" s="429" t="s">
        <v>297</v>
      </c>
      <c r="B886" s="429" t="s">
        <v>276</v>
      </c>
      <c r="C886" s="430">
        <v>2007</v>
      </c>
      <c r="D886" s="430">
        <v>0.16</v>
      </c>
      <c r="E886" s="429" t="s">
        <v>53</v>
      </c>
      <c r="F886" s="430">
        <v>0.17</v>
      </c>
      <c r="G886" s="429" t="s">
        <v>53</v>
      </c>
      <c r="H886" s="430">
        <v>0.89</v>
      </c>
      <c r="I886" s="429" t="s">
        <v>53</v>
      </c>
      <c r="J886" s="430">
        <v>0.13</v>
      </c>
      <c r="K886" s="429" t="s">
        <v>53</v>
      </c>
      <c r="L886" s="430">
        <v>1.06</v>
      </c>
      <c r="M886" s="429" t="s">
        <v>53</v>
      </c>
      <c r="N886" s="430">
        <v>0.16</v>
      </c>
      <c r="O886" s="429" t="s">
        <v>53</v>
      </c>
      <c r="P886" s="430">
        <v>0.55000000000000004</v>
      </c>
      <c r="Q886" s="429" t="s">
        <v>53</v>
      </c>
      <c r="R886" s="430">
        <v>0</v>
      </c>
      <c r="S886" s="429" t="s">
        <v>26</v>
      </c>
      <c r="T886" s="5">
        <v>0.8</v>
      </c>
      <c r="V886" s="5">
        <v>0.67</v>
      </c>
      <c r="X886" s="5">
        <v>0.56999999999999995</v>
      </c>
      <c r="Z886" s="5">
        <v>0.43</v>
      </c>
      <c r="AA886" s="429"/>
      <c r="AB886" s="430">
        <f t="shared" si="0"/>
        <v>5.59</v>
      </c>
    </row>
    <row r="887" spans="1:28">
      <c r="A887" s="429" t="s">
        <v>298</v>
      </c>
      <c r="B887" s="429" t="s">
        <v>276</v>
      </c>
      <c r="C887" s="430">
        <v>2007</v>
      </c>
      <c r="D887" s="430">
        <v>0.09</v>
      </c>
      <c r="E887" s="429" t="s">
        <v>53</v>
      </c>
      <c r="F887" s="430">
        <v>0.34</v>
      </c>
      <c r="G887" s="429" t="s">
        <v>53</v>
      </c>
      <c r="H887" s="430">
        <v>0.67</v>
      </c>
      <c r="I887" s="429" t="s">
        <v>27</v>
      </c>
      <c r="J887" s="430">
        <v>1.8</v>
      </c>
      <c r="K887" s="429" t="s">
        <v>53</v>
      </c>
      <c r="L887" s="430">
        <v>0.33</v>
      </c>
      <c r="M887" s="429" t="s">
        <v>53</v>
      </c>
      <c r="N887" s="430">
        <v>2.3199999999999998</v>
      </c>
      <c r="O887" s="429" t="s">
        <v>53</v>
      </c>
      <c r="P887" s="430">
        <v>0.19</v>
      </c>
      <c r="Q887" s="429" t="s">
        <v>53</v>
      </c>
      <c r="R887" s="430">
        <v>0.71</v>
      </c>
      <c r="S887" s="429" t="s">
        <v>53</v>
      </c>
      <c r="T887" s="5">
        <v>0.85</v>
      </c>
      <c r="V887" s="5">
        <v>0.53</v>
      </c>
      <c r="X887" s="5">
        <v>0.3</v>
      </c>
      <c r="Z887" s="5">
        <v>0.2</v>
      </c>
      <c r="AA887" s="429"/>
      <c r="AB887" s="430">
        <f t="shared" si="0"/>
        <v>8.33</v>
      </c>
    </row>
    <row r="888" spans="1:28">
      <c r="A888" s="429" t="s">
        <v>299</v>
      </c>
      <c r="B888" s="429" t="s">
        <v>276</v>
      </c>
      <c r="C888" s="430">
        <v>2007</v>
      </c>
      <c r="D888" s="430">
        <v>0</v>
      </c>
      <c r="E888" s="429" t="s">
        <v>43</v>
      </c>
      <c r="F888" s="430">
        <v>0.68</v>
      </c>
      <c r="G888" s="429" t="s">
        <v>53</v>
      </c>
      <c r="H888" s="430">
        <v>2.16</v>
      </c>
      <c r="I888" s="429" t="s">
        <v>28</v>
      </c>
      <c r="J888" s="430">
        <v>1.04</v>
      </c>
      <c r="K888" s="429" t="s">
        <v>31</v>
      </c>
      <c r="L888" s="430">
        <v>5.57</v>
      </c>
      <c r="M888" s="429" t="s">
        <v>53</v>
      </c>
      <c r="N888" s="430">
        <v>2.1</v>
      </c>
      <c r="O888" s="429" t="s">
        <v>53</v>
      </c>
      <c r="P888" s="430">
        <v>0.92</v>
      </c>
      <c r="Q888" s="429" t="s">
        <v>53</v>
      </c>
      <c r="R888" s="430">
        <v>0</v>
      </c>
      <c r="S888" s="429" t="s">
        <v>53</v>
      </c>
      <c r="T888" s="5">
        <v>1.19</v>
      </c>
      <c r="V888" s="5">
        <v>1.05</v>
      </c>
      <c r="X888" s="5">
        <v>0.62</v>
      </c>
      <c r="Z888" s="5">
        <v>0.48</v>
      </c>
      <c r="AA888" s="429"/>
      <c r="AB888" s="430">
        <f t="shared" si="0"/>
        <v>15.81</v>
      </c>
    </row>
    <row r="889" spans="1:28">
      <c r="A889" s="429" t="s">
        <v>300</v>
      </c>
      <c r="B889" s="429" t="s">
        <v>276</v>
      </c>
      <c r="C889" s="430">
        <v>2007</v>
      </c>
      <c r="D889" s="430">
        <v>0.33</v>
      </c>
      <c r="E889" s="429" t="s">
        <v>53</v>
      </c>
      <c r="F889" s="430">
        <v>0.52</v>
      </c>
      <c r="G889" s="429" t="s">
        <v>53</v>
      </c>
      <c r="H889" s="430">
        <v>1.01</v>
      </c>
      <c r="I889" s="429" t="s">
        <v>53</v>
      </c>
      <c r="J889" s="430">
        <v>1.58</v>
      </c>
      <c r="K889" s="429" t="s">
        <v>53</v>
      </c>
      <c r="L889" s="430">
        <v>0.65</v>
      </c>
      <c r="M889" s="429" t="s">
        <v>53</v>
      </c>
      <c r="N889" s="430">
        <v>2.2200000000000002</v>
      </c>
      <c r="O889" s="429" t="s">
        <v>53</v>
      </c>
      <c r="P889" s="430">
        <v>0.31</v>
      </c>
      <c r="Q889" s="429" t="s">
        <v>53</v>
      </c>
      <c r="R889" s="430">
        <v>1.0900000000000001</v>
      </c>
      <c r="S889" s="429" t="s">
        <v>53</v>
      </c>
      <c r="T889" s="5">
        <v>1.04</v>
      </c>
      <c r="V889" s="5">
        <v>0.76</v>
      </c>
      <c r="X889" s="5">
        <v>0.49</v>
      </c>
      <c r="Z889" s="5">
        <v>0.31</v>
      </c>
      <c r="AA889" s="429"/>
      <c r="AB889" s="430">
        <f t="shared" si="0"/>
        <v>10.31</v>
      </c>
    </row>
    <row r="890" spans="1:28">
      <c r="A890" s="429" t="s">
        <v>301</v>
      </c>
      <c r="B890" s="429" t="s">
        <v>276</v>
      </c>
      <c r="C890" s="430">
        <v>2007</v>
      </c>
      <c r="D890" s="430">
        <v>0.47</v>
      </c>
      <c r="E890" s="429" t="s">
        <v>53</v>
      </c>
      <c r="F890" s="430">
        <v>0.28999999999999998</v>
      </c>
      <c r="G890" s="429" t="s">
        <v>27</v>
      </c>
      <c r="H890" s="430">
        <v>0.96</v>
      </c>
      <c r="I890" s="429" t="s">
        <v>53</v>
      </c>
      <c r="J890" s="430">
        <v>0.98</v>
      </c>
      <c r="K890" s="429" t="s">
        <v>53</v>
      </c>
      <c r="L890" s="430">
        <v>0</v>
      </c>
      <c r="M890" s="429" t="s">
        <v>26</v>
      </c>
      <c r="N890" s="430">
        <v>2.16</v>
      </c>
      <c r="O890" s="429" t="s">
        <v>27</v>
      </c>
      <c r="P890" s="430">
        <v>1.48</v>
      </c>
      <c r="Q890" s="429" t="s">
        <v>53</v>
      </c>
      <c r="R890" s="430">
        <v>0.96</v>
      </c>
      <c r="S890" s="429" t="s">
        <v>53</v>
      </c>
      <c r="T890" s="5">
        <v>0.96</v>
      </c>
      <c r="V890" s="5">
        <v>0.66</v>
      </c>
      <c r="X890" s="5">
        <v>0.41</v>
      </c>
      <c r="Z890" s="5">
        <v>0.28000000000000003</v>
      </c>
      <c r="AA890" s="429"/>
      <c r="AB890" s="430">
        <f t="shared" si="0"/>
        <v>9.61</v>
      </c>
    </row>
    <row r="891" spans="1:28">
      <c r="A891" s="429" t="s">
        <v>302</v>
      </c>
      <c r="B891" s="429" t="s">
        <v>276</v>
      </c>
      <c r="C891" s="430">
        <v>2007</v>
      </c>
      <c r="D891" s="430">
        <v>0.65</v>
      </c>
      <c r="E891" s="429" t="s">
        <v>53</v>
      </c>
      <c r="F891" s="430">
        <v>0.22</v>
      </c>
      <c r="G891" s="429" t="s">
        <v>25</v>
      </c>
      <c r="H891" s="430">
        <v>0.92</v>
      </c>
      <c r="I891" s="429" t="s">
        <v>53</v>
      </c>
      <c r="J891" s="430">
        <v>1.1100000000000001</v>
      </c>
      <c r="K891" s="429" t="s">
        <v>53</v>
      </c>
      <c r="L891" s="430">
        <v>1.81</v>
      </c>
      <c r="M891" s="429" t="s">
        <v>28</v>
      </c>
      <c r="N891" s="430">
        <v>1.35</v>
      </c>
      <c r="O891" s="429" t="s">
        <v>53</v>
      </c>
      <c r="P891" s="430">
        <v>1.02</v>
      </c>
      <c r="Q891" s="429" t="s">
        <v>53</v>
      </c>
      <c r="R891" s="430">
        <v>1.57</v>
      </c>
      <c r="S891" s="429" t="s">
        <v>53</v>
      </c>
      <c r="T891" s="5">
        <v>1.31</v>
      </c>
      <c r="V891" s="5">
        <v>1.1299999999999999</v>
      </c>
      <c r="X891" s="5">
        <v>0.66</v>
      </c>
      <c r="Z891" s="5">
        <v>0.45</v>
      </c>
      <c r="AA891" s="429"/>
      <c r="AB891" s="430">
        <f t="shared" si="0"/>
        <v>12.2</v>
      </c>
    </row>
    <row r="892" spans="1:28">
      <c r="A892" s="429" t="s">
        <v>303</v>
      </c>
      <c r="B892" s="429" t="s">
        <v>276</v>
      </c>
      <c r="C892" s="430">
        <v>2007</v>
      </c>
      <c r="D892" s="430">
        <v>0.1</v>
      </c>
      <c r="E892" s="429" t="s">
        <v>27</v>
      </c>
      <c r="F892" s="430">
        <v>0.51</v>
      </c>
      <c r="G892" s="429" t="s">
        <v>53</v>
      </c>
      <c r="H892" s="430">
        <v>1.35</v>
      </c>
      <c r="I892" s="429" t="s">
        <v>53</v>
      </c>
      <c r="J892" s="430">
        <v>1.01</v>
      </c>
      <c r="K892" s="429" t="s">
        <v>53</v>
      </c>
      <c r="L892" s="430">
        <v>2.4300000000000002</v>
      </c>
      <c r="M892" s="429" t="s">
        <v>53</v>
      </c>
      <c r="N892" s="430">
        <v>2.0499999999999998</v>
      </c>
      <c r="O892" s="429" t="s">
        <v>53</v>
      </c>
      <c r="P892" s="430">
        <v>1.03</v>
      </c>
      <c r="Q892" s="429" t="s">
        <v>53</v>
      </c>
      <c r="R892" s="430">
        <v>2.89</v>
      </c>
      <c r="S892" s="429" t="s">
        <v>53</v>
      </c>
      <c r="T892" s="5">
        <v>1.32</v>
      </c>
      <c r="V892" s="5">
        <v>1.04</v>
      </c>
      <c r="X892" s="5">
        <v>0.61</v>
      </c>
      <c r="Z892" s="5">
        <v>0.44</v>
      </c>
      <c r="AA892" s="429"/>
      <c r="AB892" s="430">
        <f t="shared" si="0"/>
        <v>14.78</v>
      </c>
    </row>
    <row r="893" spans="1:28">
      <c r="A893" s="429" t="s">
        <v>304</v>
      </c>
      <c r="B893" s="429" t="s">
        <v>276</v>
      </c>
      <c r="C893" s="430">
        <v>2007</v>
      </c>
      <c r="D893" s="430">
        <v>0</v>
      </c>
      <c r="E893" s="429" t="s">
        <v>26</v>
      </c>
      <c r="F893" s="430">
        <v>0</v>
      </c>
      <c r="G893" s="429" t="s">
        <v>26</v>
      </c>
      <c r="H893" s="430">
        <v>0</v>
      </c>
      <c r="I893" s="429" t="s">
        <v>26</v>
      </c>
      <c r="J893" s="430">
        <v>0</v>
      </c>
      <c r="K893" s="429" t="s">
        <v>26</v>
      </c>
      <c r="L893" s="430">
        <v>0.7</v>
      </c>
      <c r="M893" s="429" t="s">
        <v>31</v>
      </c>
      <c r="N893" s="430">
        <v>0</v>
      </c>
      <c r="O893" s="429" t="s">
        <v>26</v>
      </c>
      <c r="P893" s="430">
        <v>0</v>
      </c>
      <c r="Q893" s="429" t="s">
        <v>44</v>
      </c>
      <c r="R893" s="430">
        <v>1</v>
      </c>
      <c r="S893" s="429" t="s">
        <v>38</v>
      </c>
      <c r="T893" s="5">
        <v>1.35</v>
      </c>
      <c r="V893" s="5">
        <v>0.9</v>
      </c>
      <c r="X893" s="5">
        <v>0.72</v>
      </c>
      <c r="Z893" s="5">
        <v>0.66</v>
      </c>
      <c r="AA893" s="429"/>
      <c r="AB893" s="430">
        <f t="shared" si="0"/>
        <v>5.33</v>
      </c>
    </row>
    <row r="894" spans="1:28">
      <c r="A894" s="429" t="s">
        <v>306</v>
      </c>
      <c r="B894" s="429" t="s">
        <v>276</v>
      </c>
      <c r="C894" s="430">
        <v>2007</v>
      </c>
      <c r="D894" s="430">
        <v>0.46</v>
      </c>
      <c r="E894" s="429" t="s">
        <v>25</v>
      </c>
      <c r="F894" s="430">
        <v>0.39</v>
      </c>
      <c r="G894" s="429" t="s">
        <v>27</v>
      </c>
      <c r="H894" s="430">
        <v>0.55000000000000004</v>
      </c>
      <c r="I894" s="429" t="s">
        <v>53</v>
      </c>
      <c r="J894" s="430">
        <v>0.79</v>
      </c>
      <c r="K894" s="429" t="s">
        <v>53</v>
      </c>
      <c r="L894" s="430">
        <v>0.18</v>
      </c>
      <c r="M894" s="429" t="s">
        <v>53</v>
      </c>
      <c r="N894" s="430">
        <v>0.28000000000000003</v>
      </c>
      <c r="O894" s="429" t="s">
        <v>53</v>
      </c>
      <c r="P894" s="430">
        <v>1.1200000000000001</v>
      </c>
      <c r="Q894" s="429" t="s">
        <v>53</v>
      </c>
      <c r="R894" s="430">
        <v>1.47</v>
      </c>
      <c r="S894" s="429" t="s">
        <v>53</v>
      </c>
      <c r="T894" s="5">
        <v>1.26</v>
      </c>
      <c r="V894" s="5">
        <v>0.79</v>
      </c>
      <c r="X894" s="5">
        <v>0.67</v>
      </c>
      <c r="Z894" s="5">
        <v>0.79</v>
      </c>
      <c r="AA894" s="429"/>
      <c r="AB894" s="430">
        <f t="shared" si="0"/>
        <v>8.75</v>
      </c>
    </row>
    <row r="895" spans="1:28">
      <c r="A895" s="429" t="s">
        <v>307</v>
      </c>
      <c r="B895" s="429" t="s">
        <v>276</v>
      </c>
      <c r="C895" s="430">
        <v>2007</v>
      </c>
      <c r="D895" s="430">
        <v>0.77</v>
      </c>
      <c r="E895" s="429" t="s">
        <v>53</v>
      </c>
      <c r="F895" s="430">
        <v>0.82</v>
      </c>
      <c r="G895" s="429" t="s">
        <v>53</v>
      </c>
      <c r="H895" s="430">
        <v>0.47</v>
      </c>
      <c r="I895" s="429" t="s">
        <v>53</v>
      </c>
      <c r="J895" s="430">
        <v>1.04</v>
      </c>
      <c r="K895" s="429" t="s">
        <v>53</v>
      </c>
      <c r="L895" s="430">
        <v>0.49</v>
      </c>
      <c r="M895" s="429" t="s">
        <v>53</v>
      </c>
      <c r="N895" s="430">
        <v>0.57999999999999996</v>
      </c>
      <c r="O895" s="429" t="s">
        <v>53</v>
      </c>
      <c r="P895" s="430">
        <v>1.24</v>
      </c>
      <c r="Q895" s="429" t="s">
        <v>53</v>
      </c>
      <c r="R895" s="430">
        <v>2.41</v>
      </c>
      <c r="S895" s="429" t="s">
        <v>53</v>
      </c>
      <c r="T895" s="5">
        <v>1.62</v>
      </c>
      <c r="V895" s="5">
        <v>1.17</v>
      </c>
      <c r="X895" s="5">
        <v>1.1499999999999999</v>
      </c>
      <c r="Z895" s="5">
        <v>1.07</v>
      </c>
      <c r="AA895" s="429"/>
      <c r="AB895" s="430">
        <f t="shared" si="0"/>
        <v>12.830000000000002</v>
      </c>
    </row>
    <row r="896" spans="1:28">
      <c r="A896" s="429" t="s">
        <v>308</v>
      </c>
      <c r="B896" s="429" t="s">
        <v>276</v>
      </c>
      <c r="C896" s="430">
        <v>2007</v>
      </c>
      <c r="D896" s="430">
        <v>0</v>
      </c>
      <c r="E896" s="429" t="s">
        <v>26</v>
      </c>
      <c r="F896" s="430">
        <v>0</v>
      </c>
      <c r="G896" s="429" t="s">
        <v>26</v>
      </c>
      <c r="H896" s="430">
        <v>0.04</v>
      </c>
      <c r="I896" s="429" t="s">
        <v>38</v>
      </c>
      <c r="J896" s="430">
        <v>0.69</v>
      </c>
      <c r="K896" s="429" t="s">
        <v>31</v>
      </c>
      <c r="L896" s="430">
        <v>4.42</v>
      </c>
      <c r="M896" s="429" t="s">
        <v>53</v>
      </c>
      <c r="N896" s="430">
        <v>4.1100000000000003</v>
      </c>
      <c r="O896" s="429" t="s">
        <v>53</v>
      </c>
      <c r="P896" s="430">
        <v>0.09</v>
      </c>
      <c r="Q896" s="429" t="s">
        <v>53</v>
      </c>
      <c r="R896" s="430">
        <v>0.97</v>
      </c>
      <c r="S896" s="429" t="s">
        <v>53</v>
      </c>
      <c r="T896" s="5">
        <v>1.34</v>
      </c>
      <c r="V896" s="5">
        <v>1.52</v>
      </c>
      <c r="X896" s="5">
        <v>0.78</v>
      </c>
      <c r="Z896" s="5">
        <v>0.72</v>
      </c>
      <c r="AA896" s="429"/>
      <c r="AB896" s="430">
        <f t="shared" si="0"/>
        <v>14.680000000000001</v>
      </c>
    </row>
    <row r="897" spans="1:28">
      <c r="A897" s="429" t="s">
        <v>310</v>
      </c>
      <c r="B897" s="429" t="s">
        <v>276</v>
      </c>
      <c r="C897" s="430">
        <v>2007</v>
      </c>
      <c r="D897" s="430">
        <v>0.52</v>
      </c>
      <c r="E897" s="429" t="s">
        <v>53</v>
      </c>
      <c r="F897" s="430">
        <v>1.1499999999999999</v>
      </c>
      <c r="G897" s="429" t="s">
        <v>53</v>
      </c>
      <c r="H897" s="430">
        <v>2.39</v>
      </c>
      <c r="I897" s="429" t="s">
        <v>53</v>
      </c>
      <c r="J897" s="430">
        <v>0.67</v>
      </c>
      <c r="K897" s="429" t="s">
        <v>27</v>
      </c>
      <c r="L897" s="430">
        <v>4.8899999999999997</v>
      </c>
      <c r="M897" s="429" t="s">
        <v>53</v>
      </c>
      <c r="N897" s="430">
        <v>2.92</v>
      </c>
      <c r="O897" s="429" t="s">
        <v>25</v>
      </c>
      <c r="P897" s="430">
        <v>1.36</v>
      </c>
      <c r="Q897" s="429" t="s">
        <v>53</v>
      </c>
      <c r="R897" s="430">
        <v>3.46</v>
      </c>
      <c r="S897" s="429" t="s">
        <v>53</v>
      </c>
      <c r="T897" s="5">
        <v>1.46</v>
      </c>
      <c r="V897" s="5">
        <v>1.33</v>
      </c>
      <c r="X897" s="5">
        <v>0.73</v>
      </c>
      <c r="Z897" s="5">
        <v>0.67</v>
      </c>
      <c r="AA897" s="429"/>
      <c r="AB897" s="430">
        <f t="shared" si="0"/>
        <v>21.55</v>
      </c>
    </row>
    <row r="898" spans="1:28">
      <c r="A898" s="429" t="s">
        <v>311</v>
      </c>
      <c r="B898" s="429" t="s">
        <v>276</v>
      </c>
      <c r="C898" s="430">
        <v>2007</v>
      </c>
      <c r="D898" s="430">
        <v>0.15</v>
      </c>
      <c r="E898" s="429" t="s">
        <v>53</v>
      </c>
      <c r="F898" s="430">
        <v>0.57999999999999996</v>
      </c>
      <c r="G898" s="429" t="s">
        <v>53</v>
      </c>
      <c r="H898" s="430">
        <v>2.8</v>
      </c>
      <c r="I898" s="429" t="s">
        <v>53</v>
      </c>
      <c r="J898" s="430">
        <v>1.27</v>
      </c>
      <c r="K898" s="429" t="s">
        <v>25</v>
      </c>
      <c r="L898" s="430">
        <v>4.08</v>
      </c>
      <c r="M898" s="429" t="s">
        <v>53</v>
      </c>
      <c r="N898" s="430">
        <v>1.33</v>
      </c>
      <c r="O898" s="429" t="s">
        <v>53</v>
      </c>
      <c r="P898" s="430">
        <v>0.53</v>
      </c>
      <c r="Q898" s="429" t="s">
        <v>53</v>
      </c>
      <c r="R898" s="430">
        <v>0.74</v>
      </c>
      <c r="S898" s="429" t="s">
        <v>53</v>
      </c>
      <c r="T898" s="5">
        <v>1.06</v>
      </c>
      <c r="V898" s="5">
        <v>0.96</v>
      </c>
      <c r="X898" s="5">
        <v>0.52</v>
      </c>
      <c r="Z898" s="5">
        <v>0.45</v>
      </c>
      <c r="AA898" s="429"/>
      <c r="AB898" s="430">
        <f t="shared" si="0"/>
        <v>14.469999999999999</v>
      </c>
    </row>
    <row r="899" spans="1:28">
      <c r="A899" s="429" t="s">
        <v>312</v>
      </c>
      <c r="B899" s="429" t="s">
        <v>276</v>
      </c>
      <c r="C899" s="430">
        <v>2007</v>
      </c>
      <c r="D899" s="430">
        <v>0.17</v>
      </c>
      <c r="E899" s="429" t="s">
        <v>27</v>
      </c>
      <c r="F899" s="430">
        <v>0.05</v>
      </c>
      <c r="G899" s="429" t="s">
        <v>27</v>
      </c>
      <c r="H899" s="430">
        <v>0.78</v>
      </c>
      <c r="I899" s="429" t="s">
        <v>53</v>
      </c>
      <c r="J899" s="430">
        <v>0.02</v>
      </c>
      <c r="K899" s="429" t="s">
        <v>53</v>
      </c>
      <c r="L899" s="430">
        <v>1.54</v>
      </c>
      <c r="M899" s="429" t="s">
        <v>53</v>
      </c>
      <c r="N899" s="430">
        <v>0.91</v>
      </c>
      <c r="O899" s="429" t="s">
        <v>53</v>
      </c>
      <c r="P899" s="430">
        <v>1.21</v>
      </c>
      <c r="Q899" s="429" t="s">
        <v>53</v>
      </c>
      <c r="R899" s="430">
        <v>1.44</v>
      </c>
      <c r="S899" s="429" t="s">
        <v>53</v>
      </c>
      <c r="T899" s="5">
        <v>1.03</v>
      </c>
      <c r="V899" s="5">
        <v>0.67</v>
      </c>
      <c r="X899" s="5">
        <v>0.37</v>
      </c>
      <c r="Z899" s="5">
        <v>0.18</v>
      </c>
      <c r="AA899" s="429"/>
      <c r="AB899" s="430">
        <f t="shared" si="0"/>
        <v>8.3699999999999992</v>
      </c>
    </row>
    <row r="900" spans="1:28">
      <c r="A900" s="429" t="s">
        <v>314</v>
      </c>
      <c r="B900" s="429" t="s">
        <v>276</v>
      </c>
      <c r="C900" s="430">
        <v>2007</v>
      </c>
      <c r="D900" s="430">
        <v>0.54</v>
      </c>
      <c r="E900" s="429" t="s">
        <v>53</v>
      </c>
      <c r="F900" s="430">
        <v>0.22</v>
      </c>
      <c r="G900" s="429" t="s">
        <v>53</v>
      </c>
      <c r="H900" s="430">
        <v>2.34</v>
      </c>
      <c r="I900" s="429" t="s">
        <v>53</v>
      </c>
      <c r="J900" s="430">
        <v>1.28</v>
      </c>
      <c r="K900" s="429" t="s">
        <v>27</v>
      </c>
      <c r="L900" s="430">
        <v>3.53</v>
      </c>
      <c r="M900" s="429" t="s">
        <v>53</v>
      </c>
      <c r="N900" s="430">
        <v>0.61</v>
      </c>
      <c r="O900" s="429" t="s">
        <v>53</v>
      </c>
      <c r="P900" s="430">
        <v>0.44</v>
      </c>
      <c r="Q900" s="429" t="s">
        <v>53</v>
      </c>
      <c r="R900" s="430">
        <v>1.37</v>
      </c>
      <c r="S900" s="429" t="s">
        <v>53</v>
      </c>
      <c r="T900" s="5">
        <v>1.31</v>
      </c>
      <c r="V900" s="5">
        <v>1.24</v>
      </c>
      <c r="X900" s="5">
        <v>0.63</v>
      </c>
      <c r="Z900" s="5">
        <v>0.5</v>
      </c>
      <c r="AA900" s="429"/>
      <c r="AB900" s="430">
        <f t="shared" si="0"/>
        <v>14.01</v>
      </c>
    </row>
    <row r="901" spans="1:28">
      <c r="A901" s="429" t="s">
        <v>315</v>
      </c>
      <c r="B901" s="429" t="s">
        <v>276</v>
      </c>
      <c r="C901" s="430">
        <v>2007</v>
      </c>
      <c r="D901" s="430">
        <v>0.28999999999999998</v>
      </c>
      <c r="E901" s="429" t="s">
        <v>53</v>
      </c>
      <c r="F901" s="430">
        <v>0.15</v>
      </c>
      <c r="G901" s="429" t="s">
        <v>53</v>
      </c>
      <c r="H901" s="430">
        <v>0.27</v>
      </c>
      <c r="I901" s="429" t="s">
        <v>27</v>
      </c>
      <c r="J901" s="430">
        <v>0.46</v>
      </c>
      <c r="K901" s="429" t="s">
        <v>53</v>
      </c>
      <c r="L901" s="430">
        <v>1</v>
      </c>
      <c r="M901" s="429" t="s">
        <v>53</v>
      </c>
      <c r="N901" s="430">
        <v>0.7</v>
      </c>
      <c r="O901" s="429" t="s">
        <v>38</v>
      </c>
      <c r="P901" s="430">
        <v>2.95</v>
      </c>
      <c r="Q901" s="429" t="s">
        <v>53</v>
      </c>
      <c r="R901" s="430">
        <v>2</v>
      </c>
      <c r="S901" s="429" t="s">
        <v>33</v>
      </c>
      <c r="T901" s="5">
        <v>1.1299999999999999</v>
      </c>
      <c r="V901" s="5">
        <v>0.6</v>
      </c>
      <c r="X901" s="5">
        <v>0.43</v>
      </c>
      <c r="Z901" s="5">
        <v>0.27</v>
      </c>
      <c r="AA901" s="429"/>
      <c r="AB901" s="430">
        <f t="shared" si="0"/>
        <v>10.249999999999998</v>
      </c>
    </row>
    <row r="902" spans="1:28">
      <c r="A902" s="429" t="s">
        <v>316</v>
      </c>
      <c r="B902" s="429" t="s">
        <v>276</v>
      </c>
      <c r="C902" s="430">
        <v>2007</v>
      </c>
      <c r="D902" s="430">
        <v>0.1</v>
      </c>
      <c r="E902" s="429" t="s">
        <v>53</v>
      </c>
      <c r="F902" s="430">
        <v>0.21</v>
      </c>
      <c r="G902" s="429" t="s">
        <v>53</v>
      </c>
      <c r="H902" s="430">
        <v>0.82</v>
      </c>
      <c r="I902" s="429" t="s">
        <v>53</v>
      </c>
      <c r="J902" s="430">
        <v>1.02</v>
      </c>
      <c r="K902" s="429" t="s">
        <v>53</v>
      </c>
      <c r="L902" s="430">
        <v>3.85</v>
      </c>
      <c r="M902" s="429" t="s">
        <v>53</v>
      </c>
      <c r="N902" s="430">
        <v>0</v>
      </c>
      <c r="O902" s="429" t="s">
        <v>26</v>
      </c>
      <c r="P902" s="430">
        <v>1.01</v>
      </c>
      <c r="Q902" s="429" t="s">
        <v>53</v>
      </c>
      <c r="R902" s="430">
        <v>2.09</v>
      </c>
      <c r="S902" s="429" t="s">
        <v>53</v>
      </c>
      <c r="T902" s="5">
        <v>1.03</v>
      </c>
      <c r="V902" s="5">
        <v>0.82</v>
      </c>
      <c r="X902" s="5">
        <v>0.45</v>
      </c>
      <c r="Z902" s="5">
        <v>0.3</v>
      </c>
      <c r="AA902" s="429"/>
      <c r="AB902" s="430">
        <f t="shared" si="0"/>
        <v>11.7</v>
      </c>
    </row>
    <row r="903" spans="1:28">
      <c r="A903" s="429" t="s">
        <v>317</v>
      </c>
      <c r="B903" s="429" t="s">
        <v>276</v>
      </c>
      <c r="C903" s="430">
        <v>2007</v>
      </c>
      <c r="D903" s="430">
        <v>1.33</v>
      </c>
      <c r="E903" s="429" t="s">
        <v>27</v>
      </c>
      <c r="F903" s="430">
        <v>0.32</v>
      </c>
      <c r="G903" s="429" t="s">
        <v>53</v>
      </c>
      <c r="H903" s="430">
        <v>1.86</v>
      </c>
      <c r="I903" s="429" t="s">
        <v>53</v>
      </c>
      <c r="J903" s="430">
        <v>0.18</v>
      </c>
      <c r="K903" s="429" t="s">
        <v>53</v>
      </c>
      <c r="L903" s="430">
        <v>1.07</v>
      </c>
      <c r="M903" s="429" t="s">
        <v>53</v>
      </c>
      <c r="N903" s="430">
        <v>0.08</v>
      </c>
      <c r="O903" s="429" t="s">
        <v>53</v>
      </c>
      <c r="P903" s="430">
        <v>0.94</v>
      </c>
      <c r="Q903" s="429" t="s">
        <v>53</v>
      </c>
      <c r="R903" s="430">
        <v>0.95</v>
      </c>
      <c r="S903" s="429" t="s">
        <v>53</v>
      </c>
      <c r="T903" s="5">
        <v>1.0900000000000001</v>
      </c>
      <c r="V903" s="5">
        <v>0.99</v>
      </c>
      <c r="X903" s="5">
        <v>0.92</v>
      </c>
      <c r="Z903" s="5">
        <v>0.71</v>
      </c>
      <c r="AA903" s="429"/>
      <c r="AB903" s="430">
        <f t="shared" si="0"/>
        <v>10.440000000000001</v>
      </c>
    </row>
    <row r="904" spans="1:28">
      <c r="A904" s="429" t="s">
        <v>318</v>
      </c>
      <c r="B904" s="429" t="s">
        <v>276</v>
      </c>
      <c r="C904" s="430">
        <v>2007</v>
      </c>
      <c r="D904" s="430">
        <v>0.31</v>
      </c>
      <c r="E904" s="429" t="s">
        <v>53</v>
      </c>
      <c r="F904" s="430">
        <v>0.21</v>
      </c>
      <c r="G904" s="429" t="s">
        <v>53</v>
      </c>
      <c r="H904" s="430">
        <v>0.71</v>
      </c>
      <c r="I904" s="429" t="s">
        <v>25</v>
      </c>
      <c r="J904" s="430">
        <v>1.06</v>
      </c>
      <c r="K904" s="429" t="s">
        <v>53</v>
      </c>
      <c r="L904" s="430">
        <v>0.41</v>
      </c>
      <c r="M904" s="429" t="s">
        <v>53</v>
      </c>
      <c r="N904" s="430">
        <v>2.54</v>
      </c>
      <c r="O904" s="429" t="s">
        <v>53</v>
      </c>
      <c r="P904" s="430">
        <v>0.2</v>
      </c>
      <c r="Q904" s="429" t="s">
        <v>28</v>
      </c>
      <c r="R904" s="430">
        <v>0.59</v>
      </c>
      <c r="S904" s="429" t="s">
        <v>27</v>
      </c>
      <c r="T904" s="5">
        <v>0.82</v>
      </c>
      <c r="V904" s="5">
        <v>0.56999999999999995</v>
      </c>
      <c r="X904" s="5">
        <v>0.3</v>
      </c>
      <c r="Z904" s="5">
        <v>0.25</v>
      </c>
      <c r="AA904" s="429"/>
      <c r="AB904" s="430">
        <f t="shared" si="0"/>
        <v>7.9700000000000006</v>
      </c>
    </row>
    <row r="905" spans="1:28">
      <c r="A905" s="429" t="s">
        <v>319</v>
      </c>
      <c r="B905" s="429" t="s">
        <v>276</v>
      </c>
      <c r="C905" s="430">
        <v>2007</v>
      </c>
      <c r="D905" s="430">
        <v>0.61</v>
      </c>
      <c r="E905" s="429" t="s">
        <v>27</v>
      </c>
      <c r="F905" s="430">
        <v>0</v>
      </c>
      <c r="G905" s="429" t="s">
        <v>31</v>
      </c>
      <c r="H905" s="430">
        <v>0.4</v>
      </c>
      <c r="I905" s="429" t="s">
        <v>25</v>
      </c>
      <c r="J905" s="430">
        <v>0.7</v>
      </c>
      <c r="K905" s="429" t="s">
        <v>53</v>
      </c>
      <c r="L905" s="430">
        <v>1.01</v>
      </c>
      <c r="M905" s="429" t="s">
        <v>27</v>
      </c>
      <c r="N905" s="430">
        <v>0.16</v>
      </c>
      <c r="O905" s="429" t="s">
        <v>27</v>
      </c>
      <c r="P905" s="430">
        <v>0.54</v>
      </c>
      <c r="Q905" s="429" t="s">
        <v>53</v>
      </c>
      <c r="R905" s="430">
        <v>0.72</v>
      </c>
      <c r="S905" s="429" t="s">
        <v>53</v>
      </c>
      <c r="T905" s="5">
        <v>0.99</v>
      </c>
      <c r="V905" s="5">
        <v>1.1299999999999999</v>
      </c>
      <c r="X905" s="5">
        <v>0.88</v>
      </c>
      <c r="Z905" s="5">
        <v>0.77</v>
      </c>
      <c r="AA905" s="429"/>
      <c r="AB905" s="430">
        <f t="shared" si="0"/>
        <v>7.91</v>
      </c>
    </row>
    <row r="906" spans="1:28">
      <c r="A906" s="429" t="s">
        <v>321</v>
      </c>
      <c r="B906" s="429" t="s">
        <v>276</v>
      </c>
      <c r="C906" s="430">
        <v>2007</v>
      </c>
      <c r="D906" s="430">
        <v>0.09</v>
      </c>
      <c r="E906" s="429" t="s">
        <v>27</v>
      </c>
      <c r="F906" s="430">
        <v>0.12</v>
      </c>
      <c r="G906" s="429" t="s">
        <v>27</v>
      </c>
      <c r="H906" s="430">
        <v>0.68</v>
      </c>
      <c r="I906" s="429" t="s">
        <v>53</v>
      </c>
      <c r="J906" s="430">
        <v>0.13</v>
      </c>
      <c r="K906" s="429" t="s">
        <v>53</v>
      </c>
      <c r="L906" s="430">
        <v>1.34</v>
      </c>
      <c r="M906" s="429" t="s">
        <v>53</v>
      </c>
      <c r="N906" s="430">
        <v>0.01</v>
      </c>
      <c r="O906" s="429" t="s">
        <v>53</v>
      </c>
      <c r="P906" s="430">
        <v>0.5</v>
      </c>
      <c r="Q906" s="429" t="s">
        <v>53</v>
      </c>
      <c r="R906" s="430">
        <v>1.24</v>
      </c>
      <c r="S906" s="429" t="s">
        <v>53</v>
      </c>
      <c r="T906" s="5">
        <v>0.83</v>
      </c>
      <c r="V906" s="5">
        <v>0.61</v>
      </c>
      <c r="X906" s="5">
        <v>0.38</v>
      </c>
      <c r="Z906" s="5">
        <v>0.26</v>
      </c>
      <c r="AA906" s="429"/>
      <c r="AB906" s="430">
        <f t="shared" si="0"/>
        <v>6.19</v>
      </c>
    </row>
    <row r="907" spans="1:28">
      <c r="A907" s="429" t="s">
        <v>322</v>
      </c>
      <c r="B907" s="429" t="s">
        <v>276</v>
      </c>
      <c r="C907" s="430">
        <v>2007</v>
      </c>
      <c r="D907" s="430">
        <v>0.18</v>
      </c>
      <c r="E907" s="429" t="s">
        <v>53</v>
      </c>
      <c r="F907" s="430">
        <v>0.59</v>
      </c>
      <c r="G907" s="429" t="s">
        <v>53</v>
      </c>
      <c r="H907" s="430">
        <v>1.38</v>
      </c>
      <c r="I907" s="429" t="s">
        <v>53</v>
      </c>
      <c r="J907" s="430">
        <v>0.28999999999999998</v>
      </c>
      <c r="K907" s="429" t="s">
        <v>53</v>
      </c>
      <c r="L907" s="430">
        <v>0.36</v>
      </c>
      <c r="M907" s="429" t="s">
        <v>53</v>
      </c>
      <c r="N907" s="430">
        <v>0.19</v>
      </c>
      <c r="O907" s="429" t="s">
        <v>53</v>
      </c>
      <c r="P907" s="430">
        <v>0.49</v>
      </c>
      <c r="Q907" s="429" t="s">
        <v>53</v>
      </c>
      <c r="R907" s="430">
        <v>2.02</v>
      </c>
      <c r="S907" s="429" t="s">
        <v>53</v>
      </c>
      <c r="T907" s="5">
        <v>0.76</v>
      </c>
      <c r="V907" s="5">
        <v>1.1599999999999999</v>
      </c>
      <c r="X907" s="5">
        <v>0.93</v>
      </c>
      <c r="Z907" s="5">
        <v>0.75</v>
      </c>
      <c r="AA907" s="429"/>
      <c r="AB907" s="430">
        <f t="shared" si="0"/>
        <v>9.1</v>
      </c>
    </row>
    <row r="908" spans="1:28">
      <c r="A908" s="429" t="s">
        <v>324</v>
      </c>
      <c r="B908" s="429" t="s">
        <v>276</v>
      </c>
      <c r="C908" s="430">
        <v>2007</v>
      </c>
      <c r="D908" s="430">
        <v>0.1</v>
      </c>
      <c r="E908" s="429" t="s">
        <v>27</v>
      </c>
      <c r="F908" s="430">
        <v>1.35</v>
      </c>
      <c r="G908" s="429" t="s">
        <v>53</v>
      </c>
      <c r="H908" s="430">
        <v>2.56</v>
      </c>
      <c r="I908" s="429" t="s">
        <v>53</v>
      </c>
      <c r="J908" s="430">
        <v>0.75</v>
      </c>
      <c r="K908" s="429" t="s">
        <v>25</v>
      </c>
      <c r="L908" s="430">
        <v>8.0500000000000007</v>
      </c>
      <c r="M908" s="429" t="s">
        <v>53</v>
      </c>
      <c r="N908" s="430">
        <v>2.2799999999999998</v>
      </c>
      <c r="O908" s="429" t="s">
        <v>53</v>
      </c>
      <c r="P908" s="430">
        <v>0.9</v>
      </c>
      <c r="Q908" s="429" t="s">
        <v>53</v>
      </c>
      <c r="R908" s="430">
        <v>2.0099999999999998</v>
      </c>
      <c r="S908" s="429" t="s">
        <v>53</v>
      </c>
      <c r="T908" s="5">
        <v>1.31</v>
      </c>
      <c r="V908" s="5">
        <v>1.1100000000000001</v>
      </c>
      <c r="X908" s="5">
        <v>0.7</v>
      </c>
      <c r="Z908" s="5">
        <v>0.59</v>
      </c>
      <c r="AA908" s="429"/>
      <c r="AB908" s="430">
        <f t="shared" si="0"/>
        <v>21.709999999999997</v>
      </c>
    </row>
    <row r="909" spans="1:28">
      <c r="A909" s="429" t="s">
        <v>325</v>
      </c>
      <c r="B909" s="429" t="s">
        <v>276</v>
      </c>
      <c r="C909" s="430">
        <v>2007</v>
      </c>
      <c r="D909" s="430">
        <v>0.4</v>
      </c>
      <c r="E909" s="429" t="s">
        <v>43</v>
      </c>
      <c r="F909" s="430">
        <v>0.31</v>
      </c>
      <c r="G909" s="429" t="s">
        <v>40</v>
      </c>
      <c r="H909" s="430">
        <v>0.56000000000000005</v>
      </c>
      <c r="I909" s="429" t="s">
        <v>331</v>
      </c>
      <c r="J909" s="430">
        <v>0.41</v>
      </c>
      <c r="K909" s="429" t="s">
        <v>43</v>
      </c>
      <c r="L909" s="430">
        <v>2.34</v>
      </c>
      <c r="M909" s="429" t="s">
        <v>31</v>
      </c>
      <c r="N909" s="430">
        <v>0</v>
      </c>
      <c r="O909" s="429" t="s">
        <v>46</v>
      </c>
      <c r="P909" s="430">
        <v>0.68</v>
      </c>
      <c r="Q909" s="429" t="s">
        <v>30</v>
      </c>
      <c r="R909" s="430">
        <v>2.12</v>
      </c>
      <c r="S909" s="429" t="s">
        <v>25</v>
      </c>
      <c r="T909" s="5">
        <v>0.79</v>
      </c>
      <c r="V909" s="5">
        <v>0.83</v>
      </c>
      <c r="X909" s="5">
        <v>0.47</v>
      </c>
      <c r="Z909" s="5">
        <v>0.37</v>
      </c>
      <c r="AA909" s="429"/>
      <c r="AB909" s="430">
        <f t="shared" si="0"/>
        <v>9.2799999999999994</v>
      </c>
    </row>
    <row r="910" spans="1:28">
      <c r="A910" s="429" t="s">
        <v>327</v>
      </c>
      <c r="B910" s="429" t="s">
        <v>276</v>
      </c>
      <c r="C910" s="430">
        <v>2007</v>
      </c>
      <c r="D910" s="430">
        <v>0.28999999999999998</v>
      </c>
      <c r="E910" s="429" t="s">
        <v>53</v>
      </c>
      <c r="F910" s="430">
        <v>0.4</v>
      </c>
      <c r="G910" s="429" t="s">
        <v>53</v>
      </c>
      <c r="H910" s="430">
        <v>1.57</v>
      </c>
      <c r="I910" s="429" t="s">
        <v>53</v>
      </c>
      <c r="J910" s="430">
        <v>2.15</v>
      </c>
      <c r="K910" s="429" t="s">
        <v>53</v>
      </c>
      <c r="L910" s="430">
        <v>0.96</v>
      </c>
      <c r="M910" s="429" t="s">
        <v>53</v>
      </c>
      <c r="N910" s="430">
        <v>1.81</v>
      </c>
      <c r="O910" s="429" t="s">
        <v>53</v>
      </c>
      <c r="P910" s="430">
        <v>0.46</v>
      </c>
      <c r="Q910" s="429" t="s">
        <v>53</v>
      </c>
      <c r="R910" s="430">
        <v>0.63</v>
      </c>
      <c r="S910" s="429" t="s">
        <v>53</v>
      </c>
      <c r="T910" s="5">
        <v>0.82</v>
      </c>
      <c r="V910" s="5">
        <v>0.6</v>
      </c>
      <c r="X910" s="5">
        <v>0.33</v>
      </c>
      <c r="Z910" s="5">
        <v>0.22</v>
      </c>
      <c r="AA910" s="429"/>
      <c r="AB910" s="430">
        <f t="shared" si="0"/>
        <v>10.24</v>
      </c>
    </row>
    <row r="911" spans="1:28">
      <c r="A911" s="429" t="s">
        <v>328</v>
      </c>
      <c r="B911" s="429" t="s">
        <v>276</v>
      </c>
      <c r="C911" s="430">
        <v>2007</v>
      </c>
      <c r="D911" s="430">
        <v>0.13</v>
      </c>
      <c r="E911" s="429" t="s">
        <v>53</v>
      </c>
      <c r="F911" s="430">
        <v>0.09</v>
      </c>
      <c r="G911" s="429" t="s">
        <v>27</v>
      </c>
      <c r="H911" s="430">
        <v>1.82</v>
      </c>
      <c r="I911" s="429" t="s">
        <v>53</v>
      </c>
      <c r="J911" s="430">
        <v>1.33</v>
      </c>
      <c r="K911" s="429" t="s">
        <v>53</v>
      </c>
      <c r="L911" s="430">
        <v>1.76</v>
      </c>
      <c r="M911" s="429" t="s">
        <v>53</v>
      </c>
      <c r="N911" s="430">
        <v>0.56000000000000005</v>
      </c>
      <c r="O911" s="429" t="s">
        <v>53</v>
      </c>
      <c r="P911" s="430">
        <v>4.68</v>
      </c>
      <c r="Q911" s="429" t="s">
        <v>53</v>
      </c>
      <c r="R911" s="430">
        <v>2.56</v>
      </c>
      <c r="S911" s="429" t="s">
        <v>53</v>
      </c>
      <c r="T911" s="5">
        <v>1.53</v>
      </c>
      <c r="V911" s="5">
        <v>0.96</v>
      </c>
      <c r="X911" s="5">
        <v>0.59</v>
      </c>
      <c r="Z911" s="5">
        <v>0.4</v>
      </c>
      <c r="AA911" s="429"/>
      <c r="AB911" s="430">
        <f t="shared" si="0"/>
        <v>16.409999999999997</v>
      </c>
    </row>
    <row r="912" spans="1:28">
      <c r="A912" s="429" t="s">
        <v>329</v>
      </c>
      <c r="B912" s="429" t="s">
        <v>276</v>
      </c>
      <c r="C912" s="430">
        <v>2007</v>
      </c>
      <c r="D912" s="430">
        <v>0.3</v>
      </c>
      <c r="E912" s="429" t="s">
        <v>53</v>
      </c>
      <c r="F912" s="430">
        <v>1.52</v>
      </c>
      <c r="G912" s="429" t="s">
        <v>27</v>
      </c>
      <c r="H912" s="430">
        <v>1.98</v>
      </c>
      <c r="I912" s="429" t="s">
        <v>27</v>
      </c>
      <c r="J912" s="430">
        <v>0.61</v>
      </c>
      <c r="K912" s="429" t="s">
        <v>27</v>
      </c>
      <c r="L912" s="430">
        <v>4.76</v>
      </c>
      <c r="M912" s="429" t="s">
        <v>27</v>
      </c>
      <c r="N912" s="430">
        <v>3.2</v>
      </c>
      <c r="O912" s="429" t="s">
        <v>27</v>
      </c>
      <c r="P912" s="430">
        <v>2.6</v>
      </c>
      <c r="Q912" s="429" t="s">
        <v>53</v>
      </c>
      <c r="R912" s="430">
        <v>2.85</v>
      </c>
      <c r="S912" s="429" t="s">
        <v>28</v>
      </c>
      <c r="T912" s="5">
        <v>1.36</v>
      </c>
      <c r="V912" s="5">
        <v>1.41</v>
      </c>
      <c r="X912" s="5">
        <v>0.81</v>
      </c>
      <c r="Z912" s="5">
        <v>0.56999999999999995</v>
      </c>
      <c r="AA912" s="429"/>
      <c r="AB912" s="430">
        <f t="shared" si="0"/>
        <v>21.97</v>
      </c>
    </row>
    <row r="913" spans="1:28">
      <c r="A913" s="429" t="s">
        <v>330</v>
      </c>
      <c r="B913" s="429" t="s">
        <v>276</v>
      </c>
      <c r="C913" s="430">
        <v>2007</v>
      </c>
      <c r="D913" s="430">
        <v>1.28</v>
      </c>
      <c r="E913" s="429" t="s">
        <v>393</v>
      </c>
      <c r="F913" s="430">
        <v>0.51</v>
      </c>
      <c r="G913" s="429" t="s">
        <v>44</v>
      </c>
      <c r="H913" s="430">
        <v>0.38</v>
      </c>
      <c r="I913" s="429" t="s">
        <v>26</v>
      </c>
      <c r="J913" s="430">
        <v>0.65</v>
      </c>
      <c r="K913" s="429" t="s">
        <v>34</v>
      </c>
      <c r="L913" s="430">
        <v>0.23</v>
      </c>
      <c r="M913" s="429" t="s">
        <v>53</v>
      </c>
      <c r="N913" s="430">
        <v>0</v>
      </c>
      <c r="O913" s="429" t="s">
        <v>26</v>
      </c>
      <c r="P913" s="430">
        <v>0.7</v>
      </c>
      <c r="Q913" s="429" t="s">
        <v>53</v>
      </c>
      <c r="R913" s="430">
        <v>2.7</v>
      </c>
      <c r="S913" s="429" t="s">
        <v>53</v>
      </c>
      <c r="T913" s="5">
        <v>1.29</v>
      </c>
      <c r="V913" s="5">
        <v>1.1399999999999999</v>
      </c>
      <c r="X913" s="5">
        <v>1.44</v>
      </c>
      <c r="Z913" s="5">
        <v>1.54</v>
      </c>
      <c r="AA913" s="429"/>
      <c r="AB913" s="430">
        <f t="shared" si="0"/>
        <v>11.86</v>
      </c>
    </row>
    <row r="914" spans="1:28">
      <c r="A914" s="429" t="s">
        <v>332</v>
      </c>
      <c r="B914" s="429" t="s">
        <v>276</v>
      </c>
      <c r="C914" s="430">
        <v>2007</v>
      </c>
      <c r="D914" s="430">
        <v>0.56999999999999995</v>
      </c>
      <c r="E914" s="429" t="s">
        <v>53</v>
      </c>
      <c r="F914" s="430">
        <v>0.22</v>
      </c>
      <c r="G914" s="429" t="s">
        <v>53</v>
      </c>
      <c r="H914" s="430">
        <v>0.85</v>
      </c>
      <c r="I914" s="429" t="s">
        <v>53</v>
      </c>
      <c r="J914" s="430">
        <v>0.02</v>
      </c>
      <c r="K914" s="429" t="s">
        <v>53</v>
      </c>
      <c r="L914" s="430">
        <v>1.3</v>
      </c>
      <c r="M914" s="429" t="s">
        <v>53</v>
      </c>
      <c r="N914" s="430">
        <v>0.47</v>
      </c>
      <c r="O914" s="429" t="s">
        <v>27</v>
      </c>
      <c r="P914" s="430">
        <v>0.46</v>
      </c>
      <c r="Q914" s="429" t="s">
        <v>53</v>
      </c>
      <c r="R914" s="430">
        <v>0.52</v>
      </c>
      <c r="S914" s="429" t="s">
        <v>53</v>
      </c>
      <c r="T914" s="5">
        <v>0.77</v>
      </c>
      <c r="V914" s="5">
        <v>0.83</v>
      </c>
      <c r="X914" s="5">
        <v>0.61</v>
      </c>
      <c r="Z914" s="5">
        <v>0.4</v>
      </c>
      <c r="AA914" s="429"/>
      <c r="AB914" s="430">
        <f t="shared" si="0"/>
        <v>7.0200000000000005</v>
      </c>
    </row>
    <row r="915" spans="1:28">
      <c r="A915" s="429" t="s">
        <v>333</v>
      </c>
      <c r="B915" s="429" t="s">
        <v>276</v>
      </c>
      <c r="C915" s="430">
        <v>2007</v>
      </c>
      <c r="D915" s="430">
        <v>0.2</v>
      </c>
      <c r="E915" s="429" t="s">
        <v>28</v>
      </c>
      <c r="F915" s="430">
        <v>0.05</v>
      </c>
      <c r="G915" s="429" t="s">
        <v>25</v>
      </c>
      <c r="H915" s="430">
        <v>1.69</v>
      </c>
      <c r="I915" s="429" t="s">
        <v>27</v>
      </c>
      <c r="J915" s="430">
        <v>0.98</v>
      </c>
      <c r="K915" s="429" t="s">
        <v>25</v>
      </c>
      <c r="L915" s="430">
        <v>1.63</v>
      </c>
      <c r="M915" s="429" t="s">
        <v>53</v>
      </c>
      <c r="N915" s="430">
        <v>1.67</v>
      </c>
      <c r="O915" s="429" t="s">
        <v>27</v>
      </c>
      <c r="P915" s="430">
        <v>1.9</v>
      </c>
      <c r="Q915" s="429" t="s">
        <v>53</v>
      </c>
      <c r="R915" s="430">
        <v>0.53</v>
      </c>
      <c r="S915" s="429" t="s">
        <v>53</v>
      </c>
      <c r="T915" s="5">
        <v>1.08</v>
      </c>
      <c r="V915" s="5">
        <v>1.02</v>
      </c>
      <c r="X915" s="5">
        <v>0.52</v>
      </c>
      <c r="Z915" s="5">
        <v>0.37</v>
      </c>
      <c r="AA915" s="429"/>
      <c r="AB915" s="430">
        <f t="shared" si="0"/>
        <v>11.639999999999997</v>
      </c>
    </row>
    <row r="916" spans="1:28">
      <c r="A916" s="429" t="s">
        <v>334</v>
      </c>
      <c r="B916" s="429" t="s">
        <v>276</v>
      </c>
      <c r="C916" s="430">
        <v>2007</v>
      </c>
      <c r="D916" s="430">
        <v>0.13</v>
      </c>
      <c r="E916" s="429" t="s">
        <v>27</v>
      </c>
      <c r="F916" s="430">
        <v>0.46</v>
      </c>
      <c r="G916" s="429" t="s">
        <v>53</v>
      </c>
      <c r="H916" s="430">
        <v>1.06</v>
      </c>
      <c r="I916" s="429" t="s">
        <v>53</v>
      </c>
      <c r="J916" s="430">
        <v>0.15</v>
      </c>
      <c r="K916" s="429" t="s">
        <v>53</v>
      </c>
      <c r="L916" s="430">
        <v>0.56999999999999995</v>
      </c>
      <c r="M916" s="429" t="s">
        <v>53</v>
      </c>
      <c r="N916" s="430">
        <v>0</v>
      </c>
      <c r="O916" s="429" t="s">
        <v>26</v>
      </c>
      <c r="P916" s="430">
        <v>0.01</v>
      </c>
      <c r="Q916" s="429" t="s">
        <v>53</v>
      </c>
      <c r="R916" s="430">
        <v>1.48</v>
      </c>
      <c r="S916" s="429" t="s">
        <v>53</v>
      </c>
      <c r="T916" s="5">
        <v>0.95</v>
      </c>
      <c r="V916" s="5">
        <v>0.77</v>
      </c>
      <c r="X916" s="5">
        <v>0.79</v>
      </c>
      <c r="Z916" s="5">
        <v>0.68</v>
      </c>
      <c r="AA916" s="429"/>
      <c r="AB916" s="430">
        <f t="shared" si="0"/>
        <v>7.05</v>
      </c>
    </row>
    <row r="917" spans="1:28">
      <c r="A917" s="429" t="s">
        <v>335</v>
      </c>
      <c r="B917" s="429" t="s">
        <v>276</v>
      </c>
      <c r="C917" s="430">
        <v>2007</v>
      </c>
      <c r="D917" s="430">
        <v>0.2</v>
      </c>
      <c r="E917" s="429" t="s">
        <v>28</v>
      </c>
      <c r="F917" s="430">
        <v>0.41</v>
      </c>
      <c r="G917" s="429" t="s">
        <v>53</v>
      </c>
      <c r="H917" s="430">
        <v>0.48</v>
      </c>
      <c r="I917" s="429" t="s">
        <v>25</v>
      </c>
      <c r="J917" s="430">
        <v>0</v>
      </c>
      <c r="K917" s="429" t="s">
        <v>53</v>
      </c>
      <c r="L917" s="430">
        <v>0.59</v>
      </c>
      <c r="M917" s="429" t="s">
        <v>25</v>
      </c>
      <c r="N917" s="430">
        <v>0</v>
      </c>
      <c r="O917" s="429" t="s">
        <v>53</v>
      </c>
      <c r="P917" s="430">
        <v>0.5</v>
      </c>
      <c r="Q917" s="429" t="s">
        <v>53</v>
      </c>
      <c r="R917" s="430">
        <v>1.86</v>
      </c>
      <c r="S917" s="429" t="s">
        <v>53</v>
      </c>
      <c r="T917" s="5">
        <v>0.75</v>
      </c>
      <c r="V917" s="5">
        <v>0.63</v>
      </c>
      <c r="X917" s="5">
        <v>0.45</v>
      </c>
      <c r="Z917" s="5">
        <v>0.46</v>
      </c>
      <c r="AA917" s="429"/>
      <c r="AB917" s="430">
        <f t="shared" si="0"/>
        <v>6.33</v>
      </c>
    </row>
    <row r="918" spans="1:28">
      <c r="A918" s="429" t="s">
        <v>336</v>
      </c>
      <c r="B918" s="429" t="s">
        <v>276</v>
      </c>
      <c r="C918" s="430">
        <v>2007</v>
      </c>
      <c r="D918" s="430">
        <v>0.6</v>
      </c>
      <c r="E918" s="429" t="s">
        <v>53</v>
      </c>
      <c r="F918" s="430">
        <v>0.63</v>
      </c>
      <c r="G918" s="429" t="s">
        <v>53</v>
      </c>
      <c r="H918" s="430">
        <v>1.35</v>
      </c>
      <c r="I918" s="429" t="s">
        <v>53</v>
      </c>
      <c r="J918" s="430">
        <v>1.5</v>
      </c>
      <c r="K918" s="429" t="s">
        <v>53</v>
      </c>
      <c r="L918" s="430">
        <v>1.32</v>
      </c>
      <c r="M918" s="429" t="s">
        <v>53</v>
      </c>
      <c r="N918" s="430">
        <v>0.97</v>
      </c>
      <c r="O918" s="429" t="s">
        <v>27</v>
      </c>
      <c r="P918" s="430">
        <v>1.61</v>
      </c>
      <c r="Q918" s="429" t="s">
        <v>53</v>
      </c>
      <c r="R918" s="430">
        <v>1</v>
      </c>
      <c r="S918" s="429" t="s">
        <v>53</v>
      </c>
      <c r="T918" s="5">
        <v>1.29</v>
      </c>
      <c r="V918" s="5">
        <v>1.02</v>
      </c>
      <c r="X918" s="5">
        <v>0.63</v>
      </c>
      <c r="Z918" s="5">
        <v>0.61</v>
      </c>
      <c r="AA918" s="429"/>
      <c r="AB918" s="430">
        <f t="shared" si="0"/>
        <v>12.53</v>
      </c>
    </row>
    <row r="919" spans="1:28">
      <c r="A919" s="429" t="s">
        <v>337</v>
      </c>
      <c r="B919" s="429" t="s">
        <v>276</v>
      </c>
      <c r="C919" s="430">
        <v>2007</v>
      </c>
      <c r="D919" s="430">
        <v>0.94</v>
      </c>
      <c r="E919" s="429" t="s">
        <v>53</v>
      </c>
      <c r="F919" s="430">
        <v>1.87</v>
      </c>
      <c r="G919" s="429" t="s">
        <v>31</v>
      </c>
      <c r="H919" s="430">
        <v>0</v>
      </c>
      <c r="I919" s="429" t="s">
        <v>26</v>
      </c>
      <c r="J919" s="430">
        <v>2.56</v>
      </c>
      <c r="K919" s="429" t="s">
        <v>53</v>
      </c>
      <c r="L919" s="430">
        <v>0.76</v>
      </c>
      <c r="M919" s="429" t="s">
        <v>53</v>
      </c>
      <c r="N919" s="430">
        <v>0.54</v>
      </c>
      <c r="O919" s="429" t="s">
        <v>37</v>
      </c>
      <c r="P919" s="430">
        <v>2.5</v>
      </c>
      <c r="Q919" s="429" t="s">
        <v>28</v>
      </c>
      <c r="R919" s="430">
        <v>1.5</v>
      </c>
      <c r="S919" s="429" t="s">
        <v>53</v>
      </c>
      <c r="T919" s="5">
        <v>1.58</v>
      </c>
      <c r="V919" s="5">
        <v>1.33</v>
      </c>
      <c r="X919" s="5">
        <v>1.64</v>
      </c>
      <c r="Z919" s="5">
        <v>1.74</v>
      </c>
      <c r="AA919" s="429"/>
      <c r="AB919" s="430">
        <f t="shared" si="0"/>
        <v>16.96</v>
      </c>
    </row>
    <row r="920" spans="1:28">
      <c r="A920" s="429" t="s">
        <v>338</v>
      </c>
      <c r="B920" s="429" t="s">
        <v>276</v>
      </c>
      <c r="C920" s="430">
        <v>2007</v>
      </c>
      <c r="D920" s="430">
        <v>0.67</v>
      </c>
      <c r="E920" s="429" t="s">
        <v>53</v>
      </c>
      <c r="F920" s="430">
        <v>0.18</v>
      </c>
      <c r="G920" s="429" t="s">
        <v>53</v>
      </c>
      <c r="H920" s="430">
        <v>1.7</v>
      </c>
      <c r="I920" s="429" t="s">
        <v>53</v>
      </c>
      <c r="J920" s="430">
        <v>0.19</v>
      </c>
      <c r="K920" s="429" t="s">
        <v>53</v>
      </c>
      <c r="L920" s="430">
        <v>1.93</v>
      </c>
      <c r="M920" s="429" t="s">
        <v>53</v>
      </c>
      <c r="N920" s="430">
        <v>0.63</v>
      </c>
      <c r="O920" s="429" t="s">
        <v>53</v>
      </c>
      <c r="P920" s="430">
        <v>0.77</v>
      </c>
      <c r="Q920" s="429" t="s">
        <v>53</v>
      </c>
      <c r="R920" s="430">
        <v>0.78</v>
      </c>
      <c r="S920" s="429" t="s">
        <v>53</v>
      </c>
      <c r="T920" s="5">
        <v>1.04</v>
      </c>
      <c r="V920" s="5">
        <v>1.24</v>
      </c>
      <c r="X920" s="5">
        <v>0.83</v>
      </c>
      <c r="Z920" s="5">
        <v>0.52</v>
      </c>
      <c r="AA920" s="429"/>
      <c r="AB920" s="430">
        <f t="shared" si="0"/>
        <v>10.48</v>
      </c>
    </row>
    <row r="921" spans="1:28">
      <c r="A921" s="429" t="s">
        <v>339</v>
      </c>
      <c r="B921" s="429" t="s">
        <v>276</v>
      </c>
      <c r="C921" s="430">
        <v>2007</v>
      </c>
      <c r="D921" s="430">
        <v>0.4</v>
      </c>
      <c r="E921" s="429" t="s">
        <v>53</v>
      </c>
      <c r="F921" s="430">
        <v>0.08</v>
      </c>
      <c r="G921" s="429" t="s">
        <v>53</v>
      </c>
      <c r="H921" s="430">
        <v>0.89</v>
      </c>
      <c r="I921" s="429" t="s">
        <v>53</v>
      </c>
      <c r="J921" s="430">
        <v>1.27</v>
      </c>
      <c r="K921" s="429" t="s">
        <v>53</v>
      </c>
      <c r="L921" s="430">
        <v>1.46</v>
      </c>
      <c r="M921" s="429" t="s">
        <v>53</v>
      </c>
      <c r="N921" s="430">
        <v>0.4</v>
      </c>
      <c r="O921" s="429" t="s">
        <v>53</v>
      </c>
      <c r="P921" s="430">
        <v>1.69</v>
      </c>
      <c r="Q921" s="429" t="s">
        <v>53</v>
      </c>
      <c r="R921" s="430">
        <v>1.58</v>
      </c>
      <c r="S921" s="429" t="s">
        <v>53</v>
      </c>
      <c r="T921" s="5">
        <v>1.07</v>
      </c>
      <c r="V921" s="5">
        <v>0.85</v>
      </c>
      <c r="X921" s="5">
        <v>0.52</v>
      </c>
      <c r="Z921" s="5">
        <v>0.32</v>
      </c>
      <c r="AA921" s="429"/>
      <c r="AB921" s="430">
        <f t="shared" si="0"/>
        <v>10.53</v>
      </c>
    </row>
    <row r="922" spans="1:28">
      <c r="A922" s="429" t="s">
        <v>340</v>
      </c>
      <c r="B922" s="429" t="s">
        <v>276</v>
      </c>
      <c r="C922" s="430">
        <v>2007</v>
      </c>
      <c r="D922" s="430">
        <v>0.13</v>
      </c>
      <c r="E922" s="429" t="s">
        <v>53</v>
      </c>
      <c r="F922" s="430">
        <v>0.09</v>
      </c>
      <c r="G922" s="429" t="s">
        <v>53</v>
      </c>
      <c r="H922" s="430">
        <v>0.85</v>
      </c>
      <c r="I922" s="429" t="s">
        <v>53</v>
      </c>
      <c r="J922" s="430">
        <v>1</v>
      </c>
      <c r="K922" s="429" t="s">
        <v>53</v>
      </c>
      <c r="L922" s="430">
        <v>1.42</v>
      </c>
      <c r="M922" s="429" t="s">
        <v>53</v>
      </c>
      <c r="N922" s="430">
        <v>0.34</v>
      </c>
      <c r="O922" s="429" t="s">
        <v>53</v>
      </c>
      <c r="P922" s="430">
        <v>2.1800000000000002</v>
      </c>
      <c r="Q922" s="429" t="s">
        <v>53</v>
      </c>
      <c r="R922" s="430">
        <v>1.74</v>
      </c>
      <c r="S922" s="429" t="s">
        <v>53</v>
      </c>
      <c r="T922" s="5">
        <v>0.98</v>
      </c>
      <c r="V922" s="5">
        <v>0.74</v>
      </c>
      <c r="X922" s="5">
        <v>0.54</v>
      </c>
      <c r="Z922" s="5">
        <v>0.37</v>
      </c>
      <c r="AA922" s="429"/>
      <c r="AB922" s="430">
        <f t="shared" ref="AB922:AB972" si="1">SUM(D922:Z922)</f>
        <v>10.38</v>
      </c>
    </row>
    <row r="923" spans="1:28">
      <c r="A923" s="429" t="s">
        <v>341</v>
      </c>
      <c r="B923" s="429" t="s">
        <v>276</v>
      </c>
      <c r="C923" s="430">
        <v>2007</v>
      </c>
      <c r="D923" s="430">
        <v>0.59</v>
      </c>
      <c r="E923" s="429" t="s">
        <v>53</v>
      </c>
      <c r="F923" s="430">
        <v>1.21</v>
      </c>
      <c r="G923" s="429" t="s">
        <v>53</v>
      </c>
      <c r="H923" s="430">
        <v>2.83</v>
      </c>
      <c r="I923" s="429" t="s">
        <v>53</v>
      </c>
      <c r="J923" s="430">
        <v>1.1000000000000001</v>
      </c>
      <c r="K923" s="429" t="s">
        <v>53</v>
      </c>
      <c r="L923" s="430">
        <v>6.34</v>
      </c>
      <c r="M923" s="429" t="s">
        <v>53</v>
      </c>
      <c r="N923" s="430">
        <v>3.49</v>
      </c>
      <c r="O923" s="429" t="s">
        <v>53</v>
      </c>
      <c r="P923" s="430">
        <v>0.62</v>
      </c>
      <c r="Q923" s="429" t="s">
        <v>53</v>
      </c>
      <c r="R923" s="430">
        <v>0.67</v>
      </c>
      <c r="S923" s="429" t="s">
        <v>53</v>
      </c>
      <c r="T923" s="5">
        <v>1.45</v>
      </c>
      <c r="V923" s="5">
        <v>1.39</v>
      </c>
      <c r="X923" s="5">
        <v>0.73</v>
      </c>
      <c r="Z923" s="5">
        <v>0.54</v>
      </c>
      <c r="AA923" s="429"/>
      <c r="AB923" s="430">
        <f t="shared" si="1"/>
        <v>20.96</v>
      </c>
    </row>
    <row r="924" spans="1:28">
      <c r="A924" s="429" t="s">
        <v>342</v>
      </c>
      <c r="B924" s="429" t="s">
        <v>276</v>
      </c>
      <c r="C924" s="430">
        <v>2007</v>
      </c>
      <c r="D924" s="430">
        <v>0.61</v>
      </c>
      <c r="E924" s="429" t="s">
        <v>53</v>
      </c>
      <c r="F924" s="430">
        <v>0.31</v>
      </c>
      <c r="G924" s="429" t="s">
        <v>53</v>
      </c>
      <c r="H924" s="430">
        <v>1.28</v>
      </c>
      <c r="I924" s="429" t="s">
        <v>53</v>
      </c>
      <c r="J924" s="430">
        <v>0.38</v>
      </c>
      <c r="K924" s="429" t="s">
        <v>53</v>
      </c>
      <c r="L924" s="430">
        <v>2.16</v>
      </c>
      <c r="M924" s="429" t="s">
        <v>27</v>
      </c>
      <c r="N924" s="430">
        <v>0.98</v>
      </c>
      <c r="O924" s="429" t="s">
        <v>53</v>
      </c>
      <c r="P924" s="430">
        <v>1</v>
      </c>
      <c r="Q924" s="429" t="s">
        <v>53</v>
      </c>
      <c r="R924" s="430">
        <v>0.93</v>
      </c>
      <c r="S924" s="429" t="s">
        <v>53</v>
      </c>
      <c r="T924" s="5">
        <v>0.78</v>
      </c>
      <c r="V924" s="5">
        <v>1.01</v>
      </c>
      <c r="X924" s="5">
        <v>0.78</v>
      </c>
      <c r="Z924" s="5">
        <v>0.56000000000000005</v>
      </c>
      <c r="AA924" s="429"/>
      <c r="AB924" s="430">
        <f t="shared" si="1"/>
        <v>10.78</v>
      </c>
    </row>
    <row r="925" spans="1:28">
      <c r="A925" s="429" t="s">
        <v>343</v>
      </c>
      <c r="B925" s="429" t="s">
        <v>276</v>
      </c>
      <c r="C925" s="430">
        <v>2007</v>
      </c>
      <c r="D925" s="430">
        <v>1.06</v>
      </c>
      <c r="E925" s="429" t="s">
        <v>53</v>
      </c>
      <c r="F925" s="430">
        <v>0.4</v>
      </c>
      <c r="G925" s="429" t="s">
        <v>53</v>
      </c>
      <c r="H925" s="430">
        <v>0.9</v>
      </c>
      <c r="I925" s="429" t="s">
        <v>53</v>
      </c>
      <c r="J925" s="430">
        <v>0.28000000000000003</v>
      </c>
      <c r="K925" s="429" t="s">
        <v>53</v>
      </c>
      <c r="L925" s="430">
        <v>0.89</v>
      </c>
      <c r="M925" s="429" t="s">
        <v>53</v>
      </c>
      <c r="N925" s="430">
        <v>0</v>
      </c>
      <c r="O925" s="429" t="s">
        <v>53</v>
      </c>
      <c r="P925" s="430">
        <v>0.65</v>
      </c>
      <c r="Q925" s="429" t="s">
        <v>53</v>
      </c>
      <c r="R925" s="430">
        <v>1.59</v>
      </c>
      <c r="S925" s="429" t="s">
        <v>53</v>
      </c>
      <c r="T925" s="5">
        <v>1.1100000000000001</v>
      </c>
      <c r="V925" s="5">
        <v>1.1599999999999999</v>
      </c>
      <c r="X925" s="5">
        <v>0.71</v>
      </c>
      <c r="Z925" s="5">
        <v>0.46</v>
      </c>
      <c r="AA925" s="429"/>
      <c r="AB925" s="430">
        <f t="shared" si="1"/>
        <v>9.2100000000000009</v>
      </c>
    </row>
    <row r="926" spans="1:28">
      <c r="A926" s="429" t="s">
        <v>344</v>
      </c>
      <c r="B926" s="429" t="s">
        <v>276</v>
      </c>
      <c r="C926" s="430">
        <v>2007</v>
      </c>
      <c r="D926" s="430">
        <v>0.08</v>
      </c>
      <c r="E926" s="429" t="s">
        <v>53</v>
      </c>
      <c r="F926" s="430">
        <v>0.44</v>
      </c>
      <c r="G926" s="429" t="s">
        <v>53</v>
      </c>
      <c r="H926" s="430">
        <v>0.66</v>
      </c>
      <c r="I926" s="429" t="s">
        <v>53</v>
      </c>
      <c r="J926" s="430">
        <v>1</v>
      </c>
      <c r="K926" s="429" t="s">
        <v>53</v>
      </c>
      <c r="L926" s="430">
        <v>1.39</v>
      </c>
      <c r="M926" s="429" t="s">
        <v>53</v>
      </c>
      <c r="N926" s="430">
        <v>0</v>
      </c>
      <c r="O926" s="429" t="s">
        <v>26</v>
      </c>
      <c r="P926" s="430">
        <v>0.38</v>
      </c>
      <c r="Q926" s="429" t="s">
        <v>53</v>
      </c>
      <c r="R926" s="430">
        <v>0.21</v>
      </c>
      <c r="S926" s="429" t="s">
        <v>53</v>
      </c>
      <c r="T926" s="5">
        <v>0.69</v>
      </c>
      <c r="V926" s="5">
        <v>0.54</v>
      </c>
      <c r="X926" s="5">
        <v>0.24</v>
      </c>
      <c r="Z926" s="5">
        <v>0.21</v>
      </c>
      <c r="AA926" s="429"/>
      <c r="AB926" s="430">
        <f t="shared" si="1"/>
        <v>5.84</v>
      </c>
    </row>
    <row r="927" spans="1:28">
      <c r="A927" s="429" t="s">
        <v>345</v>
      </c>
      <c r="B927" s="429" t="s">
        <v>276</v>
      </c>
      <c r="C927" s="430">
        <v>2007</v>
      </c>
      <c r="D927" s="430">
        <v>0.54</v>
      </c>
      <c r="E927" s="429" t="s">
        <v>53</v>
      </c>
      <c r="F927" s="430">
        <v>0</v>
      </c>
      <c r="G927" s="429" t="s">
        <v>26</v>
      </c>
      <c r="H927" s="430">
        <v>0</v>
      </c>
      <c r="I927" s="429" t="s">
        <v>26</v>
      </c>
      <c r="J927" s="430">
        <v>1.03</v>
      </c>
      <c r="K927" s="429" t="s">
        <v>53</v>
      </c>
      <c r="L927" s="430">
        <v>0</v>
      </c>
      <c r="M927" s="429" t="s">
        <v>26</v>
      </c>
      <c r="N927" s="430">
        <v>0.33</v>
      </c>
      <c r="O927" s="429" t="s">
        <v>53</v>
      </c>
      <c r="P927" s="430">
        <v>0</v>
      </c>
      <c r="Q927" s="429" t="s">
        <v>26</v>
      </c>
      <c r="R927" s="430">
        <v>1.5</v>
      </c>
      <c r="S927" s="429" t="s">
        <v>40</v>
      </c>
      <c r="T927" s="5">
        <v>0.97</v>
      </c>
      <c r="V927" s="5">
        <v>0.82</v>
      </c>
      <c r="X927" s="5">
        <v>0.54</v>
      </c>
      <c r="Z927" s="5">
        <v>0.43</v>
      </c>
      <c r="AA927" s="429"/>
      <c r="AB927" s="430">
        <f t="shared" si="1"/>
        <v>6.16</v>
      </c>
    </row>
    <row r="928" spans="1:28">
      <c r="A928" s="429" t="s">
        <v>346</v>
      </c>
      <c r="B928" s="429" t="s">
        <v>276</v>
      </c>
      <c r="C928" s="430">
        <v>2007</v>
      </c>
      <c r="D928" s="430">
        <v>0.32</v>
      </c>
      <c r="E928" s="429" t="s">
        <v>53</v>
      </c>
      <c r="F928" s="430">
        <v>0.05</v>
      </c>
      <c r="G928" s="429" t="s">
        <v>38</v>
      </c>
      <c r="H928" s="430">
        <v>2.95</v>
      </c>
      <c r="I928" s="429" t="s">
        <v>53</v>
      </c>
      <c r="J928" s="430">
        <v>0.25</v>
      </c>
      <c r="K928" s="429" t="s">
        <v>53</v>
      </c>
      <c r="L928" s="430">
        <v>3.79</v>
      </c>
      <c r="M928" s="429" t="s">
        <v>53</v>
      </c>
      <c r="N928" s="430">
        <v>2.4300000000000002</v>
      </c>
      <c r="O928" s="429" t="s">
        <v>53</v>
      </c>
      <c r="P928" s="430">
        <v>2.54</v>
      </c>
      <c r="Q928" s="429" t="s">
        <v>53</v>
      </c>
      <c r="R928" s="430">
        <v>1.1000000000000001</v>
      </c>
      <c r="S928" s="429" t="s">
        <v>53</v>
      </c>
      <c r="T928" s="5">
        <v>0.96</v>
      </c>
      <c r="V928" s="5">
        <v>0.94</v>
      </c>
      <c r="X928" s="5">
        <v>0.65</v>
      </c>
      <c r="Z928" s="5">
        <v>0.61</v>
      </c>
      <c r="AA928" s="429"/>
      <c r="AB928" s="430">
        <f t="shared" si="1"/>
        <v>16.59</v>
      </c>
    </row>
    <row r="929" spans="1:28">
      <c r="A929" s="429" t="s">
        <v>347</v>
      </c>
      <c r="B929" s="429" t="s">
        <v>276</v>
      </c>
      <c r="C929" s="430">
        <v>2007</v>
      </c>
      <c r="D929" s="430">
        <v>0.97</v>
      </c>
      <c r="E929" s="429" t="s">
        <v>53</v>
      </c>
      <c r="F929" s="430">
        <v>1.28</v>
      </c>
      <c r="G929" s="429" t="s">
        <v>27</v>
      </c>
      <c r="H929" s="430">
        <v>0.57999999999999996</v>
      </c>
      <c r="I929" s="429" t="s">
        <v>53</v>
      </c>
      <c r="J929" s="430">
        <v>1.3</v>
      </c>
      <c r="K929" s="429" t="s">
        <v>53</v>
      </c>
      <c r="L929" s="430">
        <v>0.14000000000000001</v>
      </c>
      <c r="M929" s="429" t="s">
        <v>53</v>
      </c>
      <c r="N929" s="430">
        <v>0.37</v>
      </c>
      <c r="O929" s="429" t="s">
        <v>53</v>
      </c>
      <c r="P929" s="430">
        <v>0.56000000000000005</v>
      </c>
      <c r="Q929" s="429" t="s">
        <v>53</v>
      </c>
      <c r="R929" s="430">
        <v>1.6</v>
      </c>
      <c r="S929" s="429" t="s">
        <v>53</v>
      </c>
      <c r="T929" s="5">
        <v>1.47</v>
      </c>
      <c r="V929" s="5">
        <v>1.32</v>
      </c>
      <c r="X929" s="5">
        <v>2.13</v>
      </c>
      <c r="Z929" s="5">
        <v>2.5299999999999998</v>
      </c>
      <c r="AA929" s="429"/>
      <c r="AB929" s="430">
        <f t="shared" si="1"/>
        <v>14.249999999999998</v>
      </c>
    </row>
    <row r="930" spans="1:28">
      <c r="A930" s="429" t="s">
        <v>348</v>
      </c>
      <c r="B930" s="429" t="s">
        <v>276</v>
      </c>
      <c r="C930" s="430">
        <v>2007</v>
      </c>
      <c r="D930" s="430">
        <v>1.46</v>
      </c>
      <c r="E930" s="429" t="s">
        <v>53</v>
      </c>
      <c r="F930" s="430">
        <v>2.39</v>
      </c>
      <c r="G930" s="429" t="s">
        <v>53</v>
      </c>
      <c r="H930" s="430">
        <v>0.62</v>
      </c>
      <c r="I930" s="429" t="s">
        <v>53</v>
      </c>
      <c r="J930" s="430">
        <v>1.77</v>
      </c>
      <c r="K930" s="429" t="s">
        <v>53</v>
      </c>
      <c r="L930" s="430">
        <v>0.6</v>
      </c>
      <c r="M930" s="429" t="s">
        <v>53</v>
      </c>
      <c r="N930" s="430">
        <v>0</v>
      </c>
      <c r="O930" s="429" t="s">
        <v>26</v>
      </c>
      <c r="P930" s="430">
        <v>0.99</v>
      </c>
      <c r="Q930" s="429" t="s">
        <v>53</v>
      </c>
      <c r="R930" s="430">
        <v>1.6</v>
      </c>
      <c r="S930" s="429" t="s">
        <v>53</v>
      </c>
      <c r="T930" s="5">
        <v>1.54</v>
      </c>
      <c r="V930" s="5">
        <v>1.56</v>
      </c>
      <c r="X930" s="5">
        <v>2.41</v>
      </c>
      <c r="Z930" s="5">
        <v>2.68</v>
      </c>
      <c r="AA930" s="429"/>
      <c r="AB930" s="430">
        <f t="shared" si="1"/>
        <v>17.62</v>
      </c>
    </row>
    <row r="931" spans="1:28">
      <c r="A931" s="429" t="s">
        <v>349</v>
      </c>
      <c r="B931" s="429" t="s">
        <v>276</v>
      </c>
      <c r="C931" s="430">
        <v>2007</v>
      </c>
      <c r="D931" s="430">
        <v>0.8</v>
      </c>
      <c r="E931" s="429" t="s">
        <v>53</v>
      </c>
      <c r="F931" s="430">
        <v>0.51</v>
      </c>
      <c r="G931" s="429" t="s">
        <v>53</v>
      </c>
      <c r="H931" s="430">
        <v>0.74</v>
      </c>
      <c r="I931" s="429" t="s">
        <v>53</v>
      </c>
      <c r="J931" s="430">
        <v>0.57999999999999996</v>
      </c>
      <c r="K931" s="429" t="s">
        <v>53</v>
      </c>
      <c r="L931" s="430">
        <v>1.1100000000000001</v>
      </c>
      <c r="M931" s="429" t="s">
        <v>53</v>
      </c>
      <c r="N931" s="430">
        <v>0.01</v>
      </c>
      <c r="O931" s="429" t="s">
        <v>53</v>
      </c>
      <c r="P931" s="430">
        <v>0.48</v>
      </c>
      <c r="Q931" s="429" t="s">
        <v>27</v>
      </c>
      <c r="R931" s="430">
        <v>0.77</v>
      </c>
      <c r="S931" s="429" t="s">
        <v>53</v>
      </c>
      <c r="T931" s="5">
        <v>1.01</v>
      </c>
      <c r="V931" s="5">
        <v>0.95</v>
      </c>
      <c r="X931" s="5">
        <v>0.61</v>
      </c>
      <c r="Z931" s="5">
        <v>0.45</v>
      </c>
      <c r="AA931" s="429"/>
      <c r="AB931" s="430">
        <f t="shared" si="1"/>
        <v>8.02</v>
      </c>
    </row>
    <row r="932" spans="1:28">
      <c r="A932" s="429" t="s">
        <v>351</v>
      </c>
      <c r="B932" s="429" t="s">
        <v>276</v>
      </c>
      <c r="C932" s="430">
        <v>2007</v>
      </c>
      <c r="D932" s="430">
        <v>0.23</v>
      </c>
      <c r="E932" s="429" t="s">
        <v>27</v>
      </c>
      <c r="F932" s="430">
        <v>1.29</v>
      </c>
      <c r="G932" s="429" t="s">
        <v>53</v>
      </c>
      <c r="H932" s="430">
        <v>0.96</v>
      </c>
      <c r="I932" s="429" t="s">
        <v>27</v>
      </c>
      <c r="J932" s="430">
        <v>1.81</v>
      </c>
      <c r="K932" s="429" t="s">
        <v>53</v>
      </c>
      <c r="L932" s="430">
        <v>2.88</v>
      </c>
      <c r="M932" s="429" t="s">
        <v>53</v>
      </c>
      <c r="N932" s="430">
        <v>1.89</v>
      </c>
      <c r="O932" s="429" t="s">
        <v>53</v>
      </c>
      <c r="P932" s="430">
        <v>1.41</v>
      </c>
      <c r="Q932" s="429" t="s">
        <v>53</v>
      </c>
      <c r="R932" s="430">
        <v>1.78</v>
      </c>
      <c r="S932" s="429" t="s">
        <v>53</v>
      </c>
      <c r="T932" s="5">
        <v>1.1399999999999999</v>
      </c>
      <c r="V932" s="5">
        <v>0.99</v>
      </c>
      <c r="X932" s="5">
        <v>0.57999999999999996</v>
      </c>
      <c r="Z932" s="5">
        <v>0.48</v>
      </c>
      <c r="AA932" s="429"/>
      <c r="AB932" s="430">
        <f t="shared" si="1"/>
        <v>15.440000000000001</v>
      </c>
    </row>
    <row r="933" spans="1:28">
      <c r="A933" s="429" t="s">
        <v>352</v>
      </c>
      <c r="B933" s="429" t="s">
        <v>276</v>
      </c>
      <c r="C933" s="430">
        <v>2007</v>
      </c>
      <c r="D933" s="430">
        <v>1.6</v>
      </c>
      <c r="E933" s="429" t="s">
        <v>53</v>
      </c>
      <c r="F933" s="430">
        <v>2.94</v>
      </c>
      <c r="G933" s="429" t="s">
        <v>53</v>
      </c>
      <c r="H933" s="430">
        <v>0.7</v>
      </c>
      <c r="I933" s="429" t="s">
        <v>53</v>
      </c>
      <c r="J933" s="430">
        <v>1.94</v>
      </c>
      <c r="K933" s="429" t="s">
        <v>53</v>
      </c>
      <c r="L933" s="430">
        <v>0.75</v>
      </c>
      <c r="M933" s="429" t="s">
        <v>27</v>
      </c>
      <c r="N933" s="430">
        <v>0.84</v>
      </c>
      <c r="O933" s="429" t="s">
        <v>25</v>
      </c>
      <c r="P933" s="430">
        <v>1.21</v>
      </c>
      <c r="Q933" s="429" t="s">
        <v>25</v>
      </c>
      <c r="R933" s="430">
        <v>1.9</v>
      </c>
      <c r="S933" s="429" t="s">
        <v>53</v>
      </c>
      <c r="T933" s="5">
        <v>1.5</v>
      </c>
      <c r="V933" s="5">
        <v>1.64</v>
      </c>
      <c r="X933" s="5">
        <v>2.2799999999999998</v>
      </c>
      <c r="Z933" s="5">
        <v>2.42</v>
      </c>
      <c r="AA933" s="429"/>
      <c r="AB933" s="430">
        <f t="shared" si="1"/>
        <v>19.72</v>
      </c>
    </row>
    <row r="934" spans="1:28">
      <c r="A934" s="429" t="s">
        <v>353</v>
      </c>
      <c r="B934" s="429" t="s">
        <v>276</v>
      </c>
      <c r="C934" s="430">
        <v>2007</v>
      </c>
      <c r="D934" s="430">
        <v>0.14000000000000001</v>
      </c>
      <c r="E934" s="429" t="s">
        <v>53</v>
      </c>
      <c r="F934" s="430">
        <v>0.04</v>
      </c>
      <c r="G934" s="429" t="s">
        <v>53</v>
      </c>
      <c r="H934" s="430">
        <v>1.1599999999999999</v>
      </c>
      <c r="I934" s="429" t="s">
        <v>27</v>
      </c>
      <c r="J934" s="430">
        <v>1.07</v>
      </c>
      <c r="K934" s="429" t="s">
        <v>53</v>
      </c>
      <c r="L934" s="430">
        <v>2.17</v>
      </c>
      <c r="M934" s="429" t="s">
        <v>53</v>
      </c>
      <c r="N934" s="430">
        <v>0.56000000000000005</v>
      </c>
      <c r="O934" s="429" t="s">
        <v>53</v>
      </c>
      <c r="P934" s="430">
        <v>1.28</v>
      </c>
      <c r="Q934" s="429" t="s">
        <v>53</v>
      </c>
      <c r="R934" s="430">
        <v>1.48</v>
      </c>
      <c r="S934" s="429" t="s">
        <v>53</v>
      </c>
      <c r="T934" s="5">
        <v>1.46</v>
      </c>
      <c r="V934" s="5">
        <v>1.06</v>
      </c>
      <c r="X934" s="5">
        <v>0.52</v>
      </c>
      <c r="Z934" s="5">
        <v>0.28999999999999998</v>
      </c>
      <c r="AA934" s="429"/>
      <c r="AB934" s="430">
        <f t="shared" si="1"/>
        <v>11.229999999999999</v>
      </c>
    </row>
    <row r="935" spans="1:28">
      <c r="A935" s="429" t="s">
        <v>354</v>
      </c>
      <c r="B935" s="429" t="s">
        <v>276</v>
      </c>
      <c r="C935" s="430">
        <v>2007</v>
      </c>
      <c r="D935" s="430">
        <v>0.2</v>
      </c>
      <c r="E935" s="429" t="s">
        <v>53</v>
      </c>
      <c r="F935" s="430">
        <v>0.03</v>
      </c>
      <c r="G935" s="429" t="s">
        <v>53</v>
      </c>
      <c r="H935" s="430">
        <v>0.39</v>
      </c>
      <c r="I935" s="429" t="s">
        <v>53</v>
      </c>
      <c r="J935" s="430">
        <v>0</v>
      </c>
      <c r="K935" s="429" t="s">
        <v>53</v>
      </c>
      <c r="L935" s="430">
        <v>0.95</v>
      </c>
      <c r="M935" s="429" t="s">
        <v>53</v>
      </c>
      <c r="N935" s="430">
        <v>0.81</v>
      </c>
      <c r="O935" s="429" t="s">
        <v>53</v>
      </c>
      <c r="P935" s="430">
        <v>0.83</v>
      </c>
      <c r="Q935" s="429" t="s">
        <v>53</v>
      </c>
      <c r="R935" s="430">
        <v>1.06</v>
      </c>
      <c r="S935" s="429" t="s">
        <v>53</v>
      </c>
      <c r="T935" s="5">
        <v>0.81</v>
      </c>
      <c r="V935" s="5">
        <v>0.56000000000000005</v>
      </c>
      <c r="X935" s="5">
        <v>0.34</v>
      </c>
      <c r="Z935" s="5">
        <v>0.23</v>
      </c>
      <c r="AA935" s="429"/>
      <c r="AB935" s="430">
        <f t="shared" si="1"/>
        <v>6.2100000000000009</v>
      </c>
    </row>
    <row r="936" spans="1:28">
      <c r="A936" s="429" t="s">
        <v>355</v>
      </c>
      <c r="B936" s="429" t="s">
        <v>276</v>
      </c>
      <c r="C936" s="430">
        <v>2007</v>
      </c>
      <c r="D936" s="430">
        <v>0.25</v>
      </c>
      <c r="E936" s="429" t="s">
        <v>28</v>
      </c>
      <c r="F936" s="430">
        <v>0.38</v>
      </c>
      <c r="G936" s="429" t="s">
        <v>25</v>
      </c>
      <c r="H936" s="430">
        <v>1.27</v>
      </c>
      <c r="I936" s="429" t="s">
        <v>53</v>
      </c>
      <c r="J936" s="430">
        <v>1.96</v>
      </c>
      <c r="K936" s="429" t="s">
        <v>53</v>
      </c>
      <c r="L936" s="430">
        <v>1.83</v>
      </c>
      <c r="M936" s="429" t="s">
        <v>53</v>
      </c>
      <c r="N936" s="430">
        <v>0.28999999999999998</v>
      </c>
      <c r="O936" s="429" t="s">
        <v>27</v>
      </c>
      <c r="P936" s="430">
        <v>2.1</v>
      </c>
      <c r="Q936" s="429" t="s">
        <v>53</v>
      </c>
      <c r="R936" s="430">
        <v>2.21</v>
      </c>
      <c r="S936" s="429" t="s">
        <v>53</v>
      </c>
      <c r="T936" s="5">
        <v>1.25</v>
      </c>
      <c r="V936" s="5">
        <v>0.88</v>
      </c>
      <c r="X936" s="5">
        <v>0.56999999999999995</v>
      </c>
      <c r="Z936" s="5">
        <v>0.42</v>
      </c>
      <c r="AA936" s="429"/>
      <c r="AB936" s="430">
        <f t="shared" si="1"/>
        <v>13.41</v>
      </c>
    </row>
    <row r="937" spans="1:28">
      <c r="A937" s="429" t="s">
        <v>356</v>
      </c>
      <c r="B937" s="429" t="s">
        <v>276</v>
      </c>
      <c r="C937" s="430">
        <v>2007</v>
      </c>
      <c r="D937" s="430">
        <v>0.12</v>
      </c>
      <c r="E937" s="429" t="s">
        <v>53</v>
      </c>
      <c r="F937" s="430">
        <v>0.13</v>
      </c>
      <c r="G937" s="429" t="s">
        <v>53</v>
      </c>
      <c r="H937" s="430">
        <v>0.77</v>
      </c>
      <c r="I937" s="429" t="s">
        <v>53</v>
      </c>
      <c r="J937" s="430">
        <v>0.63</v>
      </c>
      <c r="K937" s="429" t="s">
        <v>53</v>
      </c>
      <c r="L937" s="430">
        <v>1.79</v>
      </c>
      <c r="M937" s="429" t="s">
        <v>53</v>
      </c>
      <c r="N937" s="430">
        <v>0.92</v>
      </c>
      <c r="O937" s="429" t="s">
        <v>53</v>
      </c>
      <c r="P937" s="430">
        <v>3.45</v>
      </c>
      <c r="Q937" s="429" t="s">
        <v>53</v>
      </c>
      <c r="R937" s="430">
        <v>4.1900000000000004</v>
      </c>
      <c r="S937" s="429" t="s">
        <v>53</v>
      </c>
      <c r="T937" s="5">
        <v>1.42</v>
      </c>
      <c r="V937" s="5">
        <v>0.82</v>
      </c>
      <c r="X937" s="5">
        <v>0.3</v>
      </c>
      <c r="Z937" s="5">
        <v>0.18</v>
      </c>
      <c r="AA937" s="429"/>
      <c r="AB937" s="430">
        <f t="shared" si="1"/>
        <v>14.72</v>
      </c>
    </row>
    <row r="938" spans="1:28">
      <c r="A938" s="429" t="s">
        <v>357</v>
      </c>
      <c r="B938" s="429" t="s">
        <v>276</v>
      </c>
      <c r="C938" s="430">
        <v>2007</v>
      </c>
      <c r="D938" s="430">
        <v>0.32</v>
      </c>
      <c r="E938" s="429" t="s">
        <v>27</v>
      </c>
      <c r="F938" s="430">
        <v>0.49</v>
      </c>
      <c r="G938" s="429" t="s">
        <v>27</v>
      </c>
      <c r="H938" s="430">
        <v>0.69</v>
      </c>
      <c r="I938" s="429" t="s">
        <v>53</v>
      </c>
      <c r="J938" s="430">
        <v>1.04</v>
      </c>
      <c r="K938" s="429" t="s">
        <v>53</v>
      </c>
      <c r="L938" s="430">
        <v>0.47</v>
      </c>
      <c r="M938" s="429" t="s">
        <v>53</v>
      </c>
      <c r="N938" s="430">
        <v>0</v>
      </c>
      <c r="O938" s="429" t="s">
        <v>26</v>
      </c>
      <c r="P938" s="430">
        <v>1.1000000000000001</v>
      </c>
      <c r="Q938" s="429" t="s">
        <v>53</v>
      </c>
      <c r="R938" s="430">
        <v>1.9</v>
      </c>
      <c r="S938" s="429" t="s">
        <v>53</v>
      </c>
      <c r="T938" s="5">
        <v>1.1000000000000001</v>
      </c>
      <c r="V938" s="5">
        <v>0.77</v>
      </c>
      <c r="X938" s="5">
        <v>0.71</v>
      </c>
      <c r="Z938" s="5">
        <v>0.66</v>
      </c>
      <c r="AA938" s="429"/>
      <c r="AB938" s="430">
        <f t="shared" si="1"/>
        <v>9.25</v>
      </c>
    </row>
    <row r="939" spans="1:28">
      <c r="A939" s="429" t="s">
        <v>358</v>
      </c>
      <c r="B939" s="429" t="s">
        <v>276</v>
      </c>
      <c r="C939" s="430">
        <v>2007</v>
      </c>
      <c r="D939" s="430">
        <v>0.05</v>
      </c>
      <c r="E939" s="429" t="s">
        <v>53</v>
      </c>
      <c r="F939" s="430">
        <v>0.23</v>
      </c>
      <c r="G939" s="429" t="s">
        <v>53</v>
      </c>
      <c r="H939" s="430">
        <v>2.33</v>
      </c>
      <c r="I939" s="429" t="s">
        <v>53</v>
      </c>
      <c r="J939" s="430">
        <v>1.29</v>
      </c>
      <c r="K939" s="429" t="s">
        <v>27</v>
      </c>
      <c r="L939" s="430">
        <v>2.3199999999999998</v>
      </c>
      <c r="M939" s="429" t="s">
        <v>53</v>
      </c>
      <c r="N939" s="430">
        <v>0.63</v>
      </c>
      <c r="O939" s="429" t="s">
        <v>53</v>
      </c>
      <c r="P939" s="430">
        <v>1.92</v>
      </c>
      <c r="Q939" s="429" t="s">
        <v>53</v>
      </c>
      <c r="R939" s="430">
        <v>0.41</v>
      </c>
      <c r="S939" s="429" t="s">
        <v>53</v>
      </c>
      <c r="T939" s="5">
        <v>0.84</v>
      </c>
      <c r="V939" s="5">
        <v>0.91</v>
      </c>
      <c r="X939" s="5">
        <v>0.6</v>
      </c>
      <c r="Z939" s="5">
        <v>0.4</v>
      </c>
      <c r="AA939" s="429"/>
      <c r="AB939" s="430">
        <f t="shared" si="1"/>
        <v>11.93</v>
      </c>
    </row>
    <row r="940" spans="1:28">
      <c r="A940" s="429" t="s">
        <v>359</v>
      </c>
      <c r="B940" s="429" t="s">
        <v>276</v>
      </c>
      <c r="C940" s="430">
        <v>2007</v>
      </c>
      <c r="D940" s="430">
        <v>0.05</v>
      </c>
      <c r="E940" s="429" t="s">
        <v>27</v>
      </c>
      <c r="F940" s="430">
        <v>0.25</v>
      </c>
      <c r="G940" s="429" t="s">
        <v>53</v>
      </c>
      <c r="H940" s="430">
        <v>0.75</v>
      </c>
      <c r="I940" s="429" t="s">
        <v>53</v>
      </c>
      <c r="J940" s="430">
        <v>1</v>
      </c>
      <c r="K940" s="429" t="s">
        <v>53</v>
      </c>
      <c r="L940" s="430">
        <v>0.59</v>
      </c>
      <c r="M940" s="429" t="s">
        <v>53</v>
      </c>
      <c r="N940" s="430">
        <v>1.32</v>
      </c>
      <c r="O940" s="429" t="s">
        <v>53</v>
      </c>
      <c r="P940" s="430">
        <v>0</v>
      </c>
      <c r="Q940" s="429" t="s">
        <v>26</v>
      </c>
      <c r="R940" s="430">
        <v>0.32</v>
      </c>
      <c r="S940" s="429" t="s">
        <v>53</v>
      </c>
      <c r="T940" s="5">
        <v>0.73</v>
      </c>
      <c r="V940" s="5">
        <v>0.54</v>
      </c>
      <c r="X940" s="5">
        <v>0.2</v>
      </c>
      <c r="Z940" s="5">
        <v>0.16</v>
      </c>
      <c r="AA940" s="429"/>
      <c r="AB940" s="430">
        <f t="shared" si="1"/>
        <v>5.91</v>
      </c>
    </row>
    <row r="941" spans="1:28">
      <c r="A941" s="429" t="s">
        <v>360</v>
      </c>
      <c r="B941" s="429" t="s">
        <v>276</v>
      </c>
      <c r="C941" s="430">
        <v>2007</v>
      </c>
      <c r="D941" s="430">
        <v>0.19</v>
      </c>
      <c r="E941" s="429" t="s">
        <v>53</v>
      </c>
      <c r="F941" s="430">
        <v>0.48</v>
      </c>
      <c r="G941" s="429" t="s">
        <v>53</v>
      </c>
      <c r="H941" s="430">
        <v>0.49</v>
      </c>
      <c r="I941" s="429" t="s">
        <v>53</v>
      </c>
      <c r="J941" s="430">
        <v>0.66</v>
      </c>
      <c r="K941" s="429" t="s">
        <v>53</v>
      </c>
      <c r="L941" s="430">
        <v>0.51</v>
      </c>
      <c r="M941" s="429" t="s">
        <v>53</v>
      </c>
      <c r="N941" s="430">
        <v>0.33</v>
      </c>
      <c r="O941" s="429" t="s">
        <v>53</v>
      </c>
      <c r="P941" s="430">
        <v>0.64</v>
      </c>
      <c r="Q941" s="429" t="s">
        <v>53</v>
      </c>
      <c r="R941" s="430">
        <v>0.08</v>
      </c>
      <c r="S941" s="429" t="s">
        <v>53</v>
      </c>
      <c r="T941" s="5">
        <v>0.77</v>
      </c>
      <c r="V941" s="5">
        <v>0.53</v>
      </c>
      <c r="X941" s="5">
        <v>0.28999999999999998</v>
      </c>
      <c r="Z941" s="5">
        <v>0.24</v>
      </c>
      <c r="AA941" s="429"/>
      <c r="AB941" s="430">
        <f t="shared" si="1"/>
        <v>5.2100000000000009</v>
      </c>
    </row>
    <row r="942" spans="1:28">
      <c r="A942" s="429" t="s">
        <v>361</v>
      </c>
      <c r="B942" s="429" t="s">
        <v>276</v>
      </c>
      <c r="C942" s="430">
        <v>2007</v>
      </c>
      <c r="D942" s="430">
        <v>0.01</v>
      </c>
      <c r="E942" s="429" t="s">
        <v>53</v>
      </c>
      <c r="F942" s="430">
        <v>0.01</v>
      </c>
      <c r="G942" s="429" t="s">
        <v>53</v>
      </c>
      <c r="H942" s="430">
        <v>1.1599999999999999</v>
      </c>
      <c r="I942" s="429" t="s">
        <v>53</v>
      </c>
      <c r="J942" s="430">
        <v>0.28999999999999998</v>
      </c>
      <c r="K942" s="429" t="s">
        <v>53</v>
      </c>
      <c r="L942" s="430">
        <v>0.94</v>
      </c>
      <c r="M942" s="429" t="s">
        <v>53</v>
      </c>
      <c r="N942" s="430">
        <v>0.35</v>
      </c>
      <c r="O942" s="429" t="s">
        <v>53</v>
      </c>
      <c r="P942" s="430">
        <v>1.39</v>
      </c>
      <c r="Q942" s="429" t="s">
        <v>53</v>
      </c>
      <c r="R942" s="430">
        <v>0.85</v>
      </c>
      <c r="S942" s="429" t="s">
        <v>53</v>
      </c>
      <c r="T942" s="5">
        <v>0.8</v>
      </c>
      <c r="V942" s="5">
        <v>0.81</v>
      </c>
      <c r="X942" s="5">
        <v>0.56999999999999995</v>
      </c>
      <c r="Z942" s="5">
        <v>0.47</v>
      </c>
      <c r="AA942" s="429"/>
      <c r="AB942" s="430">
        <f t="shared" si="1"/>
        <v>7.6499999999999995</v>
      </c>
    </row>
    <row r="943" spans="1:28">
      <c r="A943" s="429" t="s">
        <v>362</v>
      </c>
      <c r="B943" s="429" t="s">
        <v>276</v>
      </c>
      <c r="C943" s="430">
        <v>2007</v>
      </c>
      <c r="D943" s="430">
        <v>0.18</v>
      </c>
      <c r="E943" s="429" t="s">
        <v>53</v>
      </c>
      <c r="F943" s="430">
        <v>0.08</v>
      </c>
      <c r="G943" s="429" t="s">
        <v>53</v>
      </c>
      <c r="H943" s="430">
        <v>0.97</v>
      </c>
      <c r="I943" s="429" t="s">
        <v>53</v>
      </c>
      <c r="J943" s="430">
        <v>2.23</v>
      </c>
      <c r="K943" s="429" t="s">
        <v>53</v>
      </c>
      <c r="L943" s="430">
        <v>1.17</v>
      </c>
      <c r="M943" s="429" t="s">
        <v>53</v>
      </c>
      <c r="N943" s="430">
        <v>0</v>
      </c>
      <c r="O943" s="429" t="s">
        <v>26</v>
      </c>
      <c r="P943" s="430">
        <v>1.57</v>
      </c>
      <c r="Q943" s="429" t="s">
        <v>53</v>
      </c>
      <c r="R943" s="430">
        <v>0</v>
      </c>
      <c r="S943" s="429" t="s">
        <v>26</v>
      </c>
      <c r="T943" s="5">
        <v>1.27</v>
      </c>
      <c r="V943" s="5">
        <v>0.89</v>
      </c>
      <c r="X943" s="5">
        <v>0.51</v>
      </c>
      <c r="Z943" s="5">
        <v>0.28999999999999998</v>
      </c>
      <c r="AA943" s="429"/>
      <c r="AB943" s="430">
        <f t="shared" si="1"/>
        <v>9.16</v>
      </c>
    </row>
    <row r="944" spans="1:28">
      <c r="A944" s="429" t="s">
        <v>363</v>
      </c>
      <c r="B944" s="429" t="s">
        <v>276</v>
      </c>
      <c r="C944" s="430">
        <v>2007</v>
      </c>
      <c r="D944" s="430">
        <v>0.27</v>
      </c>
      <c r="E944" s="429" t="s">
        <v>53</v>
      </c>
      <c r="F944" s="430">
        <v>0.1</v>
      </c>
      <c r="G944" s="429" t="s">
        <v>53</v>
      </c>
      <c r="H944" s="430">
        <v>0.51</v>
      </c>
      <c r="I944" s="429" t="s">
        <v>53</v>
      </c>
      <c r="J944" s="430">
        <v>0.25</v>
      </c>
      <c r="K944" s="429" t="s">
        <v>53</v>
      </c>
      <c r="L944" s="430">
        <v>1.4</v>
      </c>
      <c r="M944" s="429" t="s">
        <v>53</v>
      </c>
      <c r="N944" s="430">
        <v>0.83</v>
      </c>
      <c r="O944" s="429" t="s">
        <v>53</v>
      </c>
      <c r="P944" s="430">
        <v>3.18</v>
      </c>
      <c r="Q944" s="429" t="s">
        <v>53</v>
      </c>
      <c r="R944" s="430">
        <v>0.35</v>
      </c>
      <c r="S944" s="429" t="s">
        <v>53</v>
      </c>
      <c r="T944" s="5">
        <v>0.83</v>
      </c>
      <c r="V944" s="5">
        <v>0.87</v>
      </c>
      <c r="X944" s="5">
        <v>0.45</v>
      </c>
      <c r="Z944" s="5">
        <v>0.27</v>
      </c>
      <c r="AA944" s="429"/>
      <c r="AB944" s="430">
        <f t="shared" si="1"/>
        <v>9.3099999999999987</v>
      </c>
    </row>
    <row r="945" spans="1:28">
      <c r="A945" s="429" t="s">
        <v>364</v>
      </c>
      <c r="B945" s="429" t="s">
        <v>276</v>
      </c>
      <c r="C945" s="430">
        <v>2007</v>
      </c>
      <c r="D945" s="430">
        <v>0.24</v>
      </c>
      <c r="E945" s="429" t="s">
        <v>53</v>
      </c>
      <c r="F945" s="430">
        <v>0.28999999999999998</v>
      </c>
      <c r="G945" s="429" t="s">
        <v>53</v>
      </c>
      <c r="H945" s="430">
        <v>0.41</v>
      </c>
      <c r="I945" s="429" t="s">
        <v>53</v>
      </c>
      <c r="J945" s="430">
        <v>0.26</v>
      </c>
      <c r="K945" s="429" t="s">
        <v>53</v>
      </c>
      <c r="L945" s="430">
        <v>1.05</v>
      </c>
      <c r="M945" s="429" t="s">
        <v>53</v>
      </c>
      <c r="N945" s="430">
        <v>0.23</v>
      </c>
      <c r="O945" s="429" t="s">
        <v>53</v>
      </c>
      <c r="P945" s="430">
        <v>0.82</v>
      </c>
      <c r="Q945" s="429" t="s">
        <v>53</v>
      </c>
      <c r="R945" s="430">
        <v>1.73</v>
      </c>
      <c r="S945" s="429" t="s">
        <v>53</v>
      </c>
      <c r="T945" s="5">
        <v>0.79</v>
      </c>
      <c r="V945" s="5">
        <v>0.85</v>
      </c>
      <c r="X945" s="5">
        <v>0.56999999999999995</v>
      </c>
      <c r="Z945" s="5">
        <v>0.53</v>
      </c>
      <c r="AA945" s="429"/>
      <c r="AB945" s="430">
        <f t="shared" si="1"/>
        <v>7.77</v>
      </c>
    </row>
    <row r="946" spans="1:28">
      <c r="A946" s="429" t="s">
        <v>365</v>
      </c>
      <c r="B946" s="429" t="s">
        <v>276</v>
      </c>
      <c r="C946" s="430">
        <v>2007</v>
      </c>
      <c r="D946" s="430">
        <v>1.2</v>
      </c>
      <c r="E946" s="429" t="s">
        <v>53</v>
      </c>
      <c r="F946" s="430">
        <v>0.12</v>
      </c>
      <c r="G946" s="429" t="s">
        <v>53</v>
      </c>
      <c r="H946" s="430">
        <v>0.66</v>
      </c>
      <c r="I946" s="429" t="s">
        <v>53</v>
      </c>
      <c r="J946" s="430">
        <v>0.6</v>
      </c>
      <c r="K946" s="429" t="s">
        <v>41</v>
      </c>
      <c r="L946" s="430">
        <v>0.85</v>
      </c>
      <c r="M946" s="429" t="s">
        <v>53</v>
      </c>
      <c r="N946" s="430">
        <v>0.11</v>
      </c>
      <c r="O946" s="429" t="s">
        <v>27</v>
      </c>
      <c r="P946" s="430">
        <v>0.42</v>
      </c>
      <c r="Q946" s="429" t="s">
        <v>53</v>
      </c>
      <c r="R946" s="430">
        <v>0.82</v>
      </c>
      <c r="S946" s="429" t="s">
        <v>53</v>
      </c>
      <c r="T946" s="5">
        <v>0.89</v>
      </c>
      <c r="V946" s="5">
        <v>1.01</v>
      </c>
      <c r="X946" s="5">
        <v>0.56999999999999995</v>
      </c>
      <c r="Z946" s="5">
        <v>0.44</v>
      </c>
      <c r="AA946" s="429"/>
      <c r="AB946" s="430">
        <f t="shared" si="1"/>
        <v>7.69</v>
      </c>
    </row>
    <row r="947" spans="1:28">
      <c r="A947" s="429" t="s">
        <v>366</v>
      </c>
      <c r="B947" s="429" t="s">
        <v>276</v>
      </c>
      <c r="C947" s="430">
        <v>2007</v>
      </c>
      <c r="D947" s="430">
        <v>0.24</v>
      </c>
      <c r="E947" s="429" t="s">
        <v>27</v>
      </c>
      <c r="F947" s="430">
        <v>0.28000000000000003</v>
      </c>
      <c r="G947" s="429" t="s">
        <v>53</v>
      </c>
      <c r="H947" s="430">
        <v>1.6</v>
      </c>
      <c r="I947" s="429" t="s">
        <v>53</v>
      </c>
      <c r="J947" s="430">
        <v>0.24</v>
      </c>
      <c r="K947" s="429" t="s">
        <v>53</v>
      </c>
      <c r="L947" s="430">
        <v>4</v>
      </c>
      <c r="M947" s="429" t="s">
        <v>53</v>
      </c>
      <c r="N947" s="430">
        <v>2.5299999999999998</v>
      </c>
      <c r="O947" s="429" t="s">
        <v>53</v>
      </c>
      <c r="P947" s="430">
        <v>0.65</v>
      </c>
      <c r="Q947" s="429" t="s">
        <v>53</v>
      </c>
      <c r="R947" s="430">
        <v>0.59</v>
      </c>
      <c r="S947" s="429" t="s">
        <v>53</v>
      </c>
      <c r="T947" s="5">
        <v>1.44</v>
      </c>
      <c r="V947" s="5">
        <v>1.27</v>
      </c>
      <c r="X947" s="5">
        <v>0.72</v>
      </c>
      <c r="Z947" s="5">
        <v>0.5</v>
      </c>
      <c r="AA947" s="429"/>
      <c r="AB947" s="430">
        <f t="shared" si="1"/>
        <v>14.06</v>
      </c>
    </row>
    <row r="948" spans="1:28">
      <c r="A948" s="429" t="s">
        <v>367</v>
      </c>
      <c r="B948" s="429" t="s">
        <v>276</v>
      </c>
      <c r="C948" s="430">
        <v>2007</v>
      </c>
      <c r="D948" s="430">
        <v>0.34</v>
      </c>
      <c r="E948" s="429" t="s">
        <v>53</v>
      </c>
      <c r="F948" s="430">
        <v>0.77</v>
      </c>
      <c r="G948" s="429" t="s">
        <v>53</v>
      </c>
      <c r="H948" s="430">
        <v>0.96</v>
      </c>
      <c r="I948" s="429" t="s">
        <v>53</v>
      </c>
      <c r="J948" s="430">
        <v>1.18</v>
      </c>
      <c r="K948" s="429" t="s">
        <v>53</v>
      </c>
      <c r="L948" s="430">
        <v>4.09</v>
      </c>
      <c r="M948" s="429" t="s">
        <v>53</v>
      </c>
      <c r="N948" s="430">
        <v>1.94</v>
      </c>
      <c r="O948" s="429" t="s">
        <v>53</v>
      </c>
      <c r="P948" s="430">
        <v>1.73</v>
      </c>
      <c r="Q948" s="429" t="s">
        <v>53</v>
      </c>
      <c r="R948" s="430">
        <v>0.5</v>
      </c>
      <c r="S948" s="429" t="s">
        <v>53</v>
      </c>
      <c r="T948" s="5">
        <v>1.33</v>
      </c>
      <c r="V948" s="5">
        <v>1.24</v>
      </c>
      <c r="X948" s="5">
        <v>0.79</v>
      </c>
      <c r="Z948" s="5">
        <v>0.63</v>
      </c>
      <c r="AA948" s="429"/>
      <c r="AB948" s="430">
        <f t="shared" si="1"/>
        <v>15.500000000000002</v>
      </c>
    </row>
    <row r="949" spans="1:28">
      <c r="A949" s="429" t="s">
        <v>368</v>
      </c>
      <c r="B949" s="429" t="s">
        <v>276</v>
      </c>
      <c r="C949" s="430">
        <v>2007</v>
      </c>
      <c r="D949" s="430">
        <v>0.36</v>
      </c>
      <c r="E949" s="429" t="s">
        <v>53</v>
      </c>
      <c r="F949" s="430">
        <v>0.44</v>
      </c>
      <c r="G949" s="429" t="s">
        <v>53</v>
      </c>
      <c r="H949" s="430">
        <v>1.95</v>
      </c>
      <c r="I949" s="429" t="s">
        <v>53</v>
      </c>
      <c r="J949" s="430">
        <v>1.52</v>
      </c>
      <c r="K949" s="429" t="s">
        <v>53</v>
      </c>
      <c r="L949" s="430">
        <v>2.27</v>
      </c>
      <c r="M949" s="429" t="s">
        <v>53</v>
      </c>
      <c r="N949" s="430">
        <v>0.52</v>
      </c>
      <c r="O949" s="429" t="s">
        <v>27</v>
      </c>
      <c r="P949" s="430">
        <v>0.62</v>
      </c>
      <c r="Q949" s="429" t="s">
        <v>53</v>
      </c>
      <c r="R949" s="430">
        <v>1.22</v>
      </c>
      <c r="S949" s="429" t="s">
        <v>53</v>
      </c>
      <c r="T949" s="5">
        <v>0.95</v>
      </c>
      <c r="V949" s="5">
        <v>0.82</v>
      </c>
      <c r="X949" s="5">
        <v>0.42</v>
      </c>
      <c r="Z949" s="5">
        <v>0.4</v>
      </c>
      <c r="AA949" s="429"/>
      <c r="AB949" s="430">
        <f t="shared" si="1"/>
        <v>11.489999999999998</v>
      </c>
    </row>
    <row r="950" spans="1:28">
      <c r="A950" s="429" t="s">
        <v>369</v>
      </c>
      <c r="B950" s="429" t="s">
        <v>276</v>
      </c>
      <c r="C950" s="430">
        <v>2007</v>
      </c>
      <c r="D950" s="430">
        <v>0.2</v>
      </c>
      <c r="E950" s="429" t="s">
        <v>27</v>
      </c>
      <c r="F950" s="430">
        <v>0.02</v>
      </c>
      <c r="G950" s="429" t="s">
        <v>53</v>
      </c>
      <c r="H950" s="430">
        <v>0.14000000000000001</v>
      </c>
      <c r="I950" s="429" t="s">
        <v>34</v>
      </c>
      <c r="J950" s="430">
        <v>0</v>
      </c>
      <c r="K950" s="429" t="s">
        <v>53</v>
      </c>
      <c r="L950" s="430">
        <v>0.4</v>
      </c>
      <c r="M950" s="429" t="s">
        <v>27</v>
      </c>
      <c r="N950" s="430">
        <v>0.88</v>
      </c>
      <c r="O950" s="429" t="s">
        <v>28</v>
      </c>
      <c r="P950" s="430">
        <v>1.45</v>
      </c>
      <c r="Q950" s="429" t="s">
        <v>33</v>
      </c>
      <c r="R950" s="430">
        <v>0.36</v>
      </c>
      <c r="S950" s="429" t="s">
        <v>40</v>
      </c>
      <c r="T950" s="5">
        <v>0.72</v>
      </c>
      <c r="V950" s="5">
        <v>0.52</v>
      </c>
      <c r="X950" s="5">
        <v>0.26</v>
      </c>
      <c r="Z950" s="5">
        <v>0.14000000000000001</v>
      </c>
      <c r="AA950" s="429"/>
      <c r="AB950" s="430">
        <f t="shared" si="1"/>
        <v>5.089999999999999</v>
      </c>
    </row>
    <row r="951" spans="1:28">
      <c r="A951" s="429" t="s">
        <v>370</v>
      </c>
      <c r="B951" s="429" t="s">
        <v>276</v>
      </c>
      <c r="C951" s="430">
        <v>2007</v>
      </c>
      <c r="D951" s="430">
        <v>2.2799999999999998</v>
      </c>
      <c r="E951" s="429" t="s">
        <v>25</v>
      </c>
      <c r="F951" s="430">
        <v>2.7</v>
      </c>
      <c r="G951" s="429" t="s">
        <v>53</v>
      </c>
      <c r="H951" s="430">
        <v>0.88</v>
      </c>
      <c r="I951" s="429" t="s">
        <v>53</v>
      </c>
      <c r="J951" s="430">
        <v>1.26</v>
      </c>
      <c r="K951" s="429" t="s">
        <v>46</v>
      </c>
      <c r="L951" s="430">
        <v>0.23</v>
      </c>
      <c r="M951" s="429" t="s">
        <v>27</v>
      </c>
      <c r="N951" s="430">
        <v>0.36</v>
      </c>
      <c r="O951" s="429" t="s">
        <v>25</v>
      </c>
      <c r="P951" s="430">
        <v>0</v>
      </c>
      <c r="Q951" s="429" t="s">
        <v>26</v>
      </c>
      <c r="R951" s="430">
        <v>2.2799999999999998</v>
      </c>
      <c r="S951" s="429" t="s">
        <v>53</v>
      </c>
      <c r="T951" s="5">
        <v>1.66</v>
      </c>
      <c r="V951" s="5">
        <v>2.0499999999999998</v>
      </c>
      <c r="X951" s="5">
        <v>3.21</v>
      </c>
      <c r="Z951" s="5">
        <v>4.29</v>
      </c>
      <c r="AA951" s="429"/>
      <c r="AB951" s="430">
        <f t="shared" si="1"/>
        <v>21.2</v>
      </c>
    </row>
    <row r="952" spans="1:28">
      <c r="A952" s="429" t="s">
        <v>371</v>
      </c>
      <c r="B952" s="429" t="s">
        <v>276</v>
      </c>
      <c r="C952" s="430">
        <v>2007</v>
      </c>
      <c r="D952" s="430">
        <v>0.54</v>
      </c>
      <c r="E952" s="429" t="s">
        <v>53</v>
      </c>
      <c r="F952" s="430">
        <v>0.68</v>
      </c>
      <c r="G952" s="429" t="s">
        <v>53</v>
      </c>
      <c r="H952" s="430">
        <v>1.68</v>
      </c>
      <c r="I952" s="429" t="s">
        <v>53</v>
      </c>
      <c r="J952" s="430">
        <v>0.09</v>
      </c>
      <c r="K952" s="429" t="s">
        <v>53</v>
      </c>
      <c r="L952" s="430">
        <v>0.53</v>
      </c>
      <c r="M952" s="429" t="s">
        <v>53</v>
      </c>
      <c r="N952" s="430">
        <v>0.18</v>
      </c>
      <c r="O952" s="429" t="s">
        <v>53</v>
      </c>
      <c r="P952" s="430">
        <v>0.28999999999999998</v>
      </c>
      <c r="Q952" s="429" t="s">
        <v>53</v>
      </c>
      <c r="R952" s="430">
        <v>0.18</v>
      </c>
      <c r="S952" s="429" t="s">
        <v>53</v>
      </c>
      <c r="T952" s="5">
        <v>1.04</v>
      </c>
      <c r="V952" s="5">
        <v>1.03</v>
      </c>
      <c r="X952" s="5">
        <v>0.9</v>
      </c>
      <c r="Z952" s="5">
        <v>1.08</v>
      </c>
      <c r="AA952" s="429"/>
      <c r="AB952" s="430">
        <f t="shared" si="1"/>
        <v>8.2200000000000024</v>
      </c>
    </row>
    <row r="953" spans="1:28">
      <c r="A953" s="429" t="s">
        <v>372</v>
      </c>
      <c r="B953" s="429" t="s">
        <v>276</v>
      </c>
      <c r="C953" s="430">
        <v>2007</v>
      </c>
      <c r="D953" s="430">
        <v>1.07</v>
      </c>
      <c r="E953" s="429" t="s">
        <v>53</v>
      </c>
      <c r="F953" s="430">
        <v>1.46</v>
      </c>
      <c r="G953" s="429" t="s">
        <v>53</v>
      </c>
      <c r="H953" s="430">
        <v>3.65</v>
      </c>
      <c r="I953" s="429" t="s">
        <v>53</v>
      </c>
      <c r="J953" s="430">
        <v>2.54</v>
      </c>
      <c r="K953" s="429" t="s">
        <v>53</v>
      </c>
      <c r="L953" s="430">
        <v>6.87</v>
      </c>
      <c r="M953" s="429" t="s">
        <v>53</v>
      </c>
      <c r="N953" s="430">
        <v>6.12</v>
      </c>
      <c r="O953" s="429" t="s">
        <v>28</v>
      </c>
      <c r="P953" s="430">
        <v>0.72</v>
      </c>
      <c r="Q953" s="429" t="s">
        <v>53</v>
      </c>
      <c r="R953" s="430">
        <v>0.56999999999999995</v>
      </c>
      <c r="S953" s="429" t="s">
        <v>53</v>
      </c>
      <c r="T953" s="5">
        <v>2.38</v>
      </c>
      <c r="V953" s="5">
        <v>3.23</v>
      </c>
      <c r="X953" s="5">
        <v>1.67</v>
      </c>
      <c r="Z953" s="5">
        <v>1.4</v>
      </c>
      <c r="AA953" s="429"/>
      <c r="AB953" s="430">
        <f t="shared" si="1"/>
        <v>31.68</v>
      </c>
    </row>
    <row r="954" spans="1:28">
      <c r="A954" s="429" t="s">
        <v>373</v>
      </c>
      <c r="B954" s="429" t="s">
        <v>276</v>
      </c>
      <c r="C954" s="430">
        <v>2007</v>
      </c>
      <c r="D954" s="430">
        <v>0</v>
      </c>
      <c r="E954" s="429" t="s">
        <v>26</v>
      </c>
      <c r="F954" s="430">
        <v>1.46</v>
      </c>
      <c r="G954" s="429" t="s">
        <v>53</v>
      </c>
      <c r="H954" s="430">
        <v>1.48</v>
      </c>
      <c r="I954" s="429" t="s">
        <v>53</v>
      </c>
      <c r="J954" s="430">
        <v>1.25</v>
      </c>
      <c r="K954" s="429" t="s">
        <v>53</v>
      </c>
      <c r="L954" s="430">
        <v>4.62</v>
      </c>
      <c r="M954" s="429" t="s">
        <v>53</v>
      </c>
      <c r="N954" s="430">
        <v>2.64</v>
      </c>
      <c r="O954" s="429" t="s">
        <v>53</v>
      </c>
      <c r="P954" s="430">
        <v>1.0900000000000001</v>
      </c>
      <c r="Q954" s="429" t="s">
        <v>53</v>
      </c>
      <c r="R954" s="430">
        <v>1.95</v>
      </c>
      <c r="S954" s="429" t="s">
        <v>53</v>
      </c>
      <c r="T954" s="5">
        <v>1.43</v>
      </c>
      <c r="V954" s="5">
        <v>1.34</v>
      </c>
      <c r="X954" s="5">
        <v>0.87</v>
      </c>
      <c r="Z954" s="5">
        <v>0.74</v>
      </c>
      <c r="AA954" s="429"/>
      <c r="AB954" s="430">
        <f t="shared" si="1"/>
        <v>18.869999999999997</v>
      </c>
    </row>
    <row r="955" spans="1:28">
      <c r="A955" s="429" t="s">
        <v>374</v>
      </c>
      <c r="B955" s="429" t="s">
        <v>276</v>
      </c>
      <c r="C955" s="430">
        <v>2007</v>
      </c>
      <c r="D955" s="430">
        <v>0.64</v>
      </c>
      <c r="E955" s="429" t="s">
        <v>53</v>
      </c>
      <c r="F955" s="430">
        <v>0.25</v>
      </c>
      <c r="G955" s="429" t="s">
        <v>53</v>
      </c>
      <c r="H955" s="430">
        <v>1.17</v>
      </c>
      <c r="I955" s="429" t="s">
        <v>53</v>
      </c>
      <c r="J955" s="430">
        <v>1.5</v>
      </c>
      <c r="K955" s="429" t="s">
        <v>53</v>
      </c>
      <c r="L955" s="430">
        <v>1.28</v>
      </c>
      <c r="M955" s="429" t="s">
        <v>53</v>
      </c>
      <c r="N955" s="430">
        <v>2.2599999999999998</v>
      </c>
      <c r="O955" s="429" t="s">
        <v>53</v>
      </c>
      <c r="P955" s="430">
        <v>1.65</v>
      </c>
      <c r="Q955" s="429" t="s">
        <v>53</v>
      </c>
      <c r="R955" s="430">
        <v>1.71</v>
      </c>
      <c r="S955" s="429" t="s">
        <v>53</v>
      </c>
      <c r="T955" s="5">
        <v>1.35</v>
      </c>
      <c r="V955" s="5">
        <v>0.93</v>
      </c>
      <c r="X955" s="5">
        <v>0.56000000000000005</v>
      </c>
      <c r="Z955" s="5">
        <v>0.44</v>
      </c>
      <c r="AA955" s="429"/>
      <c r="AB955" s="430">
        <f t="shared" si="1"/>
        <v>13.74</v>
      </c>
    </row>
    <row r="956" spans="1:28">
      <c r="A956" s="429" t="s">
        <v>375</v>
      </c>
      <c r="B956" s="429" t="s">
        <v>276</v>
      </c>
      <c r="C956" s="430">
        <v>2007</v>
      </c>
      <c r="D956" s="430">
        <v>0.62</v>
      </c>
      <c r="E956" s="429" t="s">
        <v>53</v>
      </c>
      <c r="F956" s="430">
        <v>0.15</v>
      </c>
      <c r="G956" s="429" t="s">
        <v>53</v>
      </c>
      <c r="H956" s="430">
        <v>2</v>
      </c>
      <c r="I956" s="429" t="s">
        <v>53</v>
      </c>
      <c r="J956" s="430">
        <v>2.82</v>
      </c>
      <c r="K956" s="429" t="s">
        <v>38</v>
      </c>
      <c r="L956" s="430">
        <v>1.51</v>
      </c>
      <c r="M956" s="429" t="s">
        <v>53</v>
      </c>
      <c r="N956" s="430">
        <v>0.16</v>
      </c>
      <c r="O956" s="429" t="s">
        <v>28</v>
      </c>
      <c r="P956" s="430">
        <v>1.19</v>
      </c>
      <c r="Q956" s="429" t="s">
        <v>53</v>
      </c>
      <c r="R956" s="430">
        <v>1.29</v>
      </c>
      <c r="S956" s="429" t="s">
        <v>53</v>
      </c>
      <c r="T956" s="5">
        <v>1.33</v>
      </c>
      <c r="V956" s="5">
        <v>1.19</v>
      </c>
      <c r="X956" s="5">
        <v>0.88</v>
      </c>
      <c r="Z956" s="5">
        <v>0.62</v>
      </c>
      <c r="AA956" s="429"/>
      <c r="AB956" s="430">
        <f t="shared" si="1"/>
        <v>13.759999999999998</v>
      </c>
    </row>
    <row r="957" spans="1:28">
      <c r="A957" s="429" t="s">
        <v>376</v>
      </c>
      <c r="B957" s="429" t="s">
        <v>276</v>
      </c>
      <c r="C957" s="430">
        <v>2007</v>
      </c>
      <c r="D957" s="430">
        <v>0.42</v>
      </c>
      <c r="E957" s="429" t="s">
        <v>53</v>
      </c>
      <c r="F957" s="430">
        <v>1.57</v>
      </c>
      <c r="G957" s="429" t="s">
        <v>53</v>
      </c>
      <c r="H957" s="430">
        <v>2.58</v>
      </c>
      <c r="I957" s="429" t="s">
        <v>53</v>
      </c>
      <c r="J957" s="430">
        <v>1.52</v>
      </c>
      <c r="K957" s="429" t="s">
        <v>53</v>
      </c>
      <c r="L957" s="430">
        <v>0.98</v>
      </c>
      <c r="M957" s="429" t="s">
        <v>53</v>
      </c>
      <c r="N957" s="430">
        <v>1.32</v>
      </c>
      <c r="O957" s="429" t="s">
        <v>53</v>
      </c>
      <c r="P957" s="430">
        <v>2</v>
      </c>
      <c r="Q957" s="429" t="s">
        <v>53</v>
      </c>
      <c r="R957" s="430">
        <v>0.83</v>
      </c>
      <c r="S957" s="429" t="s">
        <v>53</v>
      </c>
      <c r="T957" s="5">
        <v>1.19</v>
      </c>
      <c r="V957" s="5">
        <v>1.22</v>
      </c>
      <c r="X957" s="5">
        <v>0.81</v>
      </c>
      <c r="Z957" s="5">
        <v>0.63</v>
      </c>
      <c r="AA957" s="429"/>
      <c r="AB957" s="430">
        <f t="shared" si="1"/>
        <v>15.070000000000002</v>
      </c>
    </row>
    <row r="958" spans="1:28">
      <c r="A958" s="429" t="s">
        <v>377</v>
      </c>
      <c r="B958" s="429" t="s">
        <v>276</v>
      </c>
      <c r="C958" s="430">
        <v>2007</v>
      </c>
      <c r="D958" s="430">
        <v>0.31</v>
      </c>
      <c r="E958" s="429" t="s">
        <v>27</v>
      </c>
      <c r="F958" s="430">
        <v>1.1299999999999999</v>
      </c>
      <c r="G958" s="429" t="s">
        <v>53</v>
      </c>
      <c r="H958" s="430">
        <v>2.08</v>
      </c>
      <c r="I958" s="429" t="s">
        <v>53</v>
      </c>
      <c r="J958" s="430">
        <v>1.47</v>
      </c>
      <c r="K958" s="429" t="s">
        <v>53</v>
      </c>
      <c r="L958" s="430">
        <v>1.52</v>
      </c>
      <c r="M958" s="429" t="s">
        <v>53</v>
      </c>
      <c r="N958" s="430">
        <v>1.24</v>
      </c>
      <c r="O958" s="429" t="s">
        <v>53</v>
      </c>
      <c r="P958" s="430">
        <v>1.38</v>
      </c>
      <c r="Q958" s="429" t="s">
        <v>53</v>
      </c>
      <c r="R958" s="430">
        <v>0.4</v>
      </c>
      <c r="S958" s="429" t="s">
        <v>53</v>
      </c>
      <c r="T958" s="5">
        <v>1.36</v>
      </c>
      <c r="V958" s="5">
        <v>1.1299999999999999</v>
      </c>
      <c r="X958" s="5">
        <v>0.79</v>
      </c>
      <c r="Z958" s="5">
        <v>0.62</v>
      </c>
      <c r="AA958" s="429"/>
      <c r="AB958" s="430">
        <f t="shared" si="1"/>
        <v>13.429999999999998</v>
      </c>
    </row>
    <row r="959" spans="1:28">
      <c r="A959" s="429" t="s">
        <v>378</v>
      </c>
      <c r="B959" s="429" t="s">
        <v>276</v>
      </c>
      <c r="C959" s="430">
        <v>2007</v>
      </c>
      <c r="D959" s="430">
        <v>0.48</v>
      </c>
      <c r="E959" s="429" t="s">
        <v>53</v>
      </c>
      <c r="F959" s="430">
        <v>0.1</v>
      </c>
      <c r="G959" s="429" t="s">
        <v>53</v>
      </c>
      <c r="H959" s="430">
        <v>0.87</v>
      </c>
      <c r="I959" s="429" t="s">
        <v>53</v>
      </c>
      <c r="J959" s="430">
        <v>0.84</v>
      </c>
      <c r="K959" s="429" t="s">
        <v>53</v>
      </c>
      <c r="L959" s="430">
        <v>1.56</v>
      </c>
      <c r="M959" s="429" t="s">
        <v>27</v>
      </c>
      <c r="N959" s="430">
        <v>1.33</v>
      </c>
      <c r="O959" s="429" t="s">
        <v>53</v>
      </c>
      <c r="P959" s="430">
        <v>1.38</v>
      </c>
      <c r="Q959" s="429" t="s">
        <v>53</v>
      </c>
      <c r="R959" s="430">
        <v>0.5</v>
      </c>
      <c r="S959" s="429" t="s">
        <v>53</v>
      </c>
      <c r="T959" s="5">
        <v>1.1399999999999999</v>
      </c>
      <c r="V959" s="5">
        <v>1.02</v>
      </c>
      <c r="X959" s="5">
        <v>0.68</v>
      </c>
      <c r="Z959" s="5">
        <v>0.35</v>
      </c>
      <c r="AA959" s="429"/>
      <c r="AB959" s="430">
        <f t="shared" si="1"/>
        <v>10.249999999999998</v>
      </c>
    </row>
    <row r="960" spans="1:28">
      <c r="A960" s="429" t="s">
        <v>379</v>
      </c>
      <c r="B960" s="429" t="s">
        <v>276</v>
      </c>
      <c r="C960" s="430">
        <v>2007</v>
      </c>
      <c r="D960" s="430">
        <v>0.53</v>
      </c>
      <c r="E960" s="429" t="s">
        <v>53</v>
      </c>
      <c r="F960" s="430">
        <v>0.02</v>
      </c>
      <c r="G960" s="429" t="s">
        <v>27</v>
      </c>
      <c r="H960" s="430">
        <v>1.18</v>
      </c>
      <c r="I960" s="429" t="s">
        <v>53</v>
      </c>
      <c r="J960" s="430">
        <v>0.77</v>
      </c>
      <c r="K960" s="429" t="s">
        <v>33</v>
      </c>
      <c r="L960" s="430">
        <v>1.02</v>
      </c>
      <c r="M960" s="429" t="s">
        <v>25</v>
      </c>
      <c r="N960" s="430">
        <v>0.84</v>
      </c>
      <c r="O960" s="429" t="s">
        <v>28</v>
      </c>
      <c r="P960" s="430">
        <v>1.32</v>
      </c>
      <c r="Q960" s="429" t="s">
        <v>25</v>
      </c>
      <c r="R960" s="430">
        <v>0</v>
      </c>
      <c r="S960" s="429" t="s">
        <v>26</v>
      </c>
      <c r="T960" s="5">
        <v>1.26</v>
      </c>
      <c r="V960" s="5">
        <v>0.83</v>
      </c>
      <c r="X960" s="5">
        <v>0.47</v>
      </c>
      <c r="Z960" s="5">
        <v>0.31</v>
      </c>
      <c r="AA960" s="429"/>
      <c r="AB960" s="430">
        <f t="shared" si="1"/>
        <v>8.5500000000000007</v>
      </c>
    </row>
    <row r="961" spans="1:28">
      <c r="A961" s="429" t="s">
        <v>380</v>
      </c>
      <c r="B961" s="429" t="s">
        <v>276</v>
      </c>
      <c r="C961" s="430">
        <v>2007</v>
      </c>
      <c r="D961" s="430">
        <v>0.3</v>
      </c>
      <c r="E961" s="429" t="s">
        <v>53</v>
      </c>
      <c r="F961" s="430">
        <v>0.16</v>
      </c>
      <c r="G961" s="429" t="s">
        <v>27</v>
      </c>
      <c r="H961" s="430">
        <v>0.77</v>
      </c>
      <c r="I961" s="429" t="s">
        <v>53</v>
      </c>
      <c r="J961" s="430">
        <v>1.03</v>
      </c>
      <c r="K961" s="429" t="s">
        <v>53</v>
      </c>
      <c r="L961" s="430">
        <v>0.92</v>
      </c>
      <c r="M961" s="429" t="s">
        <v>53</v>
      </c>
      <c r="N961" s="430">
        <v>1.83</v>
      </c>
      <c r="O961" s="429" t="s">
        <v>53</v>
      </c>
      <c r="P961" s="430">
        <v>0.66</v>
      </c>
      <c r="Q961" s="429" t="s">
        <v>25</v>
      </c>
      <c r="R961" s="430">
        <v>0.57999999999999996</v>
      </c>
      <c r="S961" s="429" t="s">
        <v>53</v>
      </c>
      <c r="T961" s="5">
        <v>1.39</v>
      </c>
      <c r="V961" s="5">
        <v>1.38</v>
      </c>
      <c r="X961" s="5">
        <v>0.65</v>
      </c>
      <c r="Z961" s="5">
        <v>0.45</v>
      </c>
      <c r="AA961" s="429"/>
      <c r="AB961" s="430">
        <f t="shared" si="1"/>
        <v>10.119999999999999</v>
      </c>
    </row>
    <row r="962" spans="1:28">
      <c r="A962" s="429" t="s">
        <v>381</v>
      </c>
      <c r="B962" s="429" t="s">
        <v>276</v>
      </c>
      <c r="C962" s="430">
        <v>2007</v>
      </c>
      <c r="D962" s="430">
        <v>0.13</v>
      </c>
      <c r="E962" s="429" t="s">
        <v>53</v>
      </c>
      <c r="F962" s="430">
        <v>0.22</v>
      </c>
      <c r="G962" s="429" t="s">
        <v>53</v>
      </c>
      <c r="H962" s="430">
        <v>1.17</v>
      </c>
      <c r="I962" s="429" t="s">
        <v>53</v>
      </c>
      <c r="J962" s="430">
        <v>1.48</v>
      </c>
      <c r="K962" s="429" t="s">
        <v>53</v>
      </c>
      <c r="L962" s="430">
        <v>1.6</v>
      </c>
      <c r="M962" s="429" t="s">
        <v>53</v>
      </c>
      <c r="N962" s="430">
        <v>0.25</v>
      </c>
      <c r="O962" s="429" t="s">
        <v>53</v>
      </c>
      <c r="P962" s="430">
        <v>1.51</v>
      </c>
      <c r="Q962" s="429" t="s">
        <v>53</v>
      </c>
      <c r="R962" s="430">
        <v>1.05</v>
      </c>
      <c r="S962" s="429" t="s">
        <v>53</v>
      </c>
      <c r="T962" s="5">
        <v>1.57</v>
      </c>
      <c r="V962" s="5">
        <v>1.1200000000000001</v>
      </c>
      <c r="X962" s="5">
        <v>0.37</v>
      </c>
      <c r="Z962" s="5">
        <v>0.26</v>
      </c>
      <c r="AA962" s="429"/>
      <c r="AB962" s="430">
        <f t="shared" si="1"/>
        <v>10.729999999999997</v>
      </c>
    </row>
    <row r="963" spans="1:28">
      <c r="A963" s="429" t="s">
        <v>382</v>
      </c>
      <c r="B963" s="429" t="s">
        <v>276</v>
      </c>
      <c r="C963" s="430">
        <v>2007</v>
      </c>
      <c r="D963" s="430">
        <v>0</v>
      </c>
      <c r="E963" s="429" t="s">
        <v>53</v>
      </c>
      <c r="F963" s="430">
        <v>0.12</v>
      </c>
      <c r="G963" s="429" t="s">
        <v>25</v>
      </c>
      <c r="H963" s="430">
        <v>2.16</v>
      </c>
      <c r="I963" s="429" t="s">
        <v>31</v>
      </c>
      <c r="J963" s="430">
        <v>0</v>
      </c>
      <c r="K963" s="429" t="s">
        <v>26</v>
      </c>
      <c r="L963" s="430">
        <v>1.45</v>
      </c>
      <c r="M963" s="429" t="s">
        <v>44</v>
      </c>
      <c r="N963" s="430">
        <v>0</v>
      </c>
      <c r="O963" s="429" t="s">
        <v>26</v>
      </c>
      <c r="P963" s="430">
        <v>0</v>
      </c>
      <c r="Q963" s="429" t="s">
        <v>26</v>
      </c>
      <c r="R963" s="430">
        <v>0.36</v>
      </c>
      <c r="S963" s="429" t="s">
        <v>53</v>
      </c>
      <c r="T963" s="5">
        <v>1.17</v>
      </c>
      <c r="V963" s="5">
        <v>0.96</v>
      </c>
      <c r="X963" s="5">
        <v>0.5</v>
      </c>
      <c r="Z963" s="5">
        <v>0.36</v>
      </c>
      <c r="AA963" s="429"/>
      <c r="AB963" s="430">
        <f t="shared" si="1"/>
        <v>7.080000000000001</v>
      </c>
    </row>
    <row r="964" spans="1:28">
      <c r="A964" s="429" t="s">
        <v>383</v>
      </c>
      <c r="B964" s="429" t="s">
        <v>276</v>
      </c>
      <c r="C964" s="430">
        <v>2007</v>
      </c>
      <c r="D964" s="430">
        <v>0.26</v>
      </c>
      <c r="E964" s="429" t="s">
        <v>25</v>
      </c>
      <c r="F964" s="430">
        <v>1.2</v>
      </c>
      <c r="G964" s="429" t="s">
        <v>53</v>
      </c>
      <c r="H964" s="430">
        <v>0.44</v>
      </c>
      <c r="I964" s="429" t="s">
        <v>53</v>
      </c>
      <c r="J964" s="430">
        <v>1.44</v>
      </c>
      <c r="K964" s="429" t="s">
        <v>53</v>
      </c>
      <c r="L964" s="430">
        <v>0.65</v>
      </c>
      <c r="M964" s="429" t="s">
        <v>27</v>
      </c>
      <c r="N964" s="430">
        <v>1.21</v>
      </c>
      <c r="O964" s="429" t="s">
        <v>53</v>
      </c>
      <c r="P964" s="430">
        <v>1.25</v>
      </c>
      <c r="Q964" s="429" t="s">
        <v>53</v>
      </c>
      <c r="R964" s="430">
        <v>1.59</v>
      </c>
      <c r="S964" s="429" t="s">
        <v>53</v>
      </c>
      <c r="T964" s="5">
        <v>1.38</v>
      </c>
      <c r="V964" s="5">
        <v>1.1599999999999999</v>
      </c>
      <c r="X964" s="5">
        <v>1.1299999999999999</v>
      </c>
      <c r="Z964" s="5">
        <v>1.3</v>
      </c>
      <c r="AA964" s="429"/>
      <c r="AB964" s="430">
        <f t="shared" si="1"/>
        <v>13.009999999999998</v>
      </c>
    </row>
    <row r="965" spans="1:28">
      <c r="A965" s="429" t="s">
        <v>384</v>
      </c>
      <c r="B965" s="429" t="s">
        <v>276</v>
      </c>
      <c r="C965" s="430">
        <v>2007</v>
      </c>
      <c r="D965" s="430">
        <v>0.02</v>
      </c>
      <c r="E965" s="429" t="s">
        <v>53</v>
      </c>
      <c r="F965" s="430">
        <v>0.7</v>
      </c>
      <c r="G965" s="429" t="s">
        <v>53</v>
      </c>
      <c r="H965" s="430">
        <v>1.24</v>
      </c>
      <c r="I965" s="429" t="s">
        <v>53</v>
      </c>
      <c r="J965" s="430">
        <v>1.85</v>
      </c>
      <c r="K965" s="429" t="s">
        <v>53</v>
      </c>
      <c r="L965" s="430">
        <v>2.9</v>
      </c>
      <c r="M965" s="429" t="s">
        <v>53</v>
      </c>
      <c r="N965" s="430">
        <v>1.48</v>
      </c>
      <c r="O965" s="429" t="s">
        <v>53</v>
      </c>
      <c r="P965" s="430">
        <v>1.67</v>
      </c>
      <c r="Q965" s="429" t="s">
        <v>53</v>
      </c>
      <c r="R965" s="430">
        <v>0.86</v>
      </c>
      <c r="S965" s="429" t="s">
        <v>53</v>
      </c>
      <c r="T965" s="5">
        <v>1.07</v>
      </c>
      <c r="V965" s="5">
        <v>1.05</v>
      </c>
      <c r="X965" s="5">
        <v>0.57999999999999996</v>
      </c>
      <c r="Z965" s="5">
        <v>0.51</v>
      </c>
      <c r="AA965" s="429"/>
      <c r="AB965" s="430">
        <f t="shared" si="1"/>
        <v>13.93</v>
      </c>
    </row>
    <row r="966" spans="1:28">
      <c r="A966" s="429" t="s">
        <v>385</v>
      </c>
      <c r="B966" s="429" t="s">
        <v>276</v>
      </c>
      <c r="C966" s="430">
        <v>2007</v>
      </c>
      <c r="D966" s="430">
        <v>0.55000000000000004</v>
      </c>
      <c r="E966" s="429" t="s">
        <v>27</v>
      </c>
      <c r="F966" s="430">
        <v>0.37</v>
      </c>
      <c r="G966" s="429" t="s">
        <v>53</v>
      </c>
      <c r="H966" s="430">
        <v>0.18</v>
      </c>
      <c r="I966" s="429" t="s">
        <v>53</v>
      </c>
      <c r="J966" s="430">
        <v>0.54</v>
      </c>
      <c r="K966" s="429" t="s">
        <v>31</v>
      </c>
      <c r="L966" s="430">
        <v>0.25</v>
      </c>
      <c r="M966" s="429" t="s">
        <v>53</v>
      </c>
      <c r="N966" s="430">
        <v>0.99</v>
      </c>
      <c r="O966" s="429" t="s">
        <v>53</v>
      </c>
      <c r="P966" s="430">
        <v>1.23</v>
      </c>
      <c r="Q966" s="429" t="s">
        <v>31</v>
      </c>
      <c r="R966" s="430">
        <v>2.1800000000000002</v>
      </c>
      <c r="S966" s="429" t="s">
        <v>53</v>
      </c>
      <c r="T966" s="5">
        <v>0.93</v>
      </c>
      <c r="V966" s="5">
        <v>0.77</v>
      </c>
      <c r="X966" s="5">
        <v>0.53</v>
      </c>
      <c r="Z966" s="5">
        <v>0.38</v>
      </c>
      <c r="AA966" s="429"/>
      <c r="AB966" s="430">
        <f t="shared" si="1"/>
        <v>8.8999999999999986</v>
      </c>
    </row>
    <row r="967" spans="1:28">
      <c r="A967" s="429" t="s">
        <v>387</v>
      </c>
      <c r="B967" s="429" t="s">
        <v>276</v>
      </c>
      <c r="C967" s="430">
        <v>2007</v>
      </c>
      <c r="D967" s="430">
        <v>0.05</v>
      </c>
      <c r="E967" s="429" t="s">
        <v>27</v>
      </c>
      <c r="F967" s="430">
        <v>0.26</v>
      </c>
      <c r="G967" s="429" t="s">
        <v>53</v>
      </c>
      <c r="H967" s="430">
        <v>1.89</v>
      </c>
      <c r="I967" s="429" t="s">
        <v>53</v>
      </c>
      <c r="J967" s="430">
        <v>2.2999999999999998</v>
      </c>
      <c r="K967" s="429" t="s">
        <v>53</v>
      </c>
      <c r="L967" s="430">
        <v>2.25</v>
      </c>
      <c r="M967" s="429" t="s">
        <v>53</v>
      </c>
      <c r="N967" s="430">
        <v>0</v>
      </c>
      <c r="O967" s="429" t="s">
        <v>53</v>
      </c>
      <c r="P967" s="430">
        <v>0.64</v>
      </c>
      <c r="Q967" s="429" t="s">
        <v>53</v>
      </c>
      <c r="R967" s="430">
        <v>0</v>
      </c>
      <c r="S967" s="429" t="s">
        <v>26</v>
      </c>
      <c r="T967" s="5">
        <v>1.27</v>
      </c>
      <c r="V967" s="5">
        <v>0.91</v>
      </c>
      <c r="X967" s="5">
        <v>0.44</v>
      </c>
      <c r="Z967" s="5">
        <v>0.36</v>
      </c>
      <c r="AA967" s="429"/>
      <c r="AB967" s="430">
        <f t="shared" si="1"/>
        <v>10.37</v>
      </c>
    </row>
    <row r="968" spans="1:28">
      <c r="A968" s="429" t="s">
        <v>388</v>
      </c>
      <c r="B968" s="429" t="s">
        <v>276</v>
      </c>
      <c r="C968" s="430">
        <v>2007</v>
      </c>
      <c r="D968" s="430">
        <v>0.19</v>
      </c>
      <c r="E968" s="429" t="s">
        <v>53</v>
      </c>
      <c r="F968" s="430">
        <v>0.49</v>
      </c>
      <c r="G968" s="429" t="s">
        <v>53</v>
      </c>
      <c r="H968" s="430">
        <v>0.52</v>
      </c>
      <c r="I968" s="429" t="s">
        <v>53</v>
      </c>
      <c r="J968" s="430">
        <v>0.92</v>
      </c>
      <c r="K968" s="429" t="s">
        <v>53</v>
      </c>
      <c r="L968" s="430">
        <v>0.28999999999999998</v>
      </c>
      <c r="M968" s="429" t="s">
        <v>25</v>
      </c>
      <c r="N968" s="430">
        <v>0.62</v>
      </c>
      <c r="O968" s="429" t="s">
        <v>53</v>
      </c>
      <c r="P968" s="430">
        <v>0.75</v>
      </c>
      <c r="Q968" s="429" t="s">
        <v>53</v>
      </c>
      <c r="R968" s="430">
        <v>0.31</v>
      </c>
      <c r="S968" s="429" t="s">
        <v>53</v>
      </c>
      <c r="T968" s="5">
        <v>0.84</v>
      </c>
      <c r="V968" s="5">
        <v>0.65</v>
      </c>
      <c r="X968" s="5">
        <v>0.36</v>
      </c>
      <c r="Z968" s="5">
        <v>0.23</v>
      </c>
      <c r="AA968" s="429"/>
      <c r="AB968" s="430">
        <f t="shared" si="1"/>
        <v>6.1700000000000008</v>
      </c>
    </row>
    <row r="969" spans="1:28">
      <c r="A969" s="429" t="s">
        <v>389</v>
      </c>
      <c r="B969" s="429" t="s">
        <v>276</v>
      </c>
      <c r="C969" s="430">
        <v>2007</v>
      </c>
      <c r="D969" s="430">
        <v>0</v>
      </c>
      <c r="E969" s="429" t="s">
        <v>53</v>
      </c>
      <c r="F969" s="430">
        <v>0</v>
      </c>
      <c r="G969" s="429" t="s">
        <v>53</v>
      </c>
      <c r="H969" s="430">
        <v>0.06</v>
      </c>
      <c r="I969" s="429" t="s">
        <v>53</v>
      </c>
      <c r="J969" s="430">
        <v>0.86</v>
      </c>
      <c r="K969" s="429" t="s">
        <v>53</v>
      </c>
      <c r="L969" s="430">
        <v>0.43</v>
      </c>
      <c r="M969" s="429" t="s">
        <v>53</v>
      </c>
      <c r="N969" s="430">
        <v>0.45</v>
      </c>
      <c r="O969" s="429" t="s">
        <v>53</v>
      </c>
      <c r="P969" s="430">
        <v>0.24</v>
      </c>
      <c r="Q969" s="429" t="s">
        <v>53</v>
      </c>
      <c r="R969" s="430">
        <v>0.56000000000000005</v>
      </c>
      <c r="S969" s="429" t="s">
        <v>53</v>
      </c>
      <c r="T969" s="5">
        <v>0.82</v>
      </c>
      <c r="V969" s="5">
        <v>0.64</v>
      </c>
      <c r="X969" s="5">
        <v>0.34</v>
      </c>
      <c r="Z969" s="5">
        <v>0.24</v>
      </c>
      <c r="AA969" s="429"/>
      <c r="AB969" s="430">
        <f t="shared" si="1"/>
        <v>4.6399999999999997</v>
      </c>
    </row>
    <row r="970" spans="1:28">
      <c r="A970" s="429" t="s">
        <v>390</v>
      </c>
      <c r="B970" s="429" t="s">
        <v>276</v>
      </c>
      <c r="C970" s="430">
        <v>2007</v>
      </c>
      <c r="D970" s="430">
        <v>0.26</v>
      </c>
      <c r="E970" s="429" t="s">
        <v>53</v>
      </c>
      <c r="F970" s="430">
        <v>0.34</v>
      </c>
      <c r="G970" s="429" t="s">
        <v>53</v>
      </c>
      <c r="H970" s="430">
        <v>3.16</v>
      </c>
      <c r="I970" s="429" t="s">
        <v>53</v>
      </c>
      <c r="J970" s="430">
        <v>0.85</v>
      </c>
      <c r="K970" s="429" t="s">
        <v>53</v>
      </c>
      <c r="L970" s="430">
        <v>3.1</v>
      </c>
      <c r="M970" s="429" t="s">
        <v>53</v>
      </c>
      <c r="N970" s="430">
        <v>2.63</v>
      </c>
      <c r="O970" s="429" t="s">
        <v>53</v>
      </c>
      <c r="P970" s="430">
        <v>1.44</v>
      </c>
      <c r="Q970" s="429" t="s">
        <v>53</v>
      </c>
      <c r="R970" s="430">
        <v>0.94</v>
      </c>
      <c r="S970" s="429" t="s">
        <v>53</v>
      </c>
      <c r="T970" s="5">
        <v>1.2</v>
      </c>
      <c r="V970" s="5">
        <v>1.44</v>
      </c>
      <c r="X970" s="5">
        <v>0.56999999999999995</v>
      </c>
      <c r="Z970" s="5">
        <v>0.33</v>
      </c>
      <c r="AA970" s="429"/>
      <c r="AB970" s="430">
        <f t="shared" si="1"/>
        <v>16.259999999999998</v>
      </c>
    </row>
    <row r="971" spans="1:28">
      <c r="A971" s="429" t="s">
        <v>391</v>
      </c>
      <c r="B971" s="429" t="s">
        <v>276</v>
      </c>
      <c r="C971" s="430">
        <v>2007</v>
      </c>
      <c r="D971" s="430">
        <v>0.7</v>
      </c>
      <c r="E971" s="429" t="s">
        <v>53</v>
      </c>
      <c r="F971" s="430">
        <v>1.1000000000000001</v>
      </c>
      <c r="G971" s="429" t="s">
        <v>53</v>
      </c>
      <c r="H971" s="430">
        <v>0.36</v>
      </c>
      <c r="I971" s="429" t="s">
        <v>53</v>
      </c>
      <c r="J971" s="430">
        <v>1.33</v>
      </c>
      <c r="K971" s="429" t="s">
        <v>53</v>
      </c>
      <c r="L971" s="430">
        <v>0.5</v>
      </c>
      <c r="M971" s="429" t="s">
        <v>53</v>
      </c>
      <c r="N971" s="430">
        <v>1.28</v>
      </c>
      <c r="O971" s="429" t="s">
        <v>40</v>
      </c>
      <c r="P971" s="430">
        <v>0.64</v>
      </c>
      <c r="Q971" s="429" t="s">
        <v>53</v>
      </c>
      <c r="R971" s="430">
        <v>1.6</v>
      </c>
      <c r="S971" s="429" t="s">
        <v>53</v>
      </c>
      <c r="T971" s="5">
        <v>1.23</v>
      </c>
      <c r="V971" s="5">
        <v>1.03</v>
      </c>
      <c r="X971" s="5">
        <v>1.02</v>
      </c>
      <c r="Z971" s="5">
        <v>0.96</v>
      </c>
      <c r="AA971" s="429"/>
      <c r="AB971" s="430">
        <f t="shared" si="1"/>
        <v>11.75</v>
      </c>
    </row>
    <row r="972" spans="1:28">
      <c r="A972" s="429" t="s">
        <v>392</v>
      </c>
      <c r="B972" s="429" t="s">
        <v>276</v>
      </c>
      <c r="C972" s="430">
        <v>2007</v>
      </c>
      <c r="D972" s="430">
        <v>0.2</v>
      </c>
      <c r="E972" s="429" t="s">
        <v>53</v>
      </c>
      <c r="F972" s="430">
        <v>0.25</v>
      </c>
      <c r="G972" s="429" t="s">
        <v>53</v>
      </c>
      <c r="H972" s="430">
        <v>1.68</v>
      </c>
      <c r="I972" s="429" t="s">
        <v>53</v>
      </c>
      <c r="J972" s="430">
        <v>1.92</v>
      </c>
      <c r="K972" s="429" t="s">
        <v>53</v>
      </c>
      <c r="L972" s="430">
        <v>2.2000000000000002</v>
      </c>
      <c r="M972" s="429" t="s">
        <v>53</v>
      </c>
      <c r="N972" s="430">
        <v>0.09</v>
      </c>
      <c r="O972" s="429" t="s">
        <v>25</v>
      </c>
      <c r="P972" s="430">
        <v>0.9</v>
      </c>
      <c r="Q972" s="429" t="s">
        <v>53</v>
      </c>
      <c r="R972" s="430">
        <v>1.42</v>
      </c>
      <c r="S972" s="429" t="s">
        <v>53</v>
      </c>
      <c r="T972" s="5">
        <v>1.26</v>
      </c>
      <c r="V972" s="5">
        <v>0.97</v>
      </c>
      <c r="X972" s="5">
        <v>0.5</v>
      </c>
      <c r="Z972" s="5">
        <v>0.33</v>
      </c>
      <c r="AA972" s="429"/>
      <c r="AB972" s="430">
        <f t="shared" si="1"/>
        <v>11.72</v>
      </c>
    </row>
    <row r="973" spans="1:28">
      <c r="D973" t="s">
        <v>11</v>
      </c>
      <c r="F973" t="s">
        <v>12</v>
      </c>
      <c r="H973" t="s">
        <v>13</v>
      </c>
      <c r="J973" t="s">
        <v>14</v>
      </c>
      <c r="L973" t="s">
        <v>15</v>
      </c>
      <c r="N973" t="s">
        <v>16</v>
      </c>
      <c r="P973" t="s">
        <v>17</v>
      </c>
      <c r="R973" t="s">
        <v>18</v>
      </c>
      <c r="T973" t="s">
        <v>19</v>
      </c>
      <c r="V973" t="s">
        <v>20</v>
      </c>
      <c r="X973" t="s">
        <v>21</v>
      </c>
      <c r="Z973" t="s">
        <v>22</v>
      </c>
      <c r="AB973" t="s">
        <v>23</v>
      </c>
    </row>
    <row r="974" spans="1:28">
      <c r="A974" s="429" t="s">
        <v>275</v>
      </c>
      <c r="B974" s="431" t="s">
        <v>276</v>
      </c>
      <c r="C974" s="432">
        <v>2008</v>
      </c>
      <c r="D974" s="5">
        <v>1.1499999999999999</v>
      </c>
      <c r="E974" s="435" t="s">
        <v>27</v>
      </c>
      <c r="F974" s="5">
        <v>1.26</v>
      </c>
      <c r="G974" s="435" t="s">
        <v>25</v>
      </c>
      <c r="H974" s="5">
        <v>1.57</v>
      </c>
      <c r="I974" s="435"/>
      <c r="J974" s="5">
        <v>0.67</v>
      </c>
      <c r="K974" s="435" t="s">
        <v>38</v>
      </c>
      <c r="L974" t="s">
        <v>10</v>
      </c>
      <c r="N974" t="s">
        <v>10</v>
      </c>
      <c r="P974" t="s">
        <v>10</v>
      </c>
      <c r="R974" t="s">
        <v>10</v>
      </c>
      <c r="T974" t="s">
        <v>10</v>
      </c>
      <c r="V974" t="s">
        <v>10</v>
      </c>
      <c r="X974" t="s">
        <v>10</v>
      </c>
      <c r="Z974" t="s">
        <v>10</v>
      </c>
      <c r="AB974" t="s">
        <v>10</v>
      </c>
    </row>
    <row r="975" spans="1:28">
      <c r="A975" s="429" t="s">
        <v>277</v>
      </c>
      <c r="B975" s="431" t="s">
        <v>276</v>
      </c>
      <c r="C975" s="432">
        <v>2008</v>
      </c>
      <c r="D975" s="5">
        <v>0.05</v>
      </c>
      <c r="E975" s="435"/>
      <c r="F975" s="5">
        <v>0.23</v>
      </c>
      <c r="G975" s="435"/>
      <c r="H975" s="5">
        <v>1.29</v>
      </c>
      <c r="I975" s="435"/>
      <c r="J975" s="5">
        <v>1.37</v>
      </c>
      <c r="K975" s="435" t="s">
        <v>43</v>
      </c>
      <c r="L975" t="s">
        <v>10</v>
      </c>
      <c r="N975" t="s">
        <v>10</v>
      </c>
      <c r="P975" t="s">
        <v>10</v>
      </c>
      <c r="R975" t="s">
        <v>10</v>
      </c>
      <c r="T975" t="s">
        <v>10</v>
      </c>
      <c r="V975" t="s">
        <v>10</v>
      </c>
      <c r="X975" t="s">
        <v>10</v>
      </c>
      <c r="Z975" t="s">
        <v>10</v>
      </c>
      <c r="AB975" t="s">
        <v>10</v>
      </c>
    </row>
    <row r="976" spans="1:28">
      <c r="A976" s="429" t="s">
        <v>278</v>
      </c>
      <c r="B976" s="431" t="s">
        <v>276</v>
      </c>
      <c r="C976" s="432">
        <v>2008</v>
      </c>
      <c r="D976" s="5">
        <v>2.56</v>
      </c>
      <c r="E976" s="435"/>
      <c r="F976" s="5">
        <v>1.84</v>
      </c>
      <c r="G976" s="435"/>
      <c r="H976" s="5">
        <v>3.72</v>
      </c>
      <c r="I976" s="435"/>
      <c r="J976" s="5">
        <v>0.82</v>
      </c>
      <c r="L976" t="s">
        <v>10</v>
      </c>
      <c r="N976" t="s">
        <v>10</v>
      </c>
      <c r="P976" t="s">
        <v>10</v>
      </c>
      <c r="R976" t="s">
        <v>10</v>
      </c>
      <c r="T976" t="s">
        <v>10</v>
      </c>
      <c r="V976" t="s">
        <v>10</v>
      </c>
      <c r="X976" t="s">
        <v>10</v>
      </c>
      <c r="Z976" t="s">
        <v>10</v>
      </c>
      <c r="AB976" t="s">
        <v>10</v>
      </c>
    </row>
    <row r="977" spans="1:28">
      <c r="A977" s="429" t="s">
        <v>279</v>
      </c>
      <c r="B977" s="431" t="s">
        <v>276</v>
      </c>
      <c r="C977" s="432">
        <v>2008</v>
      </c>
      <c r="D977" s="5">
        <v>0.6</v>
      </c>
      <c r="E977" s="435" t="s">
        <v>31</v>
      </c>
      <c r="F977" s="5">
        <v>0</v>
      </c>
      <c r="G977" s="435"/>
      <c r="H977" s="5">
        <v>1.2</v>
      </c>
      <c r="I977" s="435"/>
      <c r="J977" s="5">
        <v>0.2</v>
      </c>
      <c r="K977" s="435" t="s">
        <v>28</v>
      </c>
      <c r="L977" t="s">
        <v>10</v>
      </c>
      <c r="N977" t="s">
        <v>10</v>
      </c>
      <c r="P977" t="s">
        <v>10</v>
      </c>
      <c r="R977" t="s">
        <v>10</v>
      </c>
      <c r="T977" t="s">
        <v>10</v>
      </c>
      <c r="V977" t="s">
        <v>10</v>
      </c>
      <c r="X977" t="s">
        <v>10</v>
      </c>
      <c r="Z977" t="s">
        <v>10</v>
      </c>
      <c r="AB977" t="s">
        <v>10</v>
      </c>
    </row>
    <row r="978" spans="1:28">
      <c r="A978" s="429" t="s">
        <v>280</v>
      </c>
      <c r="B978" s="431" t="s">
        <v>276</v>
      </c>
      <c r="C978" s="432">
        <v>2008</v>
      </c>
      <c r="D978" s="5">
        <v>0.56000000000000005</v>
      </c>
      <c r="E978" s="435"/>
      <c r="F978" s="5">
        <v>0.02</v>
      </c>
      <c r="G978" s="435"/>
      <c r="H978" s="5">
        <v>0.3</v>
      </c>
      <c r="I978" s="435"/>
      <c r="J978" s="5">
        <v>0.46</v>
      </c>
      <c r="L978" t="s">
        <v>10</v>
      </c>
      <c r="N978" t="s">
        <v>10</v>
      </c>
      <c r="P978" t="s">
        <v>10</v>
      </c>
      <c r="R978" t="s">
        <v>10</v>
      </c>
      <c r="T978" t="s">
        <v>10</v>
      </c>
      <c r="V978" t="s">
        <v>10</v>
      </c>
      <c r="X978" t="s">
        <v>10</v>
      </c>
      <c r="Z978" t="s">
        <v>10</v>
      </c>
      <c r="AB978" t="s">
        <v>10</v>
      </c>
    </row>
    <row r="979" spans="1:28">
      <c r="A979" s="429" t="s">
        <v>281</v>
      </c>
      <c r="B979" s="431" t="s">
        <v>276</v>
      </c>
      <c r="C979" s="432">
        <v>2008</v>
      </c>
      <c r="D979" s="5">
        <v>1.01</v>
      </c>
      <c r="E979" s="435"/>
      <c r="F979" s="5">
        <v>0.35</v>
      </c>
      <c r="G979" s="435"/>
      <c r="H979" s="5">
        <v>1.3</v>
      </c>
      <c r="I979" s="435"/>
      <c r="J979" s="5">
        <v>1.31</v>
      </c>
      <c r="L979" t="s">
        <v>10</v>
      </c>
      <c r="N979" t="s">
        <v>10</v>
      </c>
      <c r="P979" t="s">
        <v>10</v>
      </c>
      <c r="R979" t="s">
        <v>10</v>
      </c>
      <c r="T979" t="s">
        <v>10</v>
      </c>
      <c r="V979" t="s">
        <v>10</v>
      </c>
      <c r="X979" t="s">
        <v>10</v>
      </c>
      <c r="Z979" t="s">
        <v>10</v>
      </c>
      <c r="AB979" t="s">
        <v>10</v>
      </c>
    </row>
    <row r="980" spans="1:28">
      <c r="A980" s="429" t="s">
        <v>282</v>
      </c>
      <c r="B980" s="431" t="s">
        <v>276</v>
      </c>
      <c r="C980" s="432">
        <v>2008</v>
      </c>
      <c r="D980" s="5">
        <v>3.28</v>
      </c>
      <c r="E980" s="435"/>
      <c r="F980" s="5">
        <v>4.1900000000000004</v>
      </c>
      <c r="G980" s="435"/>
      <c r="H980" s="5">
        <v>2.2599999999999998</v>
      </c>
      <c r="I980" s="435"/>
      <c r="J980" s="5">
        <v>1.39</v>
      </c>
      <c r="K980" s="435" t="s">
        <v>27</v>
      </c>
      <c r="L980" t="s">
        <v>10</v>
      </c>
      <c r="N980" t="s">
        <v>10</v>
      </c>
      <c r="P980" t="s">
        <v>10</v>
      </c>
      <c r="R980" t="s">
        <v>10</v>
      </c>
      <c r="T980" t="s">
        <v>10</v>
      </c>
      <c r="V980" t="s">
        <v>10</v>
      </c>
      <c r="X980" t="s">
        <v>10</v>
      </c>
      <c r="Z980" t="s">
        <v>10</v>
      </c>
      <c r="AB980" t="s">
        <v>10</v>
      </c>
    </row>
    <row r="981" spans="1:28">
      <c r="A981" s="429" t="s">
        <v>283</v>
      </c>
      <c r="B981" s="431" t="s">
        <v>276</v>
      </c>
      <c r="C981" s="432">
        <v>2008</v>
      </c>
      <c r="D981" s="5">
        <v>0.26</v>
      </c>
      <c r="E981" s="435"/>
      <c r="F981" s="5">
        <v>0.35</v>
      </c>
      <c r="G981" s="435"/>
      <c r="H981" s="5">
        <v>0.34</v>
      </c>
      <c r="I981" s="435"/>
      <c r="J981" s="5">
        <v>0.44</v>
      </c>
      <c r="L981" t="s">
        <v>10</v>
      </c>
      <c r="N981" t="s">
        <v>10</v>
      </c>
      <c r="P981" t="s">
        <v>10</v>
      </c>
      <c r="R981" t="s">
        <v>10</v>
      </c>
      <c r="T981" t="s">
        <v>10</v>
      </c>
      <c r="V981" t="s">
        <v>10</v>
      </c>
      <c r="X981" t="s">
        <v>10</v>
      </c>
      <c r="Z981" t="s">
        <v>10</v>
      </c>
      <c r="AB981" t="s">
        <v>10</v>
      </c>
    </row>
    <row r="982" spans="1:28">
      <c r="A982" s="429" t="s">
        <v>284</v>
      </c>
      <c r="B982" s="431" t="s">
        <v>276</v>
      </c>
      <c r="C982" s="432">
        <v>2008</v>
      </c>
      <c r="D982" s="5">
        <v>0.41</v>
      </c>
      <c r="E982" s="435"/>
      <c r="F982" s="5">
        <v>0.3</v>
      </c>
      <c r="G982" s="435"/>
      <c r="H982" s="5">
        <v>1.1200000000000001</v>
      </c>
      <c r="I982" s="435"/>
      <c r="J982" s="5">
        <v>0.98</v>
      </c>
      <c r="L982" t="s">
        <v>10</v>
      </c>
      <c r="N982" t="s">
        <v>10</v>
      </c>
      <c r="P982" t="s">
        <v>10</v>
      </c>
      <c r="R982" t="s">
        <v>10</v>
      </c>
      <c r="T982" t="s">
        <v>10</v>
      </c>
      <c r="V982" t="s">
        <v>10</v>
      </c>
      <c r="X982" t="s">
        <v>10</v>
      </c>
      <c r="Z982" t="s">
        <v>10</v>
      </c>
      <c r="AB982" t="s">
        <v>10</v>
      </c>
    </row>
    <row r="983" spans="1:28">
      <c r="A983" s="429" t="s">
        <v>285</v>
      </c>
      <c r="B983" s="431" t="s">
        <v>276</v>
      </c>
      <c r="C983" s="432">
        <v>2008</v>
      </c>
      <c r="D983" s="5">
        <v>2.75</v>
      </c>
      <c r="E983" s="435" t="s">
        <v>29</v>
      </c>
      <c r="F983" s="5">
        <v>2.31</v>
      </c>
      <c r="G983" s="435" t="s">
        <v>25</v>
      </c>
      <c r="H983" s="5">
        <v>2.39</v>
      </c>
      <c r="I983" s="435"/>
      <c r="J983" s="5">
        <v>0.45</v>
      </c>
      <c r="K983" s="435"/>
      <c r="L983" s="5">
        <v>2.88</v>
      </c>
      <c r="M983" s="435" t="s">
        <v>25</v>
      </c>
      <c r="N983" s="5">
        <v>1</v>
      </c>
      <c r="O983" s="435" t="s">
        <v>29</v>
      </c>
      <c r="P983" t="s">
        <v>10</v>
      </c>
      <c r="R983" t="s">
        <v>10</v>
      </c>
      <c r="T983" t="s">
        <v>10</v>
      </c>
      <c r="V983" t="s">
        <v>10</v>
      </c>
      <c r="X983" t="s">
        <v>10</v>
      </c>
      <c r="Z983" t="s">
        <v>10</v>
      </c>
      <c r="AB983" t="s">
        <v>10</v>
      </c>
    </row>
    <row r="984" spans="1:28">
      <c r="A984" s="429" t="s">
        <v>286</v>
      </c>
      <c r="B984" s="431" t="s">
        <v>276</v>
      </c>
      <c r="C984" s="432">
        <v>2008</v>
      </c>
      <c r="D984" s="5">
        <v>0.41</v>
      </c>
      <c r="E984" s="435" t="s">
        <v>38</v>
      </c>
      <c r="F984" s="5">
        <v>0.43</v>
      </c>
      <c r="G984" s="435"/>
      <c r="H984" s="5">
        <v>0</v>
      </c>
      <c r="I984" s="435" t="s">
        <v>40</v>
      </c>
      <c r="J984" s="5">
        <v>0.18</v>
      </c>
      <c r="K984" s="435"/>
      <c r="L984" s="5">
        <v>0.99</v>
      </c>
      <c r="M984" s="435" t="s">
        <v>43</v>
      </c>
      <c r="N984" s="5">
        <v>0.81</v>
      </c>
      <c r="O984" s="435" t="s">
        <v>29</v>
      </c>
      <c r="P984" t="s">
        <v>10</v>
      </c>
      <c r="R984" t="s">
        <v>10</v>
      </c>
      <c r="T984" t="s">
        <v>10</v>
      </c>
      <c r="V984" t="s">
        <v>10</v>
      </c>
      <c r="X984" t="s">
        <v>10</v>
      </c>
      <c r="Z984" t="s">
        <v>10</v>
      </c>
      <c r="AB984" t="s">
        <v>10</v>
      </c>
    </row>
    <row r="985" spans="1:28">
      <c r="A985" s="429" t="s">
        <v>287</v>
      </c>
      <c r="B985" s="431" t="s">
        <v>276</v>
      </c>
      <c r="C985" s="432">
        <v>2008</v>
      </c>
      <c r="D985" s="5">
        <v>0.09</v>
      </c>
      <c r="E985" s="435"/>
      <c r="F985" s="5">
        <v>0</v>
      </c>
      <c r="G985" s="435"/>
      <c r="H985" s="5">
        <v>0.02</v>
      </c>
      <c r="I985" s="435"/>
      <c r="J985" s="5">
        <v>0.7</v>
      </c>
      <c r="K985" s="435"/>
      <c r="L985" s="5">
        <v>5.65</v>
      </c>
      <c r="M985" s="435" t="s">
        <v>28</v>
      </c>
      <c r="N985" s="5">
        <v>0.61</v>
      </c>
      <c r="O985" s="435" t="s">
        <v>29</v>
      </c>
      <c r="P985" t="s">
        <v>10</v>
      </c>
      <c r="R985" t="s">
        <v>10</v>
      </c>
      <c r="T985" t="s">
        <v>10</v>
      </c>
      <c r="V985" t="s">
        <v>10</v>
      </c>
      <c r="X985" t="s">
        <v>10</v>
      </c>
      <c r="Z985" t="s">
        <v>10</v>
      </c>
      <c r="AB985" t="s">
        <v>10</v>
      </c>
    </row>
    <row r="986" spans="1:28">
      <c r="A986" s="429" t="s">
        <v>288</v>
      </c>
      <c r="B986" s="431" t="s">
        <v>276</v>
      </c>
      <c r="C986" s="432">
        <v>2008</v>
      </c>
      <c r="D986" s="5">
        <v>0.66</v>
      </c>
      <c r="E986" s="435"/>
      <c r="F986" s="5">
        <v>0.48</v>
      </c>
      <c r="G986" s="435"/>
      <c r="H986" s="5">
        <v>0.8</v>
      </c>
      <c r="I986" s="435" t="s">
        <v>27</v>
      </c>
      <c r="J986" s="5">
        <v>0.49</v>
      </c>
      <c r="K986" s="435"/>
      <c r="L986" s="5">
        <v>7.57</v>
      </c>
      <c r="M986" s="435"/>
      <c r="N986" s="5">
        <v>1.57</v>
      </c>
      <c r="O986" s="435" t="s">
        <v>37</v>
      </c>
      <c r="P986" t="s">
        <v>10</v>
      </c>
      <c r="R986" t="s">
        <v>10</v>
      </c>
      <c r="T986" t="s">
        <v>10</v>
      </c>
      <c r="V986" t="s">
        <v>10</v>
      </c>
      <c r="X986" t="s">
        <v>10</v>
      </c>
      <c r="Z986" t="s">
        <v>10</v>
      </c>
      <c r="AB986" t="s">
        <v>10</v>
      </c>
    </row>
    <row r="987" spans="1:28">
      <c r="A987" s="429" t="s">
        <v>289</v>
      </c>
      <c r="B987" s="431" t="s">
        <v>276</v>
      </c>
      <c r="C987" s="432">
        <v>2008</v>
      </c>
      <c r="D987" s="5">
        <v>0.03</v>
      </c>
      <c r="E987" s="435"/>
      <c r="F987" s="5">
        <v>0.15</v>
      </c>
      <c r="G987" s="435"/>
      <c r="H987" s="5">
        <v>0</v>
      </c>
      <c r="I987" s="435" t="s">
        <v>27</v>
      </c>
      <c r="J987" s="5">
        <v>0</v>
      </c>
      <c r="L987" t="s">
        <v>10</v>
      </c>
      <c r="N987" t="s">
        <v>10</v>
      </c>
      <c r="P987" t="s">
        <v>10</v>
      </c>
      <c r="R987" t="s">
        <v>10</v>
      </c>
      <c r="T987" t="s">
        <v>10</v>
      </c>
      <c r="V987" t="s">
        <v>10</v>
      </c>
      <c r="X987" t="s">
        <v>10</v>
      </c>
      <c r="Z987" t="s">
        <v>10</v>
      </c>
      <c r="AB987" t="s">
        <v>10</v>
      </c>
    </row>
    <row r="988" spans="1:28">
      <c r="A988" s="429" t="s">
        <v>290</v>
      </c>
      <c r="B988" s="431" t="s">
        <v>276</v>
      </c>
      <c r="C988" s="432">
        <v>2008</v>
      </c>
      <c r="D988" s="5">
        <v>1.37</v>
      </c>
      <c r="E988" s="435" t="s">
        <v>27</v>
      </c>
      <c r="F988" s="5">
        <v>0.99</v>
      </c>
      <c r="G988" s="435"/>
      <c r="H988" s="5">
        <v>2.75</v>
      </c>
      <c r="I988" s="435" t="s">
        <v>25</v>
      </c>
      <c r="J988" s="5">
        <v>2.02</v>
      </c>
      <c r="K988" s="435"/>
      <c r="L988" s="5">
        <v>4.13</v>
      </c>
      <c r="M988" s="435" t="s">
        <v>36</v>
      </c>
      <c r="N988" s="5">
        <v>1.53</v>
      </c>
      <c r="O988" s="435" t="s">
        <v>30</v>
      </c>
      <c r="P988" t="s">
        <v>10</v>
      </c>
      <c r="R988" t="s">
        <v>10</v>
      </c>
      <c r="T988" t="s">
        <v>10</v>
      </c>
      <c r="V988" t="s">
        <v>10</v>
      </c>
      <c r="X988" t="s">
        <v>10</v>
      </c>
      <c r="Z988" t="s">
        <v>10</v>
      </c>
      <c r="AB988" t="s">
        <v>10</v>
      </c>
    </row>
    <row r="989" spans="1:28">
      <c r="A989" s="429" t="s">
        <v>291</v>
      </c>
      <c r="B989" s="431" t="s">
        <v>276</v>
      </c>
      <c r="C989" s="432">
        <v>2008</v>
      </c>
      <c r="D989" s="5">
        <v>0.1</v>
      </c>
      <c r="E989" s="435"/>
      <c r="F989" s="5">
        <v>0.21</v>
      </c>
      <c r="G989" s="435"/>
      <c r="H989" s="5">
        <v>0</v>
      </c>
      <c r="I989" s="435"/>
      <c r="J989" s="5">
        <v>0.25</v>
      </c>
      <c r="L989" t="s">
        <v>10</v>
      </c>
      <c r="N989" t="s">
        <v>10</v>
      </c>
      <c r="P989" t="s">
        <v>10</v>
      </c>
      <c r="R989" t="s">
        <v>10</v>
      </c>
      <c r="T989" t="s">
        <v>10</v>
      </c>
      <c r="V989" t="s">
        <v>10</v>
      </c>
      <c r="X989" t="s">
        <v>10</v>
      </c>
      <c r="Z989" t="s">
        <v>10</v>
      </c>
      <c r="AB989" t="s">
        <v>10</v>
      </c>
    </row>
    <row r="990" spans="1:28">
      <c r="A990" s="429" t="s">
        <v>293</v>
      </c>
      <c r="B990" s="431" t="s">
        <v>276</v>
      </c>
      <c r="C990" s="432">
        <v>2008</v>
      </c>
      <c r="D990" s="5">
        <v>0.3</v>
      </c>
      <c r="E990" s="435"/>
      <c r="F990" s="5">
        <v>0</v>
      </c>
      <c r="G990" s="435" t="s">
        <v>26</v>
      </c>
      <c r="H990" s="5">
        <v>0.69</v>
      </c>
      <c r="I990" s="435"/>
      <c r="J990" s="5">
        <v>1.51</v>
      </c>
      <c r="K990" s="435"/>
      <c r="L990" s="5">
        <v>4.2699999999999996</v>
      </c>
      <c r="M990" s="435"/>
      <c r="N990" s="5">
        <v>0.44</v>
      </c>
      <c r="O990" s="435" t="s">
        <v>37</v>
      </c>
      <c r="P990" t="s">
        <v>10</v>
      </c>
      <c r="R990" t="s">
        <v>10</v>
      </c>
      <c r="T990" t="s">
        <v>10</v>
      </c>
      <c r="V990" t="s">
        <v>10</v>
      </c>
      <c r="X990" t="s">
        <v>10</v>
      </c>
      <c r="Z990" t="s">
        <v>10</v>
      </c>
      <c r="AB990" t="s">
        <v>10</v>
      </c>
    </row>
    <row r="991" spans="1:28">
      <c r="A991" s="429" t="s">
        <v>294</v>
      </c>
      <c r="B991" s="431" t="s">
        <v>276</v>
      </c>
      <c r="C991" s="432">
        <v>2008</v>
      </c>
      <c r="D991" s="5">
        <v>0.97</v>
      </c>
      <c r="E991" s="435" t="s">
        <v>25</v>
      </c>
      <c r="F991" s="5">
        <v>0.8</v>
      </c>
      <c r="G991" s="435" t="s">
        <v>27</v>
      </c>
      <c r="H991" s="5">
        <v>1.05</v>
      </c>
      <c r="I991" s="435"/>
      <c r="J991" s="5">
        <v>1.48</v>
      </c>
      <c r="K991" s="435"/>
      <c r="L991" s="5">
        <v>1.92</v>
      </c>
      <c r="M991" s="435" t="s">
        <v>27</v>
      </c>
      <c r="N991" s="5">
        <v>0.56000000000000005</v>
      </c>
      <c r="O991" s="435"/>
      <c r="P991" s="5">
        <v>1.7</v>
      </c>
      <c r="Q991" s="435"/>
      <c r="R991" s="5">
        <v>1.86</v>
      </c>
      <c r="T991" t="s">
        <v>10</v>
      </c>
      <c r="V991" t="s">
        <v>10</v>
      </c>
      <c r="X991" t="s">
        <v>10</v>
      </c>
      <c r="Z991" t="s">
        <v>10</v>
      </c>
      <c r="AB991" t="s">
        <v>10</v>
      </c>
    </row>
    <row r="992" spans="1:28">
      <c r="A992" s="429" t="s">
        <v>295</v>
      </c>
      <c r="B992" s="431" t="s">
        <v>276</v>
      </c>
      <c r="C992" s="432">
        <v>2008</v>
      </c>
      <c r="D992" s="5">
        <v>0.02</v>
      </c>
      <c r="E992" s="435"/>
      <c r="F992" s="5">
        <v>0</v>
      </c>
      <c r="G992" s="435" t="s">
        <v>26</v>
      </c>
      <c r="H992" s="5">
        <v>0.74</v>
      </c>
      <c r="I992" s="435"/>
      <c r="J992" s="5">
        <v>0.55000000000000004</v>
      </c>
      <c r="K992" s="435"/>
      <c r="L992" s="5">
        <v>2.2799999999999998</v>
      </c>
      <c r="M992" s="435"/>
      <c r="N992" s="5">
        <v>1.79</v>
      </c>
      <c r="O992" s="435" t="s">
        <v>37</v>
      </c>
      <c r="P992" t="s">
        <v>10</v>
      </c>
      <c r="R992" t="s">
        <v>10</v>
      </c>
      <c r="T992" t="s">
        <v>10</v>
      </c>
      <c r="V992" t="s">
        <v>10</v>
      </c>
      <c r="X992" t="s">
        <v>10</v>
      </c>
      <c r="Z992" t="s">
        <v>10</v>
      </c>
      <c r="AB992" t="s">
        <v>10</v>
      </c>
    </row>
    <row r="993" spans="1:28">
      <c r="A993" s="429" t="s">
        <v>296</v>
      </c>
      <c r="B993" s="431" t="s">
        <v>276</v>
      </c>
      <c r="C993" s="432">
        <v>2008</v>
      </c>
      <c r="D993" s="5">
        <v>0.37</v>
      </c>
      <c r="E993" s="435"/>
      <c r="F993" s="5">
        <v>0.9</v>
      </c>
      <c r="G993" s="435"/>
      <c r="H993" s="5">
        <v>0.56000000000000005</v>
      </c>
      <c r="I993" s="435"/>
      <c r="J993" s="5">
        <v>0.72</v>
      </c>
      <c r="K993" s="435"/>
      <c r="L993" s="5">
        <v>4.33</v>
      </c>
      <c r="M993" s="435" t="s">
        <v>28</v>
      </c>
      <c r="N993" s="5">
        <v>1.01</v>
      </c>
      <c r="O993" s="435" t="s">
        <v>36</v>
      </c>
      <c r="P993" t="s">
        <v>10</v>
      </c>
      <c r="R993" t="s">
        <v>10</v>
      </c>
      <c r="T993" t="s">
        <v>10</v>
      </c>
      <c r="V993" t="s">
        <v>10</v>
      </c>
      <c r="X993" t="s">
        <v>10</v>
      </c>
      <c r="Z993" t="s">
        <v>10</v>
      </c>
      <c r="AB993" t="s">
        <v>10</v>
      </c>
    </row>
    <row r="994" spans="1:28">
      <c r="A994" s="429" t="s">
        <v>297</v>
      </c>
      <c r="B994" s="431" t="s">
        <v>276</v>
      </c>
      <c r="C994" s="432">
        <v>2008</v>
      </c>
      <c r="D994" t="s">
        <v>10</v>
      </c>
      <c r="F994" t="s">
        <v>10</v>
      </c>
      <c r="H994" t="s">
        <v>10</v>
      </c>
      <c r="J994" t="s">
        <v>10</v>
      </c>
      <c r="L994" t="s">
        <v>10</v>
      </c>
      <c r="N994" t="s">
        <v>10</v>
      </c>
      <c r="P994" t="s">
        <v>10</v>
      </c>
      <c r="R994" t="s">
        <v>10</v>
      </c>
      <c r="T994" t="s">
        <v>10</v>
      </c>
      <c r="V994" t="s">
        <v>10</v>
      </c>
      <c r="X994" t="s">
        <v>10</v>
      </c>
      <c r="Z994" t="s">
        <v>10</v>
      </c>
      <c r="AB994" t="s">
        <v>10</v>
      </c>
    </row>
    <row r="995" spans="1:28">
      <c r="A995" s="429" t="s">
        <v>298</v>
      </c>
      <c r="B995" s="431" t="s">
        <v>276</v>
      </c>
      <c r="C995" s="432">
        <v>2008</v>
      </c>
      <c r="D995" s="5">
        <v>0.2</v>
      </c>
      <c r="E995" s="435"/>
      <c r="F995" s="5">
        <v>0.1</v>
      </c>
      <c r="G995" s="435"/>
      <c r="H995" s="5">
        <v>0.39</v>
      </c>
      <c r="I995" s="435"/>
      <c r="J995" s="5">
        <v>0.04</v>
      </c>
      <c r="K995" s="435"/>
      <c r="L995" s="5">
        <v>3.38</v>
      </c>
      <c r="M995" s="435" t="s">
        <v>27</v>
      </c>
      <c r="N995" s="5">
        <v>0.12</v>
      </c>
      <c r="O995" s="435" t="s">
        <v>37</v>
      </c>
      <c r="P995" t="s">
        <v>10</v>
      </c>
      <c r="R995" t="s">
        <v>10</v>
      </c>
      <c r="T995" t="s">
        <v>10</v>
      </c>
      <c r="V995" t="s">
        <v>10</v>
      </c>
      <c r="X995" t="s">
        <v>10</v>
      </c>
      <c r="Z995" t="s">
        <v>10</v>
      </c>
      <c r="AB995" t="s">
        <v>10</v>
      </c>
    </row>
    <row r="996" spans="1:28">
      <c r="A996" s="429" t="s">
        <v>299</v>
      </c>
      <c r="B996" s="431" t="s">
        <v>276</v>
      </c>
      <c r="C996" s="432">
        <v>2008</v>
      </c>
      <c r="D996" s="5">
        <v>0.7</v>
      </c>
      <c r="E996" s="435" t="s">
        <v>25</v>
      </c>
      <c r="F996" s="5">
        <v>0.28999999999999998</v>
      </c>
      <c r="G996" s="435"/>
      <c r="H996" s="5">
        <v>0.15</v>
      </c>
      <c r="I996" s="435"/>
      <c r="J996" s="5">
        <v>0.56999999999999995</v>
      </c>
      <c r="K996" s="435"/>
      <c r="L996" s="5">
        <v>5.2</v>
      </c>
      <c r="M996" s="435" t="s">
        <v>33</v>
      </c>
      <c r="N996" s="5">
        <v>2.71</v>
      </c>
      <c r="O996" s="435" t="s">
        <v>32</v>
      </c>
      <c r="P996" t="s">
        <v>10</v>
      </c>
      <c r="R996" t="s">
        <v>10</v>
      </c>
      <c r="T996" t="s">
        <v>10</v>
      </c>
      <c r="V996" t="s">
        <v>10</v>
      </c>
      <c r="X996" t="s">
        <v>10</v>
      </c>
      <c r="Z996" t="s">
        <v>10</v>
      </c>
      <c r="AB996" t="s">
        <v>10</v>
      </c>
    </row>
    <row r="997" spans="1:28">
      <c r="A997" s="429" t="s">
        <v>300</v>
      </c>
      <c r="B997" s="431" t="s">
        <v>276</v>
      </c>
      <c r="C997" s="432">
        <v>2008</v>
      </c>
      <c r="D997" s="5">
        <v>0.02</v>
      </c>
      <c r="E997" s="435"/>
      <c r="F997" s="5">
        <v>0.28000000000000003</v>
      </c>
      <c r="G997" s="435"/>
      <c r="H997" s="5">
        <v>0.45</v>
      </c>
      <c r="I997" s="435"/>
      <c r="J997" s="5">
        <v>0.22</v>
      </c>
      <c r="K997" s="435"/>
      <c r="L997" s="5">
        <v>4.78</v>
      </c>
      <c r="M997" s="435" t="s">
        <v>37</v>
      </c>
      <c r="N997" s="5">
        <v>0.25</v>
      </c>
      <c r="O997" s="435" t="s">
        <v>32</v>
      </c>
      <c r="P997" t="s">
        <v>10</v>
      </c>
      <c r="R997" t="s">
        <v>10</v>
      </c>
      <c r="T997" t="s">
        <v>10</v>
      </c>
      <c r="V997" t="s">
        <v>10</v>
      </c>
      <c r="X997" t="s">
        <v>10</v>
      </c>
      <c r="Z997" t="s">
        <v>10</v>
      </c>
      <c r="AB997" t="s">
        <v>10</v>
      </c>
    </row>
    <row r="998" spans="1:28">
      <c r="A998" s="429" t="s">
        <v>301</v>
      </c>
      <c r="B998" s="431" t="s">
        <v>276</v>
      </c>
      <c r="C998" s="432">
        <v>2008</v>
      </c>
      <c r="D998" s="5">
        <v>0</v>
      </c>
      <c r="E998" s="435"/>
      <c r="F998" s="5">
        <v>0.1</v>
      </c>
      <c r="G998" s="435"/>
      <c r="H998" s="5">
        <v>0.24</v>
      </c>
      <c r="I998" s="435"/>
      <c r="J998" s="5">
        <v>0.02</v>
      </c>
      <c r="L998" t="s">
        <v>10</v>
      </c>
      <c r="N998" t="s">
        <v>10</v>
      </c>
      <c r="P998" t="s">
        <v>10</v>
      </c>
      <c r="R998" t="s">
        <v>10</v>
      </c>
      <c r="T998" t="s">
        <v>10</v>
      </c>
      <c r="V998" t="s">
        <v>10</v>
      </c>
      <c r="X998" t="s">
        <v>10</v>
      </c>
      <c r="Z998" t="s">
        <v>10</v>
      </c>
      <c r="AB998" t="s">
        <v>10</v>
      </c>
    </row>
    <row r="999" spans="1:28">
      <c r="A999" s="429" t="s">
        <v>302</v>
      </c>
      <c r="B999" s="431" t="s">
        <v>276</v>
      </c>
      <c r="C999" s="432">
        <v>2008</v>
      </c>
      <c r="D999" s="5">
        <v>0.1</v>
      </c>
      <c r="E999" s="435"/>
      <c r="F999" s="5">
        <v>0.35</v>
      </c>
      <c r="G999" s="435"/>
      <c r="H999" s="5">
        <v>1.22</v>
      </c>
      <c r="I999" s="435"/>
      <c r="J999" s="5">
        <v>0.37</v>
      </c>
      <c r="L999" t="s">
        <v>10</v>
      </c>
      <c r="N999" t="s">
        <v>10</v>
      </c>
      <c r="P999" t="s">
        <v>10</v>
      </c>
      <c r="R999" t="s">
        <v>10</v>
      </c>
      <c r="T999" t="s">
        <v>10</v>
      </c>
      <c r="V999" t="s">
        <v>10</v>
      </c>
      <c r="X999" t="s">
        <v>10</v>
      </c>
      <c r="Z999" t="s">
        <v>10</v>
      </c>
      <c r="AB999" t="s">
        <v>10</v>
      </c>
    </row>
    <row r="1000" spans="1:28">
      <c r="A1000" s="429" t="s">
        <v>303</v>
      </c>
      <c r="B1000" s="431" t="s">
        <v>276</v>
      </c>
      <c r="C1000" s="432">
        <v>2008</v>
      </c>
      <c r="D1000" s="5">
        <v>0.06</v>
      </c>
      <c r="E1000" s="435"/>
      <c r="F1000" s="5">
        <v>0.71</v>
      </c>
      <c r="G1000" s="435"/>
      <c r="H1000" s="5">
        <v>0.15</v>
      </c>
      <c r="I1000" s="435"/>
      <c r="J1000" s="5">
        <v>1.01</v>
      </c>
      <c r="L1000" t="s">
        <v>10</v>
      </c>
      <c r="N1000" t="s">
        <v>10</v>
      </c>
      <c r="P1000" t="s">
        <v>10</v>
      </c>
      <c r="R1000" t="s">
        <v>10</v>
      </c>
      <c r="T1000" t="s">
        <v>10</v>
      </c>
      <c r="V1000" t="s">
        <v>10</v>
      </c>
      <c r="X1000" t="s">
        <v>10</v>
      </c>
      <c r="Z1000" t="s">
        <v>10</v>
      </c>
      <c r="AB1000" t="s">
        <v>10</v>
      </c>
    </row>
    <row r="1001" spans="1:28">
      <c r="A1001" s="429" t="s">
        <v>304</v>
      </c>
      <c r="B1001" s="431" t="s">
        <v>276</v>
      </c>
      <c r="C1001" s="432">
        <v>2008</v>
      </c>
      <c r="D1001" s="5">
        <v>1.94</v>
      </c>
      <c r="E1001" s="435" t="s">
        <v>31</v>
      </c>
      <c r="F1001" s="5">
        <v>1.33</v>
      </c>
      <c r="G1001" s="435" t="s">
        <v>27</v>
      </c>
      <c r="H1001" s="5">
        <v>0.74</v>
      </c>
      <c r="I1001" s="435"/>
      <c r="J1001" s="5">
        <v>0</v>
      </c>
      <c r="K1001" s="435" t="s">
        <v>25</v>
      </c>
      <c r="L1001" s="5">
        <v>1.75</v>
      </c>
      <c r="M1001" s="435" t="s">
        <v>39</v>
      </c>
      <c r="N1001" s="5">
        <v>0.35</v>
      </c>
      <c r="O1001" s="435" t="s">
        <v>34</v>
      </c>
      <c r="P1001" t="s">
        <v>10</v>
      </c>
      <c r="R1001" t="s">
        <v>10</v>
      </c>
      <c r="T1001" t="s">
        <v>10</v>
      </c>
      <c r="V1001" t="s">
        <v>10</v>
      </c>
      <c r="X1001" t="s">
        <v>10</v>
      </c>
      <c r="Z1001" t="s">
        <v>10</v>
      </c>
      <c r="AB1001" t="s">
        <v>10</v>
      </c>
    </row>
    <row r="1002" spans="1:28">
      <c r="A1002" s="429" t="s">
        <v>306</v>
      </c>
      <c r="B1002" s="431" t="s">
        <v>276</v>
      </c>
      <c r="C1002" s="432">
        <v>2008</v>
      </c>
      <c r="D1002" s="5">
        <v>0.9</v>
      </c>
      <c r="E1002" s="435"/>
      <c r="F1002" s="5">
        <v>1.05</v>
      </c>
      <c r="G1002" s="435"/>
      <c r="H1002" s="5">
        <v>0.59</v>
      </c>
      <c r="I1002" s="435"/>
      <c r="J1002" s="5">
        <v>0.19</v>
      </c>
      <c r="K1002" s="435" t="s">
        <v>27</v>
      </c>
      <c r="L1002" t="s">
        <v>10</v>
      </c>
      <c r="N1002" t="s">
        <v>10</v>
      </c>
      <c r="P1002" t="s">
        <v>10</v>
      </c>
      <c r="R1002" t="s">
        <v>10</v>
      </c>
      <c r="T1002" t="s">
        <v>10</v>
      </c>
      <c r="V1002" t="s">
        <v>10</v>
      </c>
      <c r="X1002" t="s">
        <v>10</v>
      </c>
      <c r="Z1002" t="s">
        <v>10</v>
      </c>
      <c r="AB1002" t="s">
        <v>10</v>
      </c>
    </row>
    <row r="1003" spans="1:28">
      <c r="A1003" s="429" t="s">
        <v>307</v>
      </c>
      <c r="B1003" s="431" t="s">
        <v>276</v>
      </c>
      <c r="C1003" s="432">
        <v>2008</v>
      </c>
      <c r="D1003" s="5">
        <v>1.43</v>
      </c>
      <c r="E1003" s="435" t="s">
        <v>27</v>
      </c>
      <c r="F1003" s="5">
        <v>1.01</v>
      </c>
      <c r="G1003" s="435"/>
      <c r="H1003" s="5">
        <v>0.41</v>
      </c>
      <c r="I1003" s="435" t="s">
        <v>27</v>
      </c>
      <c r="J1003" s="5">
        <v>0.13</v>
      </c>
      <c r="K1003" s="435"/>
      <c r="L1003" s="5">
        <v>0.9</v>
      </c>
      <c r="M1003" s="435"/>
      <c r="N1003" s="5">
        <v>1.08</v>
      </c>
      <c r="O1003" s="435" t="s">
        <v>32</v>
      </c>
      <c r="P1003" t="s">
        <v>10</v>
      </c>
      <c r="R1003" t="s">
        <v>10</v>
      </c>
      <c r="T1003" t="s">
        <v>10</v>
      </c>
      <c r="V1003" t="s">
        <v>10</v>
      </c>
      <c r="X1003" t="s">
        <v>10</v>
      </c>
      <c r="Z1003" t="s">
        <v>10</v>
      </c>
      <c r="AB1003" t="s">
        <v>10</v>
      </c>
    </row>
    <row r="1004" spans="1:28">
      <c r="A1004" s="429" t="s">
        <v>308</v>
      </c>
      <c r="B1004" s="431" t="s">
        <v>276</v>
      </c>
      <c r="C1004" s="432">
        <v>2008</v>
      </c>
      <c r="D1004" s="5">
        <v>0</v>
      </c>
      <c r="E1004" s="435" t="s">
        <v>32</v>
      </c>
      <c r="F1004" s="5">
        <v>0.89</v>
      </c>
      <c r="G1004" s="435"/>
      <c r="H1004" s="5">
        <v>2.64</v>
      </c>
      <c r="I1004" s="435"/>
      <c r="J1004" s="5">
        <v>1.1200000000000001</v>
      </c>
      <c r="K1004" s="435"/>
      <c r="L1004" s="5">
        <v>5.83</v>
      </c>
      <c r="M1004" s="435" t="s">
        <v>25</v>
      </c>
      <c r="N1004" s="5">
        <v>0.43</v>
      </c>
      <c r="O1004" s="435" t="s">
        <v>36</v>
      </c>
      <c r="P1004" t="s">
        <v>10</v>
      </c>
      <c r="R1004" t="s">
        <v>10</v>
      </c>
      <c r="T1004" t="s">
        <v>10</v>
      </c>
      <c r="V1004" t="s">
        <v>10</v>
      </c>
      <c r="X1004" t="s">
        <v>10</v>
      </c>
      <c r="Z1004" t="s">
        <v>10</v>
      </c>
      <c r="AB1004" t="s">
        <v>10</v>
      </c>
    </row>
    <row r="1005" spans="1:28">
      <c r="A1005" s="429" t="s">
        <v>310</v>
      </c>
      <c r="B1005" s="431" t="s">
        <v>276</v>
      </c>
      <c r="C1005" s="432">
        <v>2008</v>
      </c>
      <c r="D1005" s="5">
        <v>1.36</v>
      </c>
      <c r="E1005" s="435"/>
      <c r="F1005" s="5">
        <v>1.1100000000000001</v>
      </c>
      <c r="G1005" s="435"/>
      <c r="H1005" s="5">
        <v>0.86</v>
      </c>
      <c r="I1005" s="435"/>
      <c r="J1005" s="5">
        <v>1.4</v>
      </c>
      <c r="L1005" t="s">
        <v>10</v>
      </c>
      <c r="N1005" t="s">
        <v>10</v>
      </c>
      <c r="P1005" t="s">
        <v>10</v>
      </c>
      <c r="R1005" t="s">
        <v>10</v>
      </c>
      <c r="T1005" t="s">
        <v>10</v>
      </c>
      <c r="V1005" t="s">
        <v>10</v>
      </c>
      <c r="X1005" t="s">
        <v>10</v>
      </c>
      <c r="Z1005" t="s">
        <v>10</v>
      </c>
      <c r="AB1005" t="s">
        <v>10</v>
      </c>
    </row>
    <row r="1006" spans="1:28">
      <c r="A1006" s="429" t="s">
        <v>311</v>
      </c>
      <c r="B1006" s="431" t="s">
        <v>276</v>
      </c>
      <c r="C1006" s="432">
        <v>2008</v>
      </c>
      <c r="D1006" s="5">
        <v>1</v>
      </c>
      <c r="E1006" s="435"/>
      <c r="F1006" s="5">
        <v>0.36</v>
      </c>
      <c r="G1006" s="435"/>
      <c r="H1006" s="5">
        <v>1.1299999999999999</v>
      </c>
      <c r="I1006" s="435"/>
      <c r="J1006" s="5">
        <v>0.57999999999999996</v>
      </c>
      <c r="L1006" t="s">
        <v>10</v>
      </c>
      <c r="N1006" t="s">
        <v>10</v>
      </c>
      <c r="P1006" t="s">
        <v>10</v>
      </c>
      <c r="R1006" t="s">
        <v>10</v>
      </c>
      <c r="T1006" t="s">
        <v>10</v>
      </c>
      <c r="V1006" t="s">
        <v>10</v>
      </c>
      <c r="X1006" t="s">
        <v>10</v>
      </c>
      <c r="Z1006" t="s">
        <v>10</v>
      </c>
      <c r="AB1006" t="s">
        <v>10</v>
      </c>
    </row>
    <row r="1007" spans="1:28">
      <c r="A1007" s="429" t="s">
        <v>312</v>
      </c>
      <c r="B1007" s="431" t="s">
        <v>276</v>
      </c>
      <c r="C1007" s="432">
        <v>2008</v>
      </c>
      <c r="D1007" s="5">
        <v>0.14000000000000001</v>
      </c>
      <c r="E1007" s="435"/>
      <c r="F1007" s="5">
        <v>0.28000000000000003</v>
      </c>
      <c r="G1007" s="435"/>
      <c r="H1007" s="5">
        <v>0.24</v>
      </c>
      <c r="I1007" s="435"/>
      <c r="J1007" s="5">
        <v>0.09</v>
      </c>
      <c r="L1007" t="s">
        <v>10</v>
      </c>
      <c r="N1007" t="s">
        <v>10</v>
      </c>
      <c r="P1007" t="s">
        <v>10</v>
      </c>
      <c r="R1007" t="s">
        <v>10</v>
      </c>
      <c r="T1007" t="s">
        <v>10</v>
      </c>
      <c r="V1007" t="s">
        <v>10</v>
      </c>
      <c r="X1007" t="s">
        <v>10</v>
      </c>
      <c r="Z1007" t="s">
        <v>10</v>
      </c>
      <c r="AB1007" t="s">
        <v>10</v>
      </c>
    </row>
    <row r="1008" spans="1:28">
      <c r="A1008" s="429" t="s">
        <v>314</v>
      </c>
      <c r="B1008" s="431" t="s">
        <v>276</v>
      </c>
      <c r="C1008" s="432">
        <v>2008</v>
      </c>
      <c r="D1008" s="5">
        <v>0.41</v>
      </c>
      <c r="E1008" s="435"/>
      <c r="F1008" s="5">
        <v>0.34</v>
      </c>
      <c r="G1008" s="435"/>
      <c r="H1008" s="5">
        <v>1.06</v>
      </c>
      <c r="I1008" s="435"/>
      <c r="J1008" s="5">
        <v>0.65</v>
      </c>
      <c r="K1008" s="435"/>
      <c r="L1008" s="5">
        <v>5.51</v>
      </c>
      <c r="M1008" s="435"/>
      <c r="N1008" s="5">
        <v>0.95</v>
      </c>
      <c r="O1008" s="435" t="s">
        <v>37</v>
      </c>
      <c r="P1008" t="s">
        <v>10</v>
      </c>
      <c r="R1008" t="s">
        <v>10</v>
      </c>
      <c r="T1008" t="s">
        <v>10</v>
      </c>
      <c r="V1008" t="s">
        <v>10</v>
      </c>
      <c r="X1008" t="s">
        <v>10</v>
      </c>
      <c r="Z1008" t="s">
        <v>10</v>
      </c>
      <c r="AB1008" t="s">
        <v>10</v>
      </c>
    </row>
    <row r="1009" spans="1:28">
      <c r="A1009" s="429" t="s">
        <v>315</v>
      </c>
      <c r="B1009" s="431" t="s">
        <v>276</v>
      </c>
      <c r="C1009" s="432">
        <v>2008</v>
      </c>
      <c r="D1009" s="5">
        <v>0.28000000000000003</v>
      </c>
      <c r="E1009" s="435"/>
      <c r="F1009" s="5">
        <v>0</v>
      </c>
      <c r="G1009" s="435" t="s">
        <v>26</v>
      </c>
      <c r="H1009" s="5">
        <v>0.31</v>
      </c>
      <c r="I1009" s="435" t="s">
        <v>28</v>
      </c>
      <c r="J1009" s="5">
        <v>0.47</v>
      </c>
      <c r="K1009" s="435"/>
      <c r="L1009" s="5">
        <v>2.62</v>
      </c>
      <c r="M1009" s="435" t="s">
        <v>41</v>
      </c>
      <c r="N1009" s="5">
        <v>0.85</v>
      </c>
      <c r="O1009" s="435" t="s">
        <v>37</v>
      </c>
      <c r="P1009" t="s">
        <v>10</v>
      </c>
      <c r="R1009" t="s">
        <v>10</v>
      </c>
      <c r="T1009" t="s">
        <v>10</v>
      </c>
      <c r="V1009" t="s">
        <v>10</v>
      </c>
      <c r="X1009" t="s">
        <v>10</v>
      </c>
      <c r="Z1009" t="s">
        <v>10</v>
      </c>
      <c r="AB1009" t="s">
        <v>10</v>
      </c>
    </row>
    <row r="1010" spans="1:28">
      <c r="A1010" s="429" t="s">
        <v>316</v>
      </c>
      <c r="B1010" s="431" t="s">
        <v>276</v>
      </c>
      <c r="C1010" s="432">
        <v>2008</v>
      </c>
      <c r="D1010" s="5">
        <v>0.17</v>
      </c>
      <c r="E1010" s="435"/>
      <c r="F1010" s="5">
        <v>0.44</v>
      </c>
      <c r="G1010" s="435"/>
      <c r="H1010" s="5">
        <v>1.53</v>
      </c>
      <c r="I1010" s="435"/>
      <c r="J1010" s="5">
        <v>0.95</v>
      </c>
      <c r="K1010" s="435"/>
      <c r="L1010" t="s">
        <v>10</v>
      </c>
      <c r="N1010" t="s">
        <v>10</v>
      </c>
      <c r="P1010" t="s">
        <v>10</v>
      </c>
      <c r="R1010" t="s">
        <v>10</v>
      </c>
      <c r="T1010" t="s">
        <v>10</v>
      </c>
      <c r="V1010" t="s">
        <v>10</v>
      </c>
      <c r="X1010" t="s">
        <v>10</v>
      </c>
      <c r="Z1010" t="s">
        <v>10</v>
      </c>
      <c r="AB1010" t="s">
        <v>10</v>
      </c>
    </row>
    <row r="1011" spans="1:28">
      <c r="A1011" s="429" t="s">
        <v>317</v>
      </c>
      <c r="B1011" s="431" t="s">
        <v>276</v>
      </c>
      <c r="C1011" s="432">
        <v>2008</v>
      </c>
      <c r="D1011" s="5">
        <v>0.8</v>
      </c>
      <c r="E1011" s="435"/>
      <c r="F1011" s="5">
        <v>1.49</v>
      </c>
      <c r="G1011" s="435"/>
      <c r="H1011" s="5">
        <v>2.02</v>
      </c>
      <c r="I1011" s="435"/>
      <c r="J1011" s="5">
        <v>1.36</v>
      </c>
      <c r="K1011" s="435" t="s">
        <v>27</v>
      </c>
      <c r="L1011" t="s">
        <v>10</v>
      </c>
      <c r="N1011" t="s">
        <v>10</v>
      </c>
      <c r="P1011" t="s">
        <v>10</v>
      </c>
      <c r="R1011" t="s">
        <v>10</v>
      </c>
      <c r="T1011" t="s">
        <v>10</v>
      </c>
      <c r="V1011" t="s">
        <v>10</v>
      </c>
      <c r="X1011" t="s">
        <v>10</v>
      </c>
      <c r="Z1011" t="s">
        <v>10</v>
      </c>
      <c r="AB1011" t="s">
        <v>10</v>
      </c>
    </row>
    <row r="1012" spans="1:28">
      <c r="A1012" s="429" t="s">
        <v>318</v>
      </c>
      <c r="B1012" s="431" t="s">
        <v>276</v>
      </c>
      <c r="C1012" s="432">
        <v>2008</v>
      </c>
      <c r="D1012" s="5">
        <v>0.36</v>
      </c>
      <c r="E1012" s="435"/>
      <c r="F1012" s="5">
        <v>0.03</v>
      </c>
      <c r="G1012" s="435"/>
      <c r="H1012" s="5">
        <v>0.25</v>
      </c>
      <c r="I1012" s="435"/>
      <c r="J1012" s="5">
        <v>0.21</v>
      </c>
      <c r="L1012" t="s">
        <v>10</v>
      </c>
      <c r="N1012" t="s">
        <v>10</v>
      </c>
      <c r="P1012" t="s">
        <v>10</v>
      </c>
      <c r="R1012" t="s">
        <v>10</v>
      </c>
      <c r="T1012" t="s">
        <v>10</v>
      </c>
      <c r="V1012" t="s">
        <v>10</v>
      </c>
      <c r="X1012" t="s">
        <v>10</v>
      </c>
      <c r="Z1012" t="s">
        <v>10</v>
      </c>
      <c r="AB1012" t="s">
        <v>10</v>
      </c>
    </row>
    <row r="1013" spans="1:28">
      <c r="A1013" s="429" t="s">
        <v>319</v>
      </c>
      <c r="B1013" s="431" t="s">
        <v>276</v>
      </c>
      <c r="C1013" s="432">
        <v>2008</v>
      </c>
      <c r="D1013" s="5">
        <v>1.56</v>
      </c>
      <c r="E1013" s="435" t="s">
        <v>31</v>
      </c>
      <c r="F1013" s="5">
        <v>0.39</v>
      </c>
      <c r="G1013" s="435" t="s">
        <v>27</v>
      </c>
      <c r="H1013" s="5">
        <v>0.18</v>
      </c>
      <c r="I1013" s="435"/>
      <c r="J1013" s="5">
        <v>0.02</v>
      </c>
      <c r="K1013" s="435"/>
      <c r="L1013" s="5">
        <v>1.69</v>
      </c>
      <c r="M1013" s="435"/>
      <c r="N1013" s="5">
        <v>0.55000000000000004</v>
      </c>
      <c r="O1013" s="435" t="s">
        <v>37</v>
      </c>
      <c r="P1013" t="s">
        <v>10</v>
      </c>
      <c r="R1013" t="s">
        <v>10</v>
      </c>
      <c r="T1013" t="s">
        <v>10</v>
      </c>
      <c r="V1013" t="s">
        <v>10</v>
      </c>
      <c r="X1013" t="s">
        <v>10</v>
      </c>
      <c r="Z1013" t="s">
        <v>10</v>
      </c>
      <c r="AB1013" t="s">
        <v>10</v>
      </c>
    </row>
    <row r="1014" spans="1:28">
      <c r="A1014" s="429" t="s">
        <v>321</v>
      </c>
      <c r="B1014" s="431" t="s">
        <v>276</v>
      </c>
      <c r="C1014" s="432">
        <v>2008</v>
      </c>
      <c r="D1014" s="5">
        <v>0.31</v>
      </c>
      <c r="E1014" s="435"/>
      <c r="F1014" s="5">
        <v>0.57999999999999996</v>
      </c>
      <c r="G1014" s="435" t="s">
        <v>27</v>
      </c>
      <c r="H1014" s="5">
        <v>0.12</v>
      </c>
      <c r="I1014" s="435"/>
      <c r="J1014" s="5">
        <v>0.15</v>
      </c>
      <c r="L1014" t="s">
        <v>10</v>
      </c>
      <c r="N1014" t="s">
        <v>10</v>
      </c>
      <c r="P1014" t="s">
        <v>10</v>
      </c>
      <c r="R1014" t="s">
        <v>10</v>
      </c>
      <c r="T1014" t="s">
        <v>10</v>
      </c>
      <c r="V1014" t="s">
        <v>10</v>
      </c>
      <c r="X1014" t="s">
        <v>10</v>
      </c>
      <c r="Z1014" t="s">
        <v>10</v>
      </c>
      <c r="AB1014" t="s">
        <v>10</v>
      </c>
    </row>
    <row r="1015" spans="1:28">
      <c r="A1015" s="429" t="s">
        <v>322</v>
      </c>
      <c r="B1015" s="431" t="s">
        <v>276</v>
      </c>
      <c r="C1015" s="432">
        <v>2008</v>
      </c>
      <c r="D1015" s="5">
        <v>0.86</v>
      </c>
      <c r="E1015" s="435" t="s">
        <v>25</v>
      </c>
      <c r="F1015" s="5">
        <v>0.88</v>
      </c>
      <c r="G1015" s="435"/>
      <c r="H1015" s="5">
        <v>0.75</v>
      </c>
      <c r="I1015" s="435"/>
      <c r="J1015" s="5">
        <v>0.15</v>
      </c>
      <c r="K1015" s="435"/>
      <c r="L1015" s="5">
        <v>1.31</v>
      </c>
      <c r="M1015" s="435" t="s">
        <v>27</v>
      </c>
      <c r="N1015" s="5">
        <v>0.74</v>
      </c>
      <c r="O1015" s="435" t="s">
        <v>40</v>
      </c>
      <c r="P1015" t="s">
        <v>10</v>
      </c>
      <c r="R1015" t="s">
        <v>10</v>
      </c>
      <c r="T1015" t="s">
        <v>10</v>
      </c>
      <c r="V1015" t="s">
        <v>10</v>
      </c>
      <c r="X1015" t="s">
        <v>10</v>
      </c>
      <c r="Z1015" t="s">
        <v>10</v>
      </c>
      <c r="AB1015" t="s">
        <v>10</v>
      </c>
    </row>
    <row r="1016" spans="1:28">
      <c r="A1016" s="429" t="s">
        <v>324</v>
      </c>
      <c r="B1016" s="431" t="s">
        <v>276</v>
      </c>
      <c r="C1016" s="432">
        <v>2008</v>
      </c>
      <c r="D1016" s="5">
        <v>0.56999999999999995</v>
      </c>
      <c r="E1016" s="435"/>
      <c r="F1016" s="5">
        <v>0.61</v>
      </c>
      <c r="G1016" s="435"/>
      <c r="H1016" s="5">
        <v>0.9</v>
      </c>
      <c r="I1016" s="435"/>
      <c r="J1016" s="5">
        <v>1.49</v>
      </c>
      <c r="K1016" s="435"/>
      <c r="L1016" s="5">
        <v>6.36</v>
      </c>
      <c r="M1016" s="435"/>
      <c r="N1016" s="5">
        <v>2.17</v>
      </c>
      <c r="O1016" s="435" t="s">
        <v>37</v>
      </c>
      <c r="P1016" t="s">
        <v>10</v>
      </c>
      <c r="R1016" t="s">
        <v>10</v>
      </c>
      <c r="T1016" t="s">
        <v>10</v>
      </c>
      <c r="V1016" t="s">
        <v>10</v>
      </c>
      <c r="X1016" t="s">
        <v>10</v>
      </c>
      <c r="Z1016" t="s">
        <v>10</v>
      </c>
      <c r="AB1016" t="s">
        <v>10</v>
      </c>
    </row>
    <row r="1017" spans="1:28">
      <c r="A1017" s="429" t="s">
        <v>325</v>
      </c>
      <c r="B1017" s="431" t="s">
        <v>276</v>
      </c>
      <c r="C1017" s="432">
        <v>2008</v>
      </c>
      <c r="D1017" s="5">
        <v>0.72</v>
      </c>
      <c r="E1017" s="435" t="s">
        <v>32</v>
      </c>
      <c r="F1017" s="5">
        <v>1.2</v>
      </c>
      <c r="G1017" s="435" t="s">
        <v>28</v>
      </c>
      <c r="H1017" s="5">
        <v>0.57999999999999996</v>
      </c>
      <c r="I1017" s="435" t="s">
        <v>27</v>
      </c>
      <c r="J1017" s="5">
        <v>0.06</v>
      </c>
      <c r="K1017" s="435" t="s">
        <v>28</v>
      </c>
      <c r="L1017" t="s">
        <v>10</v>
      </c>
      <c r="N1017" t="s">
        <v>10</v>
      </c>
      <c r="P1017" t="s">
        <v>10</v>
      </c>
      <c r="R1017" t="s">
        <v>10</v>
      </c>
      <c r="T1017" t="s">
        <v>10</v>
      </c>
      <c r="V1017" t="s">
        <v>10</v>
      </c>
      <c r="X1017" t="s">
        <v>10</v>
      </c>
      <c r="Z1017" t="s">
        <v>10</v>
      </c>
      <c r="AB1017" t="s">
        <v>10</v>
      </c>
    </row>
    <row r="1018" spans="1:28">
      <c r="A1018" s="429" t="s">
        <v>327</v>
      </c>
      <c r="B1018" s="431" t="s">
        <v>276</v>
      </c>
      <c r="C1018" s="432">
        <v>2008</v>
      </c>
      <c r="D1018" s="5">
        <v>0.74</v>
      </c>
      <c r="E1018" s="435"/>
      <c r="F1018" s="5">
        <v>0.12</v>
      </c>
      <c r="G1018" s="435"/>
      <c r="H1018" s="5">
        <v>0.5</v>
      </c>
      <c r="I1018" s="435"/>
      <c r="J1018" s="5">
        <v>0.2</v>
      </c>
      <c r="L1018" t="s">
        <v>10</v>
      </c>
      <c r="N1018" t="s">
        <v>10</v>
      </c>
      <c r="P1018" t="s">
        <v>10</v>
      </c>
      <c r="R1018" t="s">
        <v>10</v>
      </c>
      <c r="T1018" t="s">
        <v>10</v>
      </c>
      <c r="V1018" t="s">
        <v>10</v>
      </c>
      <c r="X1018" t="s">
        <v>10</v>
      </c>
      <c r="Z1018" t="s">
        <v>10</v>
      </c>
      <c r="AB1018" t="s">
        <v>10</v>
      </c>
    </row>
    <row r="1019" spans="1:28">
      <c r="A1019" s="429" t="s">
        <v>328</v>
      </c>
      <c r="B1019" s="431" t="s">
        <v>276</v>
      </c>
      <c r="C1019" s="432">
        <v>2008</v>
      </c>
      <c r="D1019" s="5">
        <v>0</v>
      </c>
      <c r="E1019" s="435"/>
      <c r="F1019" s="5">
        <v>0.13</v>
      </c>
      <c r="G1019" s="435"/>
      <c r="H1019" s="5">
        <v>0.38</v>
      </c>
      <c r="I1019" s="435"/>
      <c r="J1019" s="5">
        <v>0.57999999999999996</v>
      </c>
      <c r="L1019" t="s">
        <v>10</v>
      </c>
      <c r="N1019" t="s">
        <v>10</v>
      </c>
      <c r="P1019" t="s">
        <v>10</v>
      </c>
      <c r="R1019" t="s">
        <v>10</v>
      </c>
      <c r="T1019" t="s">
        <v>10</v>
      </c>
      <c r="V1019" t="s">
        <v>10</v>
      </c>
      <c r="X1019" t="s">
        <v>10</v>
      </c>
      <c r="Z1019" t="s">
        <v>10</v>
      </c>
      <c r="AB1019" t="s">
        <v>10</v>
      </c>
    </row>
    <row r="1020" spans="1:28">
      <c r="A1020" s="429" t="s">
        <v>329</v>
      </c>
      <c r="B1020" s="431" t="s">
        <v>276</v>
      </c>
      <c r="C1020" s="432">
        <v>2008</v>
      </c>
      <c r="D1020" s="5">
        <v>0.65</v>
      </c>
      <c r="E1020" s="435"/>
      <c r="F1020" s="5">
        <v>0.91</v>
      </c>
      <c r="G1020" s="435" t="s">
        <v>25</v>
      </c>
      <c r="H1020" s="5">
        <v>0.77</v>
      </c>
      <c r="I1020" s="435"/>
      <c r="J1020" s="5">
        <v>1.98</v>
      </c>
      <c r="L1020" t="s">
        <v>10</v>
      </c>
      <c r="N1020" t="s">
        <v>10</v>
      </c>
      <c r="P1020" t="s">
        <v>10</v>
      </c>
      <c r="R1020" t="s">
        <v>10</v>
      </c>
      <c r="T1020" t="s">
        <v>10</v>
      </c>
      <c r="V1020" t="s">
        <v>10</v>
      </c>
      <c r="X1020" t="s">
        <v>10</v>
      </c>
      <c r="Z1020" t="s">
        <v>10</v>
      </c>
      <c r="AB1020" t="s">
        <v>10</v>
      </c>
    </row>
    <row r="1021" spans="1:28">
      <c r="A1021" s="429" t="s">
        <v>330</v>
      </c>
      <c r="B1021" s="431" t="s">
        <v>276</v>
      </c>
      <c r="C1021" s="432">
        <v>2008</v>
      </c>
      <c r="D1021" s="5">
        <v>1.67</v>
      </c>
      <c r="E1021" s="435"/>
      <c r="F1021" s="5">
        <v>1.38</v>
      </c>
      <c r="G1021" s="435"/>
      <c r="H1021" s="5">
        <v>0.96</v>
      </c>
      <c r="I1021" s="435"/>
      <c r="J1021" s="5">
        <v>0.18</v>
      </c>
      <c r="K1021" s="435"/>
      <c r="L1021" s="5">
        <v>1.75</v>
      </c>
      <c r="M1021" s="435"/>
      <c r="N1021" s="5">
        <v>0.94</v>
      </c>
      <c r="O1021" s="435" t="s">
        <v>29</v>
      </c>
      <c r="P1021" t="s">
        <v>10</v>
      </c>
      <c r="R1021" t="s">
        <v>10</v>
      </c>
      <c r="T1021" t="s">
        <v>10</v>
      </c>
      <c r="V1021" t="s">
        <v>10</v>
      </c>
      <c r="X1021" t="s">
        <v>10</v>
      </c>
      <c r="Z1021" t="s">
        <v>10</v>
      </c>
      <c r="AB1021" t="s">
        <v>10</v>
      </c>
    </row>
    <row r="1022" spans="1:28">
      <c r="A1022" s="429" t="s">
        <v>332</v>
      </c>
      <c r="B1022" s="431" t="s">
        <v>276</v>
      </c>
      <c r="C1022" s="432">
        <v>2008</v>
      </c>
      <c r="D1022" s="5">
        <v>0.25</v>
      </c>
      <c r="E1022" s="435"/>
      <c r="F1022" s="5">
        <v>0.62</v>
      </c>
      <c r="G1022" s="435"/>
      <c r="H1022" s="5">
        <v>0.37</v>
      </c>
      <c r="I1022" s="435"/>
      <c r="J1022" s="5">
        <v>0.18</v>
      </c>
      <c r="K1022" s="435"/>
      <c r="L1022" s="5">
        <v>2.85</v>
      </c>
      <c r="M1022" s="435" t="s">
        <v>27</v>
      </c>
      <c r="N1022" s="5">
        <v>0.4</v>
      </c>
      <c r="O1022" s="435" t="s">
        <v>36</v>
      </c>
      <c r="P1022" t="s">
        <v>10</v>
      </c>
      <c r="R1022" t="s">
        <v>10</v>
      </c>
      <c r="T1022" t="s">
        <v>10</v>
      </c>
      <c r="V1022" t="s">
        <v>10</v>
      </c>
      <c r="X1022" t="s">
        <v>10</v>
      </c>
      <c r="Z1022" t="s">
        <v>10</v>
      </c>
      <c r="AB1022" t="s">
        <v>10</v>
      </c>
    </row>
    <row r="1023" spans="1:28">
      <c r="A1023" s="429" t="s">
        <v>333</v>
      </c>
      <c r="B1023" s="431" t="s">
        <v>276</v>
      </c>
      <c r="C1023" s="432">
        <v>2008</v>
      </c>
      <c r="D1023" s="5">
        <v>0.05</v>
      </c>
      <c r="E1023" s="435"/>
      <c r="F1023" s="5">
        <v>0.15</v>
      </c>
      <c r="G1023" s="435"/>
      <c r="H1023" s="5">
        <v>0.38</v>
      </c>
      <c r="I1023" s="435"/>
      <c r="J1023" s="5">
        <v>0.79</v>
      </c>
      <c r="L1023" t="s">
        <v>10</v>
      </c>
      <c r="N1023" t="s">
        <v>10</v>
      </c>
      <c r="P1023" t="s">
        <v>10</v>
      </c>
      <c r="R1023" t="s">
        <v>10</v>
      </c>
      <c r="T1023" t="s">
        <v>10</v>
      </c>
      <c r="V1023" t="s">
        <v>10</v>
      </c>
      <c r="X1023" t="s">
        <v>10</v>
      </c>
      <c r="Z1023" t="s">
        <v>10</v>
      </c>
      <c r="AB1023" t="s">
        <v>10</v>
      </c>
    </row>
    <row r="1024" spans="1:28">
      <c r="A1024" s="429" t="s">
        <v>334</v>
      </c>
      <c r="B1024" s="431" t="s">
        <v>276</v>
      </c>
      <c r="C1024" s="432">
        <v>2008</v>
      </c>
      <c r="D1024" s="5">
        <v>0.97</v>
      </c>
      <c r="E1024" s="435"/>
      <c r="F1024" s="5">
        <v>1.1299999999999999</v>
      </c>
      <c r="G1024" s="435"/>
      <c r="H1024" s="5">
        <v>0.3</v>
      </c>
      <c r="I1024" s="435"/>
      <c r="J1024" s="5">
        <v>0.15</v>
      </c>
      <c r="L1024" t="s">
        <v>10</v>
      </c>
      <c r="N1024" t="s">
        <v>10</v>
      </c>
      <c r="P1024" t="s">
        <v>10</v>
      </c>
      <c r="R1024" t="s">
        <v>10</v>
      </c>
      <c r="T1024" t="s">
        <v>10</v>
      </c>
      <c r="V1024" t="s">
        <v>10</v>
      </c>
      <c r="X1024" t="s">
        <v>10</v>
      </c>
      <c r="Z1024" t="s">
        <v>10</v>
      </c>
      <c r="AB1024" t="s">
        <v>10</v>
      </c>
    </row>
    <row r="1025" spans="1:28">
      <c r="A1025" s="429" t="s">
        <v>335</v>
      </c>
      <c r="B1025" s="431" t="s">
        <v>276</v>
      </c>
      <c r="C1025" s="432">
        <v>2008</v>
      </c>
      <c r="D1025" s="5">
        <v>0.42</v>
      </c>
      <c r="E1025" s="435" t="s">
        <v>27</v>
      </c>
      <c r="F1025" s="5">
        <v>0</v>
      </c>
      <c r="G1025" s="435" t="s">
        <v>26</v>
      </c>
      <c r="H1025" s="5">
        <v>0.14000000000000001</v>
      </c>
      <c r="I1025" s="435" t="s">
        <v>38</v>
      </c>
      <c r="J1025" s="5">
        <v>0.28999999999999998</v>
      </c>
      <c r="L1025" t="s">
        <v>10</v>
      </c>
      <c r="N1025" t="s">
        <v>10</v>
      </c>
      <c r="P1025" t="s">
        <v>10</v>
      </c>
      <c r="R1025" t="s">
        <v>10</v>
      </c>
      <c r="T1025" t="s">
        <v>10</v>
      </c>
      <c r="V1025" t="s">
        <v>10</v>
      </c>
      <c r="X1025" t="s">
        <v>10</v>
      </c>
      <c r="Z1025" t="s">
        <v>10</v>
      </c>
      <c r="AB1025" t="s">
        <v>10</v>
      </c>
    </row>
    <row r="1026" spans="1:28">
      <c r="A1026" s="429" t="s">
        <v>336</v>
      </c>
      <c r="B1026" s="431" t="s">
        <v>276</v>
      </c>
      <c r="C1026" s="432">
        <v>2008</v>
      </c>
      <c r="D1026" s="5">
        <v>7.0000000000000007E-2</v>
      </c>
      <c r="E1026" s="435"/>
      <c r="F1026" s="5">
        <v>0.91</v>
      </c>
      <c r="G1026" s="435"/>
      <c r="H1026" s="5">
        <v>0.98</v>
      </c>
      <c r="I1026" s="435"/>
      <c r="J1026" s="5">
        <v>1.1000000000000001</v>
      </c>
      <c r="L1026" t="s">
        <v>10</v>
      </c>
      <c r="N1026" t="s">
        <v>10</v>
      </c>
      <c r="P1026" t="s">
        <v>10</v>
      </c>
      <c r="R1026" t="s">
        <v>10</v>
      </c>
      <c r="T1026" t="s">
        <v>10</v>
      </c>
      <c r="V1026" t="s">
        <v>10</v>
      </c>
      <c r="X1026" t="s">
        <v>10</v>
      </c>
      <c r="Z1026" t="s">
        <v>10</v>
      </c>
      <c r="AB1026" t="s">
        <v>10</v>
      </c>
    </row>
    <row r="1027" spans="1:28">
      <c r="A1027" s="429" t="s">
        <v>337</v>
      </c>
      <c r="B1027" s="431" t="s">
        <v>276</v>
      </c>
      <c r="C1027" s="432">
        <v>2008</v>
      </c>
      <c r="D1027" s="5">
        <v>3.26</v>
      </c>
      <c r="E1027" s="435" t="s">
        <v>29</v>
      </c>
      <c r="F1027" s="5">
        <v>3.42</v>
      </c>
      <c r="G1027" s="435" t="s">
        <v>31</v>
      </c>
      <c r="H1027" s="5">
        <v>3.83</v>
      </c>
      <c r="I1027" s="435" t="s">
        <v>38</v>
      </c>
      <c r="J1027" s="5">
        <v>0.68</v>
      </c>
      <c r="K1027" s="435" t="s">
        <v>35</v>
      </c>
      <c r="L1027" s="5">
        <v>3.2</v>
      </c>
      <c r="M1027" s="435"/>
      <c r="N1027" s="5">
        <v>3.85</v>
      </c>
      <c r="O1027" s="435" t="s">
        <v>37</v>
      </c>
      <c r="P1027" t="s">
        <v>10</v>
      </c>
      <c r="R1027" t="s">
        <v>10</v>
      </c>
      <c r="T1027" t="s">
        <v>10</v>
      </c>
      <c r="V1027" t="s">
        <v>10</v>
      </c>
      <c r="X1027" t="s">
        <v>10</v>
      </c>
      <c r="Z1027" t="s">
        <v>10</v>
      </c>
      <c r="AB1027" t="s">
        <v>10</v>
      </c>
    </row>
    <row r="1028" spans="1:28" ht="13.5" customHeight="1">
      <c r="A1028" s="429" t="s">
        <v>338</v>
      </c>
      <c r="B1028" s="431" t="s">
        <v>276</v>
      </c>
      <c r="C1028" s="432">
        <v>2008</v>
      </c>
      <c r="D1028" s="5">
        <v>0.21</v>
      </c>
      <c r="E1028" s="435"/>
      <c r="F1028" s="5">
        <v>0</v>
      </c>
      <c r="G1028" s="435" t="s">
        <v>26</v>
      </c>
      <c r="H1028" s="5">
        <v>0.57999999999999996</v>
      </c>
      <c r="I1028" s="435"/>
      <c r="J1028" s="5">
        <v>1.4</v>
      </c>
      <c r="K1028" s="435"/>
      <c r="L1028" s="5">
        <v>6.23</v>
      </c>
      <c r="M1028" s="435"/>
      <c r="N1028" s="5">
        <v>0.82</v>
      </c>
      <c r="O1028" s="435" t="s">
        <v>37</v>
      </c>
      <c r="P1028" t="s">
        <v>10</v>
      </c>
      <c r="R1028" t="s">
        <v>10</v>
      </c>
      <c r="T1028" t="s">
        <v>10</v>
      </c>
      <c r="V1028" t="s">
        <v>10</v>
      </c>
      <c r="X1028" t="s">
        <v>10</v>
      </c>
      <c r="Z1028" t="s">
        <v>10</v>
      </c>
      <c r="AB1028" t="s">
        <v>10</v>
      </c>
    </row>
    <row r="1029" spans="1:28">
      <c r="A1029" s="429" t="s">
        <v>339</v>
      </c>
      <c r="B1029" s="431" t="s">
        <v>276</v>
      </c>
      <c r="C1029" s="432">
        <v>2008</v>
      </c>
      <c r="D1029" s="5">
        <v>7.0000000000000007E-2</v>
      </c>
      <c r="E1029" s="435"/>
      <c r="F1029" s="5">
        <v>0.12</v>
      </c>
      <c r="G1029" s="435"/>
      <c r="H1029" s="5">
        <v>0.32</v>
      </c>
      <c r="I1029" s="435"/>
      <c r="J1029" s="5">
        <v>0.52</v>
      </c>
      <c r="L1029" t="s">
        <v>10</v>
      </c>
      <c r="N1029" t="s">
        <v>10</v>
      </c>
      <c r="P1029" t="s">
        <v>10</v>
      </c>
      <c r="R1029" t="s">
        <v>10</v>
      </c>
      <c r="T1029" t="s">
        <v>10</v>
      </c>
      <c r="V1029" t="s">
        <v>10</v>
      </c>
      <c r="X1029" t="s">
        <v>10</v>
      </c>
      <c r="Z1029" t="s">
        <v>10</v>
      </c>
      <c r="AB1029" t="s">
        <v>10</v>
      </c>
    </row>
    <row r="1030" spans="1:28">
      <c r="A1030" s="429" t="s">
        <v>340</v>
      </c>
      <c r="B1030" s="431" t="s">
        <v>276</v>
      </c>
      <c r="C1030" s="432">
        <v>2008</v>
      </c>
      <c r="D1030" s="5">
        <v>0</v>
      </c>
      <c r="E1030" s="435" t="s">
        <v>26</v>
      </c>
      <c r="F1030" s="5">
        <v>0</v>
      </c>
      <c r="G1030" s="435" t="s">
        <v>26</v>
      </c>
      <c r="H1030" s="5">
        <v>0.35</v>
      </c>
      <c r="I1030" s="435"/>
      <c r="J1030" s="5">
        <v>0.39</v>
      </c>
      <c r="K1030" s="435"/>
      <c r="L1030" s="5">
        <v>3.24</v>
      </c>
      <c r="M1030" s="435"/>
      <c r="N1030" s="5">
        <v>1.69</v>
      </c>
      <c r="O1030" s="435" t="s">
        <v>37</v>
      </c>
      <c r="P1030" t="s">
        <v>10</v>
      </c>
      <c r="R1030" t="s">
        <v>10</v>
      </c>
      <c r="T1030" t="s">
        <v>10</v>
      </c>
      <c r="V1030" t="s">
        <v>10</v>
      </c>
      <c r="X1030" t="s">
        <v>10</v>
      </c>
      <c r="Z1030" t="s">
        <v>10</v>
      </c>
      <c r="AB1030" t="s">
        <v>10</v>
      </c>
    </row>
    <row r="1031" spans="1:28">
      <c r="A1031" s="429" t="s">
        <v>341</v>
      </c>
      <c r="B1031" s="431" t="s">
        <v>276</v>
      </c>
      <c r="C1031" s="432">
        <v>2008</v>
      </c>
      <c r="D1031" s="5">
        <v>0.66</v>
      </c>
      <c r="E1031" s="435"/>
      <c r="F1031" s="5">
        <v>0.3</v>
      </c>
      <c r="G1031" s="435"/>
      <c r="H1031" s="5">
        <v>0.47</v>
      </c>
      <c r="I1031" s="435"/>
      <c r="J1031" s="5">
        <v>0.96</v>
      </c>
      <c r="L1031" t="s">
        <v>10</v>
      </c>
      <c r="N1031" t="s">
        <v>10</v>
      </c>
      <c r="P1031" t="s">
        <v>10</v>
      </c>
      <c r="R1031" t="s">
        <v>10</v>
      </c>
      <c r="T1031" t="s">
        <v>10</v>
      </c>
      <c r="V1031" t="s">
        <v>10</v>
      </c>
      <c r="X1031" t="s">
        <v>10</v>
      </c>
      <c r="Z1031" t="s">
        <v>10</v>
      </c>
      <c r="AB1031" t="s">
        <v>10</v>
      </c>
    </row>
    <row r="1032" spans="1:28">
      <c r="A1032" s="429" t="s">
        <v>342</v>
      </c>
      <c r="B1032" s="431" t="s">
        <v>276</v>
      </c>
      <c r="C1032" s="432">
        <v>2008</v>
      </c>
      <c r="D1032" s="5">
        <v>0.91</v>
      </c>
      <c r="E1032" s="435"/>
      <c r="F1032" s="5">
        <v>0.7</v>
      </c>
      <c r="G1032" s="435"/>
      <c r="H1032" s="5">
        <v>0.74</v>
      </c>
      <c r="I1032" s="435"/>
      <c r="J1032" s="5">
        <v>0.55000000000000004</v>
      </c>
      <c r="K1032" s="435" t="s">
        <v>46</v>
      </c>
      <c r="L1032" t="s">
        <v>10</v>
      </c>
      <c r="N1032" t="s">
        <v>10</v>
      </c>
      <c r="P1032" t="s">
        <v>10</v>
      </c>
      <c r="R1032" t="s">
        <v>10</v>
      </c>
      <c r="T1032" t="s">
        <v>10</v>
      </c>
      <c r="V1032" t="s">
        <v>10</v>
      </c>
      <c r="X1032" t="s">
        <v>10</v>
      </c>
      <c r="Z1032" t="s">
        <v>10</v>
      </c>
      <c r="AB1032" t="s">
        <v>10</v>
      </c>
    </row>
    <row r="1033" spans="1:28">
      <c r="A1033" s="429" t="s">
        <v>343</v>
      </c>
      <c r="B1033" s="431" t="s">
        <v>276</v>
      </c>
      <c r="C1033" s="432">
        <v>2008</v>
      </c>
      <c r="D1033" s="5">
        <v>1.02</v>
      </c>
      <c r="E1033" s="435"/>
      <c r="F1033" s="5">
        <v>1.75</v>
      </c>
      <c r="G1033" s="435"/>
      <c r="H1033" s="5">
        <v>0.68</v>
      </c>
      <c r="J1033" t="s">
        <v>10</v>
      </c>
      <c r="L1033" t="s">
        <v>10</v>
      </c>
      <c r="N1033" t="s">
        <v>10</v>
      </c>
      <c r="P1033" t="s">
        <v>10</v>
      </c>
      <c r="R1033" t="s">
        <v>10</v>
      </c>
      <c r="T1033" t="s">
        <v>10</v>
      </c>
      <c r="V1033" t="s">
        <v>10</v>
      </c>
      <c r="X1033" t="s">
        <v>10</v>
      </c>
      <c r="Z1033" t="s">
        <v>10</v>
      </c>
      <c r="AB1033" t="s">
        <v>10</v>
      </c>
    </row>
    <row r="1034" spans="1:28">
      <c r="A1034" s="429" t="s">
        <v>344</v>
      </c>
      <c r="B1034" s="431" t="s">
        <v>276</v>
      </c>
      <c r="C1034" s="432">
        <v>2008</v>
      </c>
      <c r="D1034" s="5">
        <v>0.52</v>
      </c>
      <c r="E1034" s="435"/>
      <c r="F1034" s="5">
        <v>0</v>
      </c>
      <c r="G1034" s="435"/>
      <c r="H1034" s="5">
        <v>0.18</v>
      </c>
      <c r="I1034" s="435"/>
      <c r="J1034" s="5">
        <v>0.15</v>
      </c>
      <c r="L1034" t="s">
        <v>10</v>
      </c>
      <c r="N1034" t="s">
        <v>10</v>
      </c>
      <c r="P1034" t="s">
        <v>10</v>
      </c>
      <c r="R1034" t="s">
        <v>10</v>
      </c>
      <c r="T1034" t="s">
        <v>10</v>
      </c>
      <c r="V1034" t="s">
        <v>10</v>
      </c>
      <c r="X1034" t="s">
        <v>10</v>
      </c>
      <c r="Z1034" t="s">
        <v>10</v>
      </c>
      <c r="AB1034" t="s">
        <v>10</v>
      </c>
    </row>
    <row r="1035" spans="1:28">
      <c r="A1035" s="429" t="s">
        <v>345</v>
      </c>
      <c r="B1035" s="431" t="s">
        <v>276</v>
      </c>
      <c r="C1035" s="432">
        <v>2008</v>
      </c>
      <c r="D1035" t="s">
        <v>10</v>
      </c>
      <c r="F1035" t="s">
        <v>10</v>
      </c>
      <c r="H1035" t="s">
        <v>10</v>
      </c>
      <c r="J1035" t="s">
        <v>10</v>
      </c>
      <c r="L1035" t="s">
        <v>10</v>
      </c>
      <c r="N1035" t="s">
        <v>10</v>
      </c>
      <c r="P1035" t="s">
        <v>10</v>
      </c>
      <c r="R1035" t="s">
        <v>10</v>
      </c>
      <c r="T1035" t="s">
        <v>10</v>
      </c>
      <c r="V1035" t="s">
        <v>10</v>
      </c>
      <c r="X1035" t="s">
        <v>10</v>
      </c>
      <c r="Z1035" t="s">
        <v>10</v>
      </c>
      <c r="AB1035" t="s">
        <v>10</v>
      </c>
    </row>
    <row r="1036" spans="1:28">
      <c r="A1036" s="429" t="s">
        <v>346</v>
      </c>
      <c r="B1036" s="431" t="s">
        <v>276</v>
      </c>
      <c r="C1036" s="432">
        <v>2008</v>
      </c>
      <c r="D1036" s="5">
        <v>0.28000000000000003</v>
      </c>
      <c r="E1036" s="435"/>
      <c r="F1036" s="5">
        <v>0.51</v>
      </c>
      <c r="G1036" s="435"/>
      <c r="H1036" s="5">
        <v>1.35</v>
      </c>
      <c r="I1036" s="435"/>
      <c r="J1036" s="5">
        <v>0.95</v>
      </c>
      <c r="K1036" s="435"/>
      <c r="L1036" s="5">
        <v>6.05</v>
      </c>
      <c r="M1036" s="435" t="s">
        <v>27</v>
      </c>
      <c r="N1036" s="5">
        <v>0.9</v>
      </c>
      <c r="O1036" s="435" t="s">
        <v>37</v>
      </c>
      <c r="P1036" t="s">
        <v>10</v>
      </c>
      <c r="R1036" t="s">
        <v>10</v>
      </c>
      <c r="T1036" t="s">
        <v>10</v>
      </c>
      <c r="V1036" t="s">
        <v>10</v>
      </c>
      <c r="X1036" t="s">
        <v>10</v>
      </c>
      <c r="Z1036" t="s">
        <v>10</v>
      </c>
      <c r="AB1036" t="s">
        <v>10</v>
      </c>
    </row>
    <row r="1037" spans="1:28">
      <c r="A1037" s="429" t="s">
        <v>347</v>
      </c>
      <c r="B1037" s="431" t="s">
        <v>276</v>
      </c>
      <c r="C1037" s="432">
        <v>2008</v>
      </c>
      <c r="D1037" s="5">
        <v>3.5</v>
      </c>
      <c r="E1037" s="435" t="s">
        <v>25</v>
      </c>
      <c r="F1037" s="5">
        <v>2.48</v>
      </c>
      <c r="G1037" s="435"/>
      <c r="H1037" s="5">
        <v>2.66</v>
      </c>
      <c r="I1037" s="435" t="s">
        <v>27</v>
      </c>
      <c r="J1037" s="5">
        <v>0.42</v>
      </c>
      <c r="K1037" s="435"/>
      <c r="L1037" s="5">
        <v>1.91</v>
      </c>
      <c r="M1037" s="435" t="s">
        <v>38</v>
      </c>
      <c r="N1037" s="5">
        <v>1.2</v>
      </c>
      <c r="O1037" s="435" t="s">
        <v>32</v>
      </c>
      <c r="P1037" t="s">
        <v>10</v>
      </c>
      <c r="R1037" t="s">
        <v>10</v>
      </c>
      <c r="T1037" t="s">
        <v>10</v>
      </c>
      <c r="V1037" t="s">
        <v>10</v>
      </c>
      <c r="X1037" t="s">
        <v>10</v>
      </c>
      <c r="Z1037" t="s">
        <v>10</v>
      </c>
      <c r="AB1037" t="s">
        <v>10</v>
      </c>
    </row>
    <row r="1038" spans="1:28">
      <c r="A1038" s="429" t="s">
        <v>348</v>
      </c>
      <c r="B1038" s="431" t="s">
        <v>276</v>
      </c>
      <c r="C1038" s="432">
        <v>2008</v>
      </c>
      <c r="D1038" s="5">
        <v>4.1900000000000004</v>
      </c>
      <c r="E1038" s="435"/>
      <c r="F1038" s="5">
        <v>2.5099999999999998</v>
      </c>
      <c r="G1038" s="435"/>
      <c r="H1038" s="5">
        <v>4.01</v>
      </c>
      <c r="I1038" s="435"/>
      <c r="J1038" s="5">
        <v>0.96</v>
      </c>
      <c r="L1038" t="s">
        <v>10</v>
      </c>
      <c r="N1038" t="s">
        <v>10</v>
      </c>
      <c r="P1038" t="s">
        <v>10</v>
      </c>
      <c r="R1038" t="s">
        <v>10</v>
      </c>
      <c r="T1038" t="s">
        <v>10</v>
      </c>
      <c r="V1038" t="s">
        <v>10</v>
      </c>
      <c r="X1038" t="s">
        <v>10</v>
      </c>
      <c r="Z1038" t="s">
        <v>10</v>
      </c>
      <c r="AB1038" t="s">
        <v>10</v>
      </c>
    </row>
    <row r="1039" spans="1:28">
      <c r="A1039" s="429" t="s">
        <v>349</v>
      </c>
      <c r="B1039" s="431" t="s">
        <v>276</v>
      </c>
      <c r="C1039" s="432">
        <v>2008</v>
      </c>
      <c r="D1039" s="5">
        <v>0.82</v>
      </c>
      <c r="E1039" s="435" t="s">
        <v>27</v>
      </c>
      <c r="F1039" s="5">
        <v>0.85</v>
      </c>
      <c r="G1039" s="435"/>
      <c r="H1039" s="5">
        <v>0.71</v>
      </c>
      <c r="J1039" t="s">
        <v>10</v>
      </c>
      <c r="L1039" t="s">
        <v>10</v>
      </c>
      <c r="N1039" t="s">
        <v>10</v>
      </c>
      <c r="P1039" t="s">
        <v>10</v>
      </c>
      <c r="R1039" t="s">
        <v>10</v>
      </c>
      <c r="T1039" t="s">
        <v>10</v>
      </c>
      <c r="V1039" t="s">
        <v>10</v>
      </c>
      <c r="X1039" t="s">
        <v>10</v>
      </c>
      <c r="Z1039" t="s">
        <v>10</v>
      </c>
      <c r="AB1039" t="s">
        <v>10</v>
      </c>
    </row>
    <row r="1040" spans="1:28">
      <c r="A1040" s="429" t="s">
        <v>351</v>
      </c>
      <c r="B1040" s="431" t="s">
        <v>276</v>
      </c>
      <c r="C1040" s="432">
        <v>2008</v>
      </c>
      <c r="D1040" s="5">
        <v>0.76</v>
      </c>
      <c r="E1040" s="435"/>
      <c r="F1040" s="5">
        <v>0.56000000000000005</v>
      </c>
      <c r="G1040" s="435"/>
      <c r="H1040" s="5">
        <v>0.94</v>
      </c>
      <c r="I1040" s="435"/>
      <c r="J1040" s="5">
        <v>0.81</v>
      </c>
      <c r="K1040" s="435"/>
      <c r="L1040" s="5">
        <v>2.71</v>
      </c>
      <c r="M1040" s="435" t="s">
        <v>41</v>
      </c>
      <c r="N1040" s="5">
        <v>0.83</v>
      </c>
      <c r="O1040" s="435" t="s">
        <v>37</v>
      </c>
      <c r="P1040" t="s">
        <v>10</v>
      </c>
      <c r="R1040" t="s">
        <v>10</v>
      </c>
      <c r="T1040" t="s">
        <v>10</v>
      </c>
      <c r="V1040" t="s">
        <v>10</v>
      </c>
      <c r="X1040" t="s">
        <v>10</v>
      </c>
      <c r="Z1040" t="s">
        <v>10</v>
      </c>
      <c r="AB1040" t="s">
        <v>10</v>
      </c>
    </row>
    <row r="1041" spans="1:28">
      <c r="A1041" s="429" t="s">
        <v>352</v>
      </c>
      <c r="B1041" s="431" t="s">
        <v>276</v>
      </c>
      <c r="C1041" s="432">
        <v>2008</v>
      </c>
      <c r="D1041" s="5">
        <v>3.36</v>
      </c>
      <c r="E1041" s="435" t="s">
        <v>27</v>
      </c>
      <c r="F1041" s="5">
        <v>1.36</v>
      </c>
      <c r="G1041" s="435" t="s">
        <v>27</v>
      </c>
      <c r="H1041" s="5">
        <v>3.4</v>
      </c>
      <c r="I1041" s="435"/>
      <c r="J1041" s="5">
        <v>1.08</v>
      </c>
      <c r="K1041" s="435" t="s">
        <v>31</v>
      </c>
      <c r="L1041" s="5">
        <v>2.2400000000000002</v>
      </c>
      <c r="M1041" s="435" t="s">
        <v>34</v>
      </c>
      <c r="N1041" s="5">
        <v>2.84</v>
      </c>
      <c r="O1041" s="435" t="s">
        <v>29</v>
      </c>
      <c r="P1041" t="s">
        <v>10</v>
      </c>
      <c r="R1041" t="s">
        <v>10</v>
      </c>
      <c r="T1041" t="s">
        <v>10</v>
      </c>
      <c r="V1041" t="s">
        <v>10</v>
      </c>
      <c r="X1041" t="s">
        <v>10</v>
      </c>
      <c r="Z1041" t="s">
        <v>10</v>
      </c>
      <c r="AB1041" t="s">
        <v>10</v>
      </c>
    </row>
    <row r="1042" spans="1:28">
      <c r="A1042" s="429" t="s">
        <v>353</v>
      </c>
      <c r="B1042" s="431" t="s">
        <v>276</v>
      </c>
      <c r="C1042" s="432">
        <v>2008</v>
      </c>
      <c r="D1042" s="5">
        <v>7.0000000000000007E-2</v>
      </c>
      <c r="E1042" s="435"/>
      <c r="F1042" s="5">
        <v>0.34</v>
      </c>
      <c r="G1042" s="435"/>
      <c r="H1042" s="5">
        <v>0.5</v>
      </c>
      <c r="I1042" s="435"/>
      <c r="J1042" s="5">
        <v>0.86</v>
      </c>
      <c r="K1042" s="435"/>
      <c r="L1042" s="5">
        <v>2.96</v>
      </c>
      <c r="M1042" s="435" t="s">
        <v>27</v>
      </c>
      <c r="N1042" s="5">
        <v>1.1000000000000001</v>
      </c>
      <c r="O1042" s="435" t="s">
        <v>40</v>
      </c>
      <c r="P1042" t="s">
        <v>10</v>
      </c>
      <c r="R1042" t="s">
        <v>10</v>
      </c>
      <c r="T1042" t="s">
        <v>10</v>
      </c>
      <c r="V1042" t="s">
        <v>10</v>
      </c>
      <c r="X1042" t="s">
        <v>10</v>
      </c>
      <c r="Z1042" t="s">
        <v>10</v>
      </c>
      <c r="AB1042" t="s">
        <v>10</v>
      </c>
    </row>
    <row r="1043" spans="1:28">
      <c r="A1043" s="429" t="s">
        <v>354</v>
      </c>
      <c r="B1043" s="431" t="s">
        <v>276</v>
      </c>
      <c r="C1043" s="432">
        <v>2008</v>
      </c>
      <c r="D1043" s="5">
        <v>0.48</v>
      </c>
      <c r="E1043" s="435"/>
      <c r="F1043" s="5">
        <v>7.0000000000000007E-2</v>
      </c>
      <c r="G1043" s="435"/>
      <c r="H1043" s="5">
        <v>0.06</v>
      </c>
      <c r="I1043" s="435"/>
      <c r="J1043" s="5">
        <v>0.44</v>
      </c>
      <c r="K1043" s="435" t="s">
        <v>40</v>
      </c>
      <c r="L1043" t="s">
        <v>10</v>
      </c>
      <c r="N1043" t="s">
        <v>10</v>
      </c>
      <c r="P1043" t="s">
        <v>10</v>
      </c>
      <c r="R1043" t="s">
        <v>10</v>
      </c>
      <c r="T1043" t="s">
        <v>10</v>
      </c>
      <c r="V1043" t="s">
        <v>10</v>
      </c>
      <c r="X1043" t="s">
        <v>10</v>
      </c>
      <c r="Z1043" t="s">
        <v>10</v>
      </c>
      <c r="AB1043" t="s">
        <v>10</v>
      </c>
    </row>
    <row r="1044" spans="1:28">
      <c r="A1044" s="429" t="s">
        <v>355</v>
      </c>
      <c r="B1044" s="431" t="s">
        <v>276</v>
      </c>
      <c r="C1044" s="432">
        <v>2008</v>
      </c>
      <c r="D1044" s="5">
        <v>0</v>
      </c>
      <c r="E1044" s="435" t="s">
        <v>27</v>
      </c>
      <c r="F1044" s="5">
        <v>0.32</v>
      </c>
      <c r="G1044" s="435"/>
      <c r="H1044" s="5">
        <v>0.6</v>
      </c>
      <c r="I1044" s="435" t="s">
        <v>29</v>
      </c>
      <c r="J1044" s="5">
        <v>1.22</v>
      </c>
      <c r="L1044" t="s">
        <v>10</v>
      </c>
      <c r="N1044" t="s">
        <v>10</v>
      </c>
      <c r="P1044" t="s">
        <v>10</v>
      </c>
      <c r="R1044" t="s">
        <v>10</v>
      </c>
      <c r="T1044" t="s">
        <v>10</v>
      </c>
      <c r="V1044" t="s">
        <v>10</v>
      </c>
      <c r="X1044" t="s">
        <v>10</v>
      </c>
      <c r="Z1044" t="s">
        <v>10</v>
      </c>
      <c r="AB1044" t="s">
        <v>10</v>
      </c>
    </row>
    <row r="1045" spans="1:28">
      <c r="A1045" s="429" t="s">
        <v>356</v>
      </c>
      <c r="B1045" s="431" t="s">
        <v>276</v>
      </c>
      <c r="C1045" s="432">
        <v>2008</v>
      </c>
      <c r="D1045" s="5">
        <v>0</v>
      </c>
      <c r="E1045" s="435"/>
      <c r="F1045" s="5">
        <v>0.05</v>
      </c>
      <c r="G1045" s="435" t="s">
        <v>27</v>
      </c>
      <c r="H1045" s="5">
        <v>0.39</v>
      </c>
      <c r="I1045" s="435"/>
      <c r="J1045" s="5">
        <v>0.46</v>
      </c>
      <c r="L1045" t="s">
        <v>10</v>
      </c>
      <c r="N1045" t="s">
        <v>10</v>
      </c>
      <c r="P1045" t="s">
        <v>10</v>
      </c>
      <c r="R1045" t="s">
        <v>10</v>
      </c>
      <c r="T1045" t="s">
        <v>10</v>
      </c>
      <c r="V1045" t="s">
        <v>10</v>
      </c>
      <c r="X1045" t="s">
        <v>10</v>
      </c>
      <c r="Z1045" t="s">
        <v>10</v>
      </c>
      <c r="AB1045" t="s">
        <v>10</v>
      </c>
    </row>
    <row r="1046" spans="1:28">
      <c r="A1046" s="429" t="s">
        <v>357</v>
      </c>
      <c r="B1046" s="431" t="s">
        <v>276</v>
      </c>
      <c r="C1046" s="432">
        <v>2008</v>
      </c>
      <c r="D1046" s="5">
        <v>1.0900000000000001</v>
      </c>
      <c r="E1046" s="435"/>
      <c r="F1046" s="5">
        <v>1.1100000000000001</v>
      </c>
      <c r="G1046" s="435"/>
      <c r="H1046" s="5">
        <v>0.38</v>
      </c>
      <c r="I1046" s="435"/>
      <c r="J1046" s="5">
        <v>0.28999999999999998</v>
      </c>
      <c r="K1046" s="435"/>
      <c r="L1046" s="5">
        <v>3.04</v>
      </c>
      <c r="M1046" s="435"/>
      <c r="N1046" s="5">
        <v>0.15</v>
      </c>
      <c r="O1046" s="435" t="s">
        <v>394</v>
      </c>
      <c r="P1046" t="s">
        <v>10</v>
      </c>
      <c r="R1046" t="s">
        <v>10</v>
      </c>
      <c r="T1046" t="s">
        <v>10</v>
      </c>
      <c r="V1046" t="s">
        <v>10</v>
      </c>
      <c r="X1046" t="s">
        <v>10</v>
      </c>
      <c r="Z1046" t="s">
        <v>10</v>
      </c>
      <c r="AB1046" t="s">
        <v>10</v>
      </c>
    </row>
    <row r="1047" spans="1:28">
      <c r="A1047" s="429" t="s">
        <v>358</v>
      </c>
      <c r="B1047" s="431" t="s">
        <v>276</v>
      </c>
      <c r="C1047" s="432">
        <v>2008</v>
      </c>
      <c r="D1047" s="5">
        <v>0.09</v>
      </c>
      <c r="E1047" s="435"/>
      <c r="F1047" s="5">
        <v>0.17</v>
      </c>
      <c r="G1047" s="435" t="s">
        <v>27</v>
      </c>
      <c r="H1047" s="5">
        <v>0.42</v>
      </c>
      <c r="I1047" s="435"/>
      <c r="J1047" s="5">
        <v>0.55000000000000004</v>
      </c>
      <c r="L1047" t="s">
        <v>10</v>
      </c>
      <c r="N1047" t="s">
        <v>10</v>
      </c>
      <c r="P1047" t="s">
        <v>10</v>
      </c>
      <c r="R1047" t="s">
        <v>10</v>
      </c>
      <c r="T1047" t="s">
        <v>10</v>
      </c>
      <c r="V1047" t="s">
        <v>10</v>
      </c>
      <c r="X1047" t="s">
        <v>10</v>
      </c>
      <c r="Z1047" t="s">
        <v>10</v>
      </c>
      <c r="AB1047" t="s">
        <v>10</v>
      </c>
    </row>
    <row r="1048" spans="1:28">
      <c r="A1048" s="429" t="s">
        <v>359</v>
      </c>
      <c r="B1048" s="431" t="s">
        <v>276</v>
      </c>
      <c r="C1048" s="432">
        <v>2008</v>
      </c>
      <c r="D1048" s="5">
        <v>0.26</v>
      </c>
      <c r="E1048" s="435" t="s">
        <v>27</v>
      </c>
      <c r="F1048" s="5">
        <v>0</v>
      </c>
      <c r="G1048" s="435"/>
      <c r="H1048" s="5">
        <v>0.14000000000000001</v>
      </c>
      <c r="I1048" s="435"/>
      <c r="J1048" s="5">
        <v>0.05</v>
      </c>
      <c r="K1048" s="435"/>
      <c r="L1048" s="5">
        <v>2.56</v>
      </c>
      <c r="M1048" s="435" t="s">
        <v>27</v>
      </c>
      <c r="N1048" s="5">
        <v>0.17</v>
      </c>
      <c r="O1048" s="435" t="s">
        <v>37</v>
      </c>
      <c r="P1048" t="s">
        <v>10</v>
      </c>
      <c r="R1048" t="s">
        <v>10</v>
      </c>
      <c r="T1048" t="s">
        <v>10</v>
      </c>
      <c r="V1048" t="s">
        <v>10</v>
      </c>
      <c r="X1048" t="s">
        <v>10</v>
      </c>
      <c r="Z1048" t="s">
        <v>10</v>
      </c>
      <c r="AB1048" t="s">
        <v>10</v>
      </c>
    </row>
    <row r="1049" spans="1:28">
      <c r="A1049" s="429" t="s">
        <v>360</v>
      </c>
      <c r="B1049" s="431" t="s">
        <v>276</v>
      </c>
      <c r="C1049" s="432">
        <v>2008</v>
      </c>
      <c r="D1049" s="5">
        <v>0.31</v>
      </c>
      <c r="E1049" s="435"/>
      <c r="F1049" s="5">
        <v>0</v>
      </c>
      <c r="G1049" s="435"/>
      <c r="H1049" s="5">
        <v>0.24</v>
      </c>
      <c r="I1049" s="435"/>
      <c r="J1049" s="5">
        <v>0.35</v>
      </c>
      <c r="L1049" t="s">
        <v>10</v>
      </c>
      <c r="N1049" t="s">
        <v>10</v>
      </c>
      <c r="P1049" t="s">
        <v>10</v>
      </c>
      <c r="R1049" t="s">
        <v>10</v>
      </c>
      <c r="T1049" t="s">
        <v>10</v>
      </c>
      <c r="V1049" t="s">
        <v>10</v>
      </c>
      <c r="X1049" t="s">
        <v>10</v>
      </c>
      <c r="Z1049" t="s">
        <v>10</v>
      </c>
      <c r="AB1049" t="s">
        <v>10</v>
      </c>
    </row>
    <row r="1050" spans="1:28">
      <c r="A1050" s="429" t="s">
        <v>361</v>
      </c>
      <c r="B1050" s="431" t="s">
        <v>276</v>
      </c>
      <c r="C1050" s="432">
        <v>2008</v>
      </c>
      <c r="D1050" s="5">
        <v>0.02</v>
      </c>
      <c r="E1050" s="435"/>
      <c r="F1050" s="5">
        <v>0</v>
      </c>
      <c r="G1050" s="435" t="s">
        <v>26</v>
      </c>
      <c r="H1050" s="5">
        <v>1.1100000000000001</v>
      </c>
      <c r="I1050" s="435"/>
      <c r="J1050" s="5">
        <v>0.74</v>
      </c>
      <c r="K1050" s="435"/>
      <c r="L1050" s="5">
        <v>1.97</v>
      </c>
      <c r="M1050" s="435"/>
      <c r="N1050" s="5">
        <v>0.47</v>
      </c>
      <c r="O1050" s="435" t="s">
        <v>37</v>
      </c>
      <c r="P1050" t="s">
        <v>10</v>
      </c>
      <c r="R1050" t="s">
        <v>10</v>
      </c>
      <c r="T1050" t="s">
        <v>10</v>
      </c>
      <c r="V1050" t="s">
        <v>10</v>
      </c>
      <c r="X1050" t="s">
        <v>10</v>
      </c>
      <c r="Z1050" t="s">
        <v>10</v>
      </c>
      <c r="AB1050" t="s">
        <v>10</v>
      </c>
    </row>
    <row r="1051" spans="1:28">
      <c r="A1051" s="429" t="s">
        <v>362</v>
      </c>
      <c r="B1051" s="431" t="s">
        <v>276</v>
      </c>
      <c r="C1051" s="432">
        <v>2008</v>
      </c>
      <c r="D1051" s="5">
        <v>0.2</v>
      </c>
      <c r="E1051" s="435"/>
      <c r="F1051" s="5">
        <v>0.28999999999999998</v>
      </c>
      <c r="G1051" s="435"/>
      <c r="H1051" s="5">
        <v>0.97</v>
      </c>
      <c r="I1051" s="435"/>
      <c r="J1051" s="5">
        <v>0.51</v>
      </c>
      <c r="L1051" t="s">
        <v>10</v>
      </c>
      <c r="N1051" t="s">
        <v>10</v>
      </c>
      <c r="P1051" t="s">
        <v>10</v>
      </c>
      <c r="R1051" t="s">
        <v>10</v>
      </c>
      <c r="T1051" t="s">
        <v>10</v>
      </c>
      <c r="V1051" t="s">
        <v>10</v>
      </c>
      <c r="X1051" t="s">
        <v>10</v>
      </c>
      <c r="Z1051" t="s">
        <v>10</v>
      </c>
      <c r="AB1051" t="s">
        <v>10</v>
      </c>
    </row>
    <row r="1052" spans="1:28">
      <c r="A1052" s="429" t="s">
        <v>363</v>
      </c>
      <c r="B1052" s="431" t="s">
        <v>276</v>
      </c>
      <c r="C1052" s="432">
        <v>2008</v>
      </c>
      <c r="D1052" s="5">
        <v>0.19</v>
      </c>
      <c r="E1052" s="435"/>
      <c r="F1052" s="5">
        <v>0.4</v>
      </c>
      <c r="G1052" s="435"/>
      <c r="H1052" s="5">
        <v>0.27</v>
      </c>
      <c r="I1052" s="435"/>
      <c r="J1052" s="5">
        <v>0.31</v>
      </c>
      <c r="K1052" s="435"/>
      <c r="L1052" s="5">
        <v>4.63</v>
      </c>
      <c r="M1052" s="435" t="s">
        <v>27</v>
      </c>
      <c r="N1052" s="5">
        <v>0.46</v>
      </c>
      <c r="O1052" s="435" t="s">
        <v>42</v>
      </c>
      <c r="P1052" t="s">
        <v>10</v>
      </c>
      <c r="R1052" t="s">
        <v>10</v>
      </c>
      <c r="T1052" t="s">
        <v>10</v>
      </c>
      <c r="V1052" t="s">
        <v>10</v>
      </c>
      <c r="X1052" t="s">
        <v>10</v>
      </c>
      <c r="Z1052" t="s">
        <v>10</v>
      </c>
      <c r="AB1052" t="s">
        <v>10</v>
      </c>
    </row>
    <row r="1053" spans="1:28">
      <c r="A1053" s="429" t="s">
        <v>364</v>
      </c>
      <c r="B1053" s="431" t="s">
        <v>276</v>
      </c>
      <c r="C1053" s="432">
        <v>2008</v>
      </c>
      <c r="D1053" s="5">
        <v>0.16</v>
      </c>
      <c r="E1053" s="435"/>
      <c r="F1053" s="5">
        <v>0</v>
      </c>
      <c r="G1053" s="435" t="s">
        <v>26</v>
      </c>
      <c r="H1053" s="5">
        <v>0.43</v>
      </c>
      <c r="I1053" s="435"/>
      <c r="J1053" s="5">
        <v>0.19</v>
      </c>
      <c r="K1053" s="435"/>
      <c r="L1053" s="5">
        <v>1.5</v>
      </c>
      <c r="M1053" s="435"/>
      <c r="N1053" s="5">
        <v>0.68</v>
      </c>
      <c r="O1053" s="435" t="s">
        <v>37</v>
      </c>
      <c r="P1053" t="s">
        <v>10</v>
      </c>
      <c r="R1053" t="s">
        <v>10</v>
      </c>
      <c r="T1053" t="s">
        <v>10</v>
      </c>
      <c r="V1053" t="s">
        <v>10</v>
      </c>
      <c r="X1053" t="s">
        <v>10</v>
      </c>
      <c r="Z1053" t="s">
        <v>10</v>
      </c>
      <c r="AB1053" t="s">
        <v>10</v>
      </c>
    </row>
    <row r="1054" spans="1:28">
      <c r="A1054" s="429" t="s">
        <v>365</v>
      </c>
      <c r="B1054" s="431" t="s">
        <v>276</v>
      </c>
      <c r="C1054" s="432">
        <v>2008</v>
      </c>
      <c r="D1054" t="s">
        <v>10</v>
      </c>
      <c r="F1054" t="s">
        <v>10</v>
      </c>
      <c r="H1054" t="s">
        <v>10</v>
      </c>
      <c r="J1054" t="s">
        <v>10</v>
      </c>
      <c r="L1054" t="s">
        <v>10</v>
      </c>
      <c r="N1054" t="s">
        <v>10</v>
      </c>
      <c r="P1054" t="s">
        <v>10</v>
      </c>
      <c r="R1054" t="s">
        <v>10</v>
      </c>
      <c r="T1054" t="s">
        <v>10</v>
      </c>
      <c r="V1054" t="s">
        <v>10</v>
      </c>
      <c r="X1054" t="s">
        <v>10</v>
      </c>
      <c r="Z1054" t="s">
        <v>10</v>
      </c>
      <c r="AB1054" t="s">
        <v>10</v>
      </c>
    </row>
    <row r="1055" spans="1:28">
      <c r="A1055" s="429" t="s">
        <v>366</v>
      </c>
      <c r="B1055" s="431" t="s">
        <v>276</v>
      </c>
      <c r="C1055" s="432">
        <v>2008</v>
      </c>
      <c r="D1055" s="5">
        <v>0.33</v>
      </c>
      <c r="E1055" s="435" t="s">
        <v>27</v>
      </c>
      <c r="F1055" s="5">
        <v>0.1</v>
      </c>
      <c r="G1055" s="435"/>
      <c r="H1055" s="5">
        <v>0.53</v>
      </c>
      <c r="I1055" s="435"/>
      <c r="J1055" s="5">
        <v>0.69</v>
      </c>
      <c r="L1055" t="s">
        <v>10</v>
      </c>
      <c r="N1055" t="s">
        <v>10</v>
      </c>
      <c r="P1055" t="s">
        <v>10</v>
      </c>
      <c r="R1055" t="s">
        <v>10</v>
      </c>
      <c r="T1055" t="s">
        <v>10</v>
      </c>
      <c r="V1055" t="s">
        <v>10</v>
      </c>
      <c r="X1055" t="s">
        <v>10</v>
      </c>
      <c r="Z1055" t="s">
        <v>10</v>
      </c>
      <c r="AB1055" t="s">
        <v>10</v>
      </c>
    </row>
    <row r="1056" spans="1:28">
      <c r="A1056" s="429" t="s">
        <v>367</v>
      </c>
      <c r="B1056" s="431" t="s">
        <v>276</v>
      </c>
      <c r="C1056" s="432">
        <v>2008</v>
      </c>
      <c r="D1056" s="5">
        <v>0.7</v>
      </c>
      <c r="E1056" s="435"/>
      <c r="F1056" s="5">
        <v>0</v>
      </c>
      <c r="G1056" s="435" t="s">
        <v>26</v>
      </c>
      <c r="H1056" s="5">
        <v>0.93</v>
      </c>
      <c r="I1056" s="435"/>
      <c r="J1056" s="5">
        <v>1.17</v>
      </c>
      <c r="K1056" s="435"/>
      <c r="L1056" s="5">
        <v>4.5599999999999996</v>
      </c>
      <c r="M1056" s="435" t="s">
        <v>27</v>
      </c>
      <c r="N1056" s="5">
        <v>2.96</v>
      </c>
      <c r="O1056" s="435" t="s">
        <v>32</v>
      </c>
      <c r="P1056" t="s">
        <v>10</v>
      </c>
      <c r="R1056" t="s">
        <v>10</v>
      </c>
      <c r="T1056" t="s">
        <v>10</v>
      </c>
      <c r="V1056" t="s">
        <v>10</v>
      </c>
      <c r="X1056" t="s">
        <v>10</v>
      </c>
      <c r="Z1056" t="s">
        <v>10</v>
      </c>
      <c r="AB1056" t="s">
        <v>10</v>
      </c>
    </row>
    <row r="1057" spans="1:28">
      <c r="A1057" s="429" t="s">
        <v>368</v>
      </c>
      <c r="B1057" s="431" t="s">
        <v>276</v>
      </c>
      <c r="C1057" s="432">
        <v>2008</v>
      </c>
      <c r="D1057" s="5">
        <v>0.42</v>
      </c>
      <c r="E1057" s="435"/>
      <c r="F1057" s="5">
        <v>0.49</v>
      </c>
      <c r="G1057" s="435"/>
      <c r="H1057" s="5">
        <v>1.08</v>
      </c>
      <c r="I1057" s="435"/>
      <c r="J1057" s="5">
        <v>0.38</v>
      </c>
      <c r="K1057" s="435"/>
      <c r="L1057" s="5">
        <v>1.77</v>
      </c>
      <c r="M1057" s="435" t="s">
        <v>31</v>
      </c>
      <c r="N1057" s="5">
        <v>0.19</v>
      </c>
      <c r="O1057" s="435" t="s">
        <v>41</v>
      </c>
      <c r="P1057" t="s">
        <v>10</v>
      </c>
      <c r="R1057" t="s">
        <v>10</v>
      </c>
      <c r="T1057" t="s">
        <v>10</v>
      </c>
      <c r="V1057" t="s">
        <v>10</v>
      </c>
      <c r="X1057" t="s">
        <v>10</v>
      </c>
      <c r="Z1057" t="s">
        <v>10</v>
      </c>
      <c r="AB1057" t="s">
        <v>10</v>
      </c>
    </row>
    <row r="1058" spans="1:28">
      <c r="A1058" s="429" t="s">
        <v>369</v>
      </c>
      <c r="B1058" s="431" t="s">
        <v>276</v>
      </c>
      <c r="C1058" s="432">
        <v>2008</v>
      </c>
      <c r="D1058" s="5">
        <v>0.16</v>
      </c>
      <c r="E1058" s="435" t="s">
        <v>27</v>
      </c>
      <c r="F1058" s="5">
        <v>0</v>
      </c>
      <c r="G1058" s="435"/>
      <c r="H1058" s="5">
        <v>0</v>
      </c>
      <c r="I1058" s="435"/>
      <c r="J1058" s="5">
        <v>7.0000000000000007E-2</v>
      </c>
      <c r="K1058" s="435"/>
      <c r="L1058" s="5">
        <v>3.04</v>
      </c>
      <c r="M1058" s="435" t="s">
        <v>44</v>
      </c>
      <c r="N1058" s="5">
        <v>0.13</v>
      </c>
      <c r="O1058" s="435" t="s">
        <v>41</v>
      </c>
      <c r="P1058" t="s">
        <v>10</v>
      </c>
      <c r="R1058" t="s">
        <v>10</v>
      </c>
      <c r="T1058" t="s">
        <v>10</v>
      </c>
      <c r="V1058" t="s">
        <v>10</v>
      </c>
      <c r="X1058" t="s">
        <v>10</v>
      </c>
      <c r="Z1058" t="s">
        <v>10</v>
      </c>
      <c r="AB1058" t="s">
        <v>10</v>
      </c>
    </row>
    <row r="1059" spans="1:28">
      <c r="A1059" s="429" t="s">
        <v>370</v>
      </c>
      <c r="B1059" s="431" t="s">
        <v>276</v>
      </c>
      <c r="C1059" s="432">
        <v>2008</v>
      </c>
      <c r="D1059" s="5">
        <v>3.84</v>
      </c>
      <c r="E1059" s="435" t="s">
        <v>27</v>
      </c>
      <c r="F1059" s="5">
        <v>3.44</v>
      </c>
      <c r="G1059" s="435" t="s">
        <v>31</v>
      </c>
      <c r="H1059" s="5">
        <v>3.63</v>
      </c>
      <c r="I1059" s="435" t="s">
        <v>40</v>
      </c>
      <c r="J1059" s="5">
        <v>0.14000000000000001</v>
      </c>
      <c r="K1059" s="435" t="s">
        <v>47</v>
      </c>
      <c r="L1059" t="s">
        <v>10</v>
      </c>
      <c r="N1059" t="s">
        <v>10</v>
      </c>
      <c r="P1059" t="s">
        <v>10</v>
      </c>
      <c r="R1059" t="s">
        <v>10</v>
      </c>
      <c r="T1059" t="s">
        <v>10</v>
      </c>
      <c r="V1059" t="s">
        <v>10</v>
      </c>
      <c r="X1059" t="s">
        <v>10</v>
      </c>
      <c r="Z1059" t="s">
        <v>10</v>
      </c>
      <c r="AB1059" t="s">
        <v>10</v>
      </c>
    </row>
    <row r="1060" spans="1:28">
      <c r="A1060" s="429" t="s">
        <v>371</v>
      </c>
      <c r="B1060" s="431" t="s">
        <v>276</v>
      </c>
      <c r="C1060" s="432">
        <v>2008</v>
      </c>
      <c r="D1060" s="5">
        <v>0</v>
      </c>
      <c r="E1060" s="435" t="s">
        <v>26</v>
      </c>
      <c r="F1060" s="5">
        <v>0.92</v>
      </c>
      <c r="G1060" s="435"/>
      <c r="H1060" s="5">
        <v>0.99</v>
      </c>
      <c r="J1060" t="s">
        <v>10</v>
      </c>
      <c r="L1060" t="s">
        <v>10</v>
      </c>
      <c r="N1060" t="s">
        <v>10</v>
      </c>
      <c r="P1060" t="s">
        <v>10</v>
      </c>
      <c r="R1060" t="s">
        <v>10</v>
      </c>
      <c r="T1060" t="s">
        <v>10</v>
      </c>
      <c r="V1060" t="s">
        <v>10</v>
      </c>
      <c r="X1060" t="s">
        <v>10</v>
      </c>
      <c r="Z1060" t="s">
        <v>10</v>
      </c>
      <c r="AB1060" t="s">
        <v>10</v>
      </c>
    </row>
    <row r="1061" spans="1:28">
      <c r="A1061" s="429" t="s">
        <v>372</v>
      </c>
      <c r="B1061" s="431" t="s">
        <v>276</v>
      </c>
      <c r="C1061" s="432">
        <v>2008</v>
      </c>
      <c r="D1061" s="5">
        <v>1.21</v>
      </c>
      <c r="E1061" s="435"/>
      <c r="F1061" s="5">
        <v>1.19</v>
      </c>
      <c r="G1061" s="435"/>
      <c r="H1061" s="5">
        <v>2.66</v>
      </c>
      <c r="I1061" s="435"/>
      <c r="J1061" s="5">
        <v>2.0499999999999998</v>
      </c>
      <c r="K1061" s="435"/>
      <c r="L1061" s="5">
        <v>7.64</v>
      </c>
      <c r="M1061" s="435"/>
      <c r="N1061" s="5">
        <v>1.59</v>
      </c>
      <c r="O1061" s="435" t="s">
        <v>37</v>
      </c>
      <c r="P1061" t="s">
        <v>10</v>
      </c>
      <c r="R1061" t="s">
        <v>10</v>
      </c>
      <c r="T1061" t="s">
        <v>10</v>
      </c>
      <c r="V1061" t="s">
        <v>10</v>
      </c>
      <c r="X1061" t="s">
        <v>10</v>
      </c>
      <c r="Z1061" t="s">
        <v>10</v>
      </c>
      <c r="AB1061" t="s">
        <v>10</v>
      </c>
    </row>
    <row r="1062" spans="1:28">
      <c r="A1062" s="429" t="s">
        <v>373</v>
      </c>
      <c r="B1062" s="431" t="s">
        <v>276</v>
      </c>
      <c r="C1062" s="432">
        <v>2008</v>
      </c>
      <c r="D1062" s="5">
        <v>0.48</v>
      </c>
      <c r="E1062" s="435"/>
      <c r="F1062" s="5">
        <v>0.59</v>
      </c>
      <c r="G1062" s="435"/>
      <c r="H1062" s="5">
        <v>0.92</v>
      </c>
      <c r="I1062" s="435"/>
      <c r="J1062" s="5">
        <v>1.55</v>
      </c>
      <c r="K1062" s="435"/>
      <c r="L1062" s="5">
        <v>5.35</v>
      </c>
      <c r="M1062" s="435"/>
      <c r="N1062" s="5">
        <v>4.3099999999999996</v>
      </c>
      <c r="O1062" s="435" t="s">
        <v>32</v>
      </c>
      <c r="P1062" t="s">
        <v>10</v>
      </c>
      <c r="R1062" t="s">
        <v>10</v>
      </c>
      <c r="T1062" t="s">
        <v>10</v>
      </c>
      <c r="V1062" t="s">
        <v>10</v>
      </c>
      <c r="X1062" t="s">
        <v>10</v>
      </c>
      <c r="Z1062" t="s">
        <v>10</v>
      </c>
      <c r="AB1062" t="s">
        <v>10</v>
      </c>
    </row>
    <row r="1063" spans="1:28">
      <c r="A1063" s="429" t="s">
        <v>374</v>
      </c>
      <c r="B1063" s="431" t="s">
        <v>276</v>
      </c>
      <c r="C1063" s="432">
        <v>2008</v>
      </c>
      <c r="D1063" s="5">
        <v>0.17</v>
      </c>
      <c r="E1063" s="435"/>
      <c r="F1063" s="5">
        <v>0.36</v>
      </c>
      <c r="G1063" s="435"/>
      <c r="H1063" s="5">
        <v>0.7</v>
      </c>
      <c r="I1063" s="435"/>
      <c r="J1063" s="5">
        <v>0.55000000000000004</v>
      </c>
      <c r="L1063" t="s">
        <v>10</v>
      </c>
      <c r="N1063" t="s">
        <v>10</v>
      </c>
      <c r="P1063" t="s">
        <v>10</v>
      </c>
      <c r="R1063" t="s">
        <v>10</v>
      </c>
      <c r="T1063" t="s">
        <v>10</v>
      </c>
      <c r="V1063" t="s">
        <v>10</v>
      </c>
      <c r="X1063" t="s">
        <v>10</v>
      </c>
      <c r="Z1063" t="s">
        <v>10</v>
      </c>
      <c r="AB1063" t="s">
        <v>10</v>
      </c>
    </row>
    <row r="1064" spans="1:28">
      <c r="A1064" s="429" t="s">
        <v>375</v>
      </c>
      <c r="B1064" s="431" t="s">
        <v>276</v>
      </c>
      <c r="C1064" s="432">
        <v>2008</v>
      </c>
      <c r="D1064" s="5">
        <v>0.1</v>
      </c>
      <c r="E1064" s="435"/>
      <c r="F1064" s="5">
        <v>0.64</v>
      </c>
      <c r="H1064" t="s">
        <v>10</v>
      </c>
      <c r="J1064" t="s">
        <v>10</v>
      </c>
      <c r="L1064" t="s">
        <v>10</v>
      </c>
      <c r="N1064" t="s">
        <v>10</v>
      </c>
      <c r="P1064" t="s">
        <v>10</v>
      </c>
      <c r="R1064" t="s">
        <v>10</v>
      </c>
      <c r="T1064" t="s">
        <v>10</v>
      </c>
      <c r="V1064" t="s">
        <v>10</v>
      </c>
      <c r="X1064" t="s">
        <v>10</v>
      </c>
      <c r="Z1064" t="s">
        <v>10</v>
      </c>
      <c r="AB1064" t="s">
        <v>10</v>
      </c>
    </row>
    <row r="1065" spans="1:28">
      <c r="A1065" s="429" t="s">
        <v>376</v>
      </c>
      <c r="B1065" s="431" t="s">
        <v>276</v>
      </c>
      <c r="C1065" s="432">
        <v>2008</v>
      </c>
      <c r="D1065" s="5">
        <v>0.49</v>
      </c>
      <c r="E1065" s="435" t="s">
        <v>25</v>
      </c>
      <c r="F1065" s="5">
        <v>0.22</v>
      </c>
      <c r="G1065" s="435"/>
      <c r="H1065" s="5">
        <v>0.38</v>
      </c>
      <c r="I1065" s="435"/>
      <c r="J1065" s="5">
        <v>1.1100000000000001</v>
      </c>
      <c r="K1065" s="435"/>
      <c r="L1065" s="5">
        <v>3.48</v>
      </c>
      <c r="M1065" s="435" t="s">
        <v>27</v>
      </c>
      <c r="N1065" s="5">
        <v>0.8</v>
      </c>
      <c r="O1065" s="435" t="s">
        <v>32</v>
      </c>
      <c r="P1065" t="s">
        <v>10</v>
      </c>
      <c r="R1065" t="s">
        <v>10</v>
      </c>
      <c r="T1065" t="s">
        <v>10</v>
      </c>
      <c r="V1065" t="s">
        <v>10</v>
      </c>
      <c r="X1065" t="s">
        <v>10</v>
      </c>
      <c r="Z1065" t="s">
        <v>10</v>
      </c>
      <c r="AB1065" t="s">
        <v>10</v>
      </c>
    </row>
    <row r="1066" spans="1:28">
      <c r="A1066" s="429" t="s">
        <v>377</v>
      </c>
      <c r="B1066" s="431" t="s">
        <v>276</v>
      </c>
      <c r="C1066" s="432">
        <v>2008</v>
      </c>
      <c r="D1066" s="5">
        <v>0.76</v>
      </c>
      <c r="E1066" s="435"/>
      <c r="F1066" s="5">
        <v>0.3</v>
      </c>
      <c r="G1066" s="435"/>
      <c r="H1066" s="5">
        <v>0.41</v>
      </c>
      <c r="I1066" s="435"/>
      <c r="J1066" s="5">
        <v>0.9</v>
      </c>
      <c r="L1066" t="s">
        <v>10</v>
      </c>
      <c r="N1066" t="s">
        <v>10</v>
      </c>
      <c r="P1066" t="s">
        <v>10</v>
      </c>
      <c r="R1066" t="s">
        <v>10</v>
      </c>
      <c r="T1066" t="s">
        <v>10</v>
      </c>
      <c r="V1066" t="s">
        <v>10</v>
      </c>
      <c r="X1066" t="s">
        <v>10</v>
      </c>
      <c r="Z1066" t="s">
        <v>10</v>
      </c>
      <c r="AB1066" t="s">
        <v>10</v>
      </c>
    </row>
    <row r="1067" spans="1:28">
      <c r="A1067" s="429" t="s">
        <v>378</v>
      </c>
      <c r="B1067" s="431" t="s">
        <v>276</v>
      </c>
      <c r="C1067" s="432">
        <v>2008</v>
      </c>
      <c r="D1067" s="5">
        <v>0.13</v>
      </c>
      <c r="E1067" s="435" t="s">
        <v>27</v>
      </c>
      <c r="F1067" s="5">
        <v>7.0000000000000007E-2</v>
      </c>
      <c r="G1067" s="435"/>
      <c r="H1067" s="5">
        <v>0.51</v>
      </c>
      <c r="I1067" s="435" t="s">
        <v>25</v>
      </c>
      <c r="J1067" s="5">
        <v>0.61</v>
      </c>
      <c r="K1067" s="435" t="s">
        <v>27</v>
      </c>
      <c r="L1067" s="5">
        <v>5.01</v>
      </c>
      <c r="M1067" s="435" t="s">
        <v>31</v>
      </c>
      <c r="N1067" s="5">
        <v>0.46</v>
      </c>
      <c r="O1067" s="435" t="s">
        <v>29</v>
      </c>
      <c r="P1067" t="s">
        <v>10</v>
      </c>
      <c r="R1067" t="s">
        <v>10</v>
      </c>
      <c r="T1067" t="s">
        <v>10</v>
      </c>
      <c r="V1067" t="s">
        <v>10</v>
      </c>
      <c r="X1067" t="s">
        <v>10</v>
      </c>
      <c r="Z1067" t="s">
        <v>10</v>
      </c>
      <c r="AB1067" t="s">
        <v>10</v>
      </c>
    </row>
    <row r="1068" spans="1:28">
      <c r="A1068" s="429" t="s">
        <v>379</v>
      </c>
      <c r="B1068" s="431" t="s">
        <v>276</v>
      </c>
      <c r="C1068" s="432">
        <v>2008</v>
      </c>
      <c r="D1068" s="5">
        <v>0.15</v>
      </c>
      <c r="E1068" s="435" t="s">
        <v>25</v>
      </c>
      <c r="F1068" s="5">
        <v>0.02</v>
      </c>
      <c r="G1068" s="435"/>
      <c r="H1068" s="5">
        <v>0.17</v>
      </c>
      <c r="I1068" s="435"/>
      <c r="J1068" s="5">
        <v>0.47</v>
      </c>
      <c r="L1068" t="s">
        <v>10</v>
      </c>
      <c r="N1068" t="s">
        <v>10</v>
      </c>
      <c r="P1068" t="s">
        <v>10</v>
      </c>
      <c r="R1068" t="s">
        <v>10</v>
      </c>
      <c r="T1068" t="s">
        <v>10</v>
      </c>
      <c r="V1068" t="s">
        <v>10</v>
      </c>
      <c r="X1068" t="s">
        <v>10</v>
      </c>
      <c r="Z1068" t="s">
        <v>10</v>
      </c>
      <c r="AB1068" t="s">
        <v>10</v>
      </c>
    </row>
    <row r="1069" spans="1:28">
      <c r="A1069" s="429" t="s">
        <v>380</v>
      </c>
      <c r="B1069" s="431" t="s">
        <v>276</v>
      </c>
      <c r="C1069" s="432">
        <v>2008</v>
      </c>
      <c r="D1069" s="5">
        <v>0.1</v>
      </c>
      <c r="E1069" s="435"/>
      <c r="F1069" s="5">
        <v>0.26</v>
      </c>
      <c r="G1069" s="435"/>
      <c r="H1069" s="5">
        <v>0.32</v>
      </c>
      <c r="I1069" s="435"/>
      <c r="J1069" s="5">
        <v>0.87</v>
      </c>
      <c r="K1069" s="435"/>
      <c r="L1069" s="5">
        <v>5.26</v>
      </c>
      <c r="M1069" s="435"/>
      <c r="N1069" s="5">
        <v>0.1</v>
      </c>
      <c r="O1069" s="435" t="s">
        <v>37</v>
      </c>
      <c r="P1069" t="s">
        <v>10</v>
      </c>
      <c r="R1069" t="s">
        <v>10</v>
      </c>
      <c r="T1069" t="s">
        <v>10</v>
      </c>
      <c r="V1069" t="s">
        <v>10</v>
      </c>
      <c r="X1069" t="s">
        <v>10</v>
      </c>
      <c r="Z1069" t="s">
        <v>10</v>
      </c>
      <c r="AB1069" t="s">
        <v>10</v>
      </c>
    </row>
    <row r="1070" spans="1:28">
      <c r="A1070" s="429" t="s">
        <v>381</v>
      </c>
      <c r="B1070" s="431" t="s">
        <v>276</v>
      </c>
      <c r="C1070" s="432">
        <v>2008</v>
      </c>
      <c r="D1070" s="5">
        <v>0.13</v>
      </c>
      <c r="E1070" s="435"/>
      <c r="F1070" s="5">
        <v>0.17</v>
      </c>
      <c r="G1070" s="435"/>
      <c r="H1070" s="5">
        <v>0.44</v>
      </c>
      <c r="I1070" s="435"/>
      <c r="J1070" s="5">
        <v>0.3</v>
      </c>
      <c r="K1070" s="435"/>
      <c r="L1070" s="5">
        <v>3.53</v>
      </c>
      <c r="M1070" s="435"/>
      <c r="N1070" s="5">
        <v>3.19</v>
      </c>
      <c r="O1070" s="435" t="s">
        <v>37</v>
      </c>
      <c r="P1070" t="s">
        <v>10</v>
      </c>
      <c r="R1070" t="s">
        <v>10</v>
      </c>
      <c r="T1070" t="s">
        <v>10</v>
      </c>
      <c r="V1070" t="s">
        <v>10</v>
      </c>
      <c r="X1070" t="s">
        <v>10</v>
      </c>
      <c r="Z1070" t="s">
        <v>10</v>
      </c>
      <c r="AB1070" t="s">
        <v>10</v>
      </c>
    </row>
    <row r="1071" spans="1:28">
      <c r="A1071" s="429" t="s">
        <v>382</v>
      </c>
      <c r="B1071" s="431" t="s">
        <v>276</v>
      </c>
      <c r="C1071" s="432">
        <v>2008</v>
      </c>
      <c r="D1071" s="5">
        <v>0</v>
      </c>
      <c r="E1071" s="435" t="s">
        <v>26</v>
      </c>
      <c r="F1071" s="5">
        <v>0</v>
      </c>
      <c r="G1071" s="435" t="s">
        <v>26</v>
      </c>
      <c r="H1071" s="5">
        <v>0.23</v>
      </c>
      <c r="I1071" s="435"/>
      <c r="J1071" s="5">
        <v>0.43</v>
      </c>
      <c r="K1071" s="435"/>
      <c r="L1071" s="5">
        <v>3.28</v>
      </c>
      <c r="M1071" s="435"/>
      <c r="N1071" s="5">
        <v>1.31</v>
      </c>
      <c r="O1071" s="435" t="s">
        <v>32</v>
      </c>
      <c r="P1071" t="s">
        <v>10</v>
      </c>
      <c r="R1071" t="s">
        <v>10</v>
      </c>
      <c r="T1071" t="s">
        <v>10</v>
      </c>
      <c r="V1071" t="s">
        <v>10</v>
      </c>
      <c r="X1071" t="s">
        <v>10</v>
      </c>
      <c r="Z1071" t="s">
        <v>10</v>
      </c>
      <c r="AB1071" t="s">
        <v>10</v>
      </c>
    </row>
    <row r="1072" spans="1:28">
      <c r="A1072" s="429" t="s">
        <v>383</v>
      </c>
      <c r="B1072" s="431" t="s">
        <v>276</v>
      </c>
      <c r="C1072" s="432">
        <v>2008</v>
      </c>
      <c r="D1072" s="5">
        <v>1.65</v>
      </c>
      <c r="E1072" s="435" t="s">
        <v>25</v>
      </c>
      <c r="F1072" s="5">
        <v>0.49</v>
      </c>
      <c r="G1072" s="435" t="s">
        <v>25</v>
      </c>
      <c r="H1072" s="5">
        <v>1.72</v>
      </c>
      <c r="I1072" s="435" t="s">
        <v>38</v>
      </c>
      <c r="J1072" s="5">
        <v>0.46</v>
      </c>
      <c r="L1072" t="s">
        <v>10</v>
      </c>
      <c r="N1072" t="s">
        <v>10</v>
      </c>
      <c r="P1072" t="s">
        <v>10</v>
      </c>
      <c r="R1072" t="s">
        <v>10</v>
      </c>
      <c r="T1072" t="s">
        <v>10</v>
      </c>
      <c r="V1072" t="s">
        <v>10</v>
      </c>
      <c r="X1072" t="s">
        <v>10</v>
      </c>
      <c r="Z1072" t="s">
        <v>10</v>
      </c>
      <c r="AB1072" t="s">
        <v>10</v>
      </c>
    </row>
    <row r="1073" spans="1:28">
      <c r="A1073" s="429" t="s">
        <v>384</v>
      </c>
      <c r="B1073" s="431" t="s">
        <v>276</v>
      </c>
      <c r="C1073" s="432">
        <v>2008</v>
      </c>
      <c r="D1073" s="5">
        <v>0</v>
      </c>
      <c r="E1073" s="435" t="s">
        <v>26</v>
      </c>
      <c r="F1073" s="5">
        <v>0.38</v>
      </c>
      <c r="G1073" s="435"/>
      <c r="H1073" s="5">
        <v>0.75</v>
      </c>
      <c r="I1073" s="435"/>
      <c r="J1073" s="5">
        <v>0.76</v>
      </c>
      <c r="L1073" t="s">
        <v>10</v>
      </c>
      <c r="N1073" t="s">
        <v>10</v>
      </c>
      <c r="P1073" t="s">
        <v>10</v>
      </c>
      <c r="R1073" t="s">
        <v>10</v>
      </c>
      <c r="T1073" t="s">
        <v>10</v>
      </c>
      <c r="V1073" t="s">
        <v>10</v>
      </c>
      <c r="X1073" t="s">
        <v>10</v>
      </c>
      <c r="Z1073" t="s">
        <v>10</v>
      </c>
      <c r="AB1073" t="s">
        <v>10</v>
      </c>
    </row>
    <row r="1074" spans="1:28">
      <c r="A1074" s="429" t="s">
        <v>385</v>
      </c>
      <c r="B1074" s="431" t="s">
        <v>276</v>
      </c>
      <c r="C1074" s="432">
        <v>2008</v>
      </c>
      <c r="D1074" s="5">
        <v>0.26</v>
      </c>
      <c r="E1074" s="435"/>
      <c r="F1074" s="5">
        <v>0.11</v>
      </c>
      <c r="G1074" s="435"/>
      <c r="H1074" s="5">
        <v>0.76</v>
      </c>
      <c r="I1074" s="435"/>
      <c r="J1074" s="5">
        <v>0.53</v>
      </c>
      <c r="K1074" s="435" t="s">
        <v>38</v>
      </c>
      <c r="L1074" t="s">
        <v>10</v>
      </c>
      <c r="N1074" t="s">
        <v>10</v>
      </c>
      <c r="P1074" t="s">
        <v>10</v>
      </c>
      <c r="R1074" t="s">
        <v>10</v>
      </c>
      <c r="T1074" t="s">
        <v>10</v>
      </c>
      <c r="V1074" t="s">
        <v>10</v>
      </c>
      <c r="X1074" t="s">
        <v>10</v>
      </c>
      <c r="Z1074" t="s">
        <v>10</v>
      </c>
      <c r="AB1074" t="s">
        <v>10</v>
      </c>
    </row>
    <row r="1075" spans="1:28">
      <c r="A1075" s="429" t="s">
        <v>387</v>
      </c>
      <c r="B1075" s="431" t="s">
        <v>276</v>
      </c>
      <c r="C1075" s="432">
        <v>2008</v>
      </c>
      <c r="D1075" s="5">
        <v>0.09</v>
      </c>
      <c r="E1075" s="435"/>
      <c r="F1075" s="5">
        <v>0.14000000000000001</v>
      </c>
      <c r="G1075" s="435"/>
      <c r="H1075" s="5">
        <v>0</v>
      </c>
      <c r="I1075" s="435" t="s">
        <v>26</v>
      </c>
      <c r="J1075" s="5">
        <v>0.42</v>
      </c>
      <c r="K1075" s="435"/>
      <c r="L1075" s="5">
        <v>7.32</v>
      </c>
      <c r="M1075" s="435"/>
      <c r="N1075" s="5">
        <v>0.49</v>
      </c>
      <c r="O1075" s="435" t="s">
        <v>40</v>
      </c>
      <c r="P1075" t="s">
        <v>10</v>
      </c>
      <c r="R1075" t="s">
        <v>10</v>
      </c>
      <c r="T1075" t="s">
        <v>10</v>
      </c>
      <c r="V1075" t="s">
        <v>10</v>
      </c>
      <c r="X1075" t="s">
        <v>10</v>
      </c>
      <c r="Z1075" t="s">
        <v>10</v>
      </c>
      <c r="AB1075" t="s">
        <v>10</v>
      </c>
    </row>
    <row r="1076" spans="1:28">
      <c r="A1076" s="429" t="s">
        <v>388</v>
      </c>
      <c r="B1076" s="431" t="s">
        <v>276</v>
      </c>
      <c r="C1076" s="432">
        <v>2008</v>
      </c>
      <c r="D1076" s="5">
        <v>0.25</v>
      </c>
      <c r="E1076" s="435"/>
      <c r="F1076" s="5">
        <v>0</v>
      </c>
      <c r="G1076" s="435"/>
      <c r="H1076" s="5">
        <v>0.5</v>
      </c>
      <c r="I1076" s="435" t="s">
        <v>27</v>
      </c>
      <c r="J1076" s="5">
        <v>0.59</v>
      </c>
      <c r="L1076" t="s">
        <v>10</v>
      </c>
      <c r="N1076" t="s">
        <v>10</v>
      </c>
      <c r="P1076" t="s">
        <v>10</v>
      </c>
      <c r="R1076" t="s">
        <v>10</v>
      </c>
      <c r="T1076" t="s">
        <v>10</v>
      </c>
      <c r="V1076" t="s">
        <v>10</v>
      </c>
      <c r="X1076" t="s">
        <v>10</v>
      </c>
      <c r="Z1076" t="s">
        <v>10</v>
      </c>
      <c r="AB1076" t="s">
        <v>10</v>
      </c>
    </row>
    <row r="1077" spans="1:28">
      <c r="A1077" s="429" t="s">
        <v>389</v>
      </c>
      <c r="B1077" s="431" t="s">
        <v>276</v>
      </c>
      <c r="C1077" s="432">
        <v>2008</v>
      </c>
      <c r="D1077" s="5">
        <v>0.27</v>
      </c>
      <c r="E1077" s="435"/>
      <c r="F1077" s="5">
        <v>0</v>
      </c>
      <c r="G1077" s="435" t="s">
        <v>26</v>
      </c>
      <c r="H1077" s="5">
        <v>0.54</v>
      </c>
      <c r="I1077" s="435"/>
      <c r="J1077" s="5">
        <v>0.66</v>
      </c>
      <c r="K1077" s="435"/>
      <c r="L1077" s="5">
        <v>3.23</v>
      </c>
      <c r="M1077" s="435"/>
      <c r="N1077" s="5">
        <v>0.13</v>
      </c>
      <c r="O1077" s="435" t="s">
        <v>37</v>
      </c>
      <c r="P1077" t="s">
        <v>10</v>
      </c>
      <c r="R1077" t="s">
        <v>10</v>
      </c>
      <c r="T1077" t="s">
        <v>10</v>
      </c>
      <c r="V1077" t="s">
        <v>10</v>
      </c>
      <c r="X1077" t="s">
        <v>10</v>
      </c>
      <c r="Z1077" t="s">
        <v>10</v>
      </c>
      <c r="AB1077" t="s">
        <v>10</v>
      </c>
    </row>
    <row r="1078" spans="1:28">
      <c r="A1078" s="429" t="s">
        <v>390</v>
      </c>
      <c r="B1078" s="431" t="s">
        <v>276</v>
      </c>
      <c r="C1078" s="432">
        <v>2008</v>
      </c>
      <c r="D1078" s="5">
        <v>0.63</v>
      </c>
      <c r="E1078" s="435"/>
      <c r="F1078" s="5">
        <v>0.52</v>
      </c>
      <c r="G1078" s="435"/>
      <c r="H1078" s="5">
        <v>1.02</v>
      </c>
      <c r="I1078" s="435"/>
      <c r="J1078" s="5">
        <v>0.94</v>
      </c>
      <c r="K1078" s="435"/>
      <c r="L1078" s="5">
        <v>6</v>
      </c>
      <c r="M1078" s="435"/>
      <c r="N1078" s="5">
        <v>0.88</v>
      </c>
      <c r="O1078" s="435" t="s">
        <v>41</v>
      </c>
      <c r="P1078" t="s">
        <v>10</v>
      </c>
      <c r="R1078" t="s">
        <v>10</v>
      </c>
      <c r="T1078" t="s">
        <v>10</v>
      </c>
      <c r="V1078" t="s">
        <v>10</v>
      </c>
      <c r="X1078" t="s">
        <v>10</v>
      </c>
      <c r="Z1078" t="s">
        <v>10</v>
      </c>
      <c r="AB1078" t="s">
        <v>10</v>
      </c>
    </row>
    <row r="1079" spans="1:28">
      <c r="A1079" s="429" t="s">
        <v>391</v>
      </c>
      <c r="B1079" s="431" t="s">
        <v>276</v>
      </c>
      <c r="C1079" s="432">
        <v>2008</v>
      </c>
      <c r="D1079" s="5">
        <v>1.34</v>
      </c>
      <c r="E1079" s="435"/>
      <c r="F1079" s="5">
        <v>0.56999999999999995</v>
      </c>
      <c r="G1079" s="435"/>
      <c r="H1079" s="5">
        <v>1.19</v>
      </c>
      <c r="I1079" s="435"/>
      <c r="J1079" s="5">
        <v>0.72</v>
      </c>
      <c r="K1079" s="435"/>
      <c r="L1079" s="5">
        <v>0.49</v>
      </c>
      <c r="M1079" s="435" t="s">
        <v>26</v>
      </c>
      <c r="N1079" t="s">
        <v>10</v>
      </c>
      <c r="P1079" t="s">
        <v>10</v>
      </c>
      <c r="R1079" t="s">
        <v>10</v>
      </c>
      <c r="T1079" t="s">
        <v>10</v>
      </c>
      <c r="V1079" t="s">
        <v>10</v>
      </c>
      <c r="X1079" t="s">
        <v>10</v>
      </c>
      <c r="Z1079" t="s">
        <v>10</v>
      </c>
      <c r="AB1079" t="s">
        <v>10</v>
      </c>
    </row>
    <row r="1080" spans="1:28">
      <c r="A1080" s="429" t="s">
        <v>392</v>
      </c>
      <c r="B1080" s="431" t="s">
        <v>276</v>
      </c>
      <c r="C1080" s="432">
        <v>2008</v>
      </c>
      <c r="D1080" s="5">
        <v>7.0000000000000007E-2</v>
      </c>
      <c r="E1080" s="435" t="s">
        <v>37</v>
      </c>
      <c r="F1080" s="5">
        <v>0.36</v>
      </c>
      <c r="G1080" s="435" t="s">
        <v>38</v>
      </c>
      <c r="H1080" s="5">
        <v>0.49</v>
      </c>
      <c r="I1080" s="435"/>
      <c r="J1080" s="5">
        <v>0.94</v>
      </c>
      <c r="L1080" t="s">
        <v>10</v>
      </c>
      <c r="N1080" t="s">
        <v>10</v>
      </c>
      <c r="P1080" t="s">
        <v>10</v>
      </c>
      <c r="R1080" t="s">
        <v>10</v>
      </c>
      <c r="T1080" t="s">
        <v>10</v>
      </c>
      <c r="V1080" t="s">
        <v>10</v>
      </c>
      <c r="X1080" t="s">
        <v>10</v>
      </c>
      <c r="Z1080" t="s">
        <v>10</v>
      </c>
      <c r="AB1080" t="s">
        <v>10</v>
      </c>
    </row>
    <row r="1081" spans="1:28">
      <c r="D1081" t="s">
        <v>11</v>
      </c>
      <c r="F1081" t="s">
        <v>12</v>
      </c>
      <c r="H1081" t="s">
        <v>13</v>
      </c>
      <c r="J1081" t="s">
        <v>14</v>
      </c>
      <c r="L1081" t="s">
        <v>15</v>
      </c>
      <c r="N1081" t="s">
        <v>16</v>
      </c>
      <c r="P1081" t="s">
        <v>17</v>
      </c>
      <c r="R1081" t="s">
        <v>18</v>
      </c>
      <c r="T1081" t="s">
        <v>19</v>
      </c>
      <c r="V1081" t="s">
        <v>20</v>
      </c>
      <c r="X1081" t="s">
        <v>21</v>
      </c>
      <c r="Z1081" t="s">
        <v>22</v>
      </c>
      <c r="AB1081" t="s">
        <v>23</v>
      </c>
    </row>
    <row r="1082" spans="1:28">
      <c r="A1082" s="429" t="s">
        <v>275</v>
      </c>
      <c r="B1082" s="431" t="s">
        <v>276</v>
      </c>
      <c r="C1082" s="432">
        <v>2009</v>
      </c>
      <c r="D1082" t="s">
        <v>10</v>
      </c>
      <c r="F1082" t="s">
        <v>10</v>
      </c>
      <c r="H1082" t="s">
        <v>10</v>
      </c>
      <c r="J1082" t="s">
        <v>10</v>
      </c>
      <c r="L1082" t="s">
        <v>10</v>
      </c>
      <c r="N1082" t="s">
        <v>10</v>
      </c>
      <c r="P1082" t="s">
        <v>10</v>
      </c>
      <c r="R1082" t="s">
        <v>10</v>
      </c>
      <c r="T1082" t="s">
        <v>10</v>
      </c>
      <c r="V1082" t="s">
        <v>10</v>
      </c>
      <c r="X1082" t="s">
        <v>10</v>
      </c>
      <c r="Z1082" t="s">
        <v>10</v>
      </c>
      <c r="AB1082" t="s">
        <v>10</v>
      </c>
    </row>
    <row r="1083" spans="1:28">
      <c r="A1083" s="429" t="s">
        <v>277</v>
      </c>
      <c r="B1083" s="431" t="s">
        <v>276</v>
      </c>
      <c r="C1083" s="432">
        <v>2009</v>
      </c>
      <c r="D1083" t="s">
        <v>10</v>
      </c>
      <c r="F1083" t="s">
        <v>10</v>
      </c>
      <c r="H1083" t="s">
        <v>10</v>
      </c>
      <c r="J1083" t="s">
        <v>10</v>
      </c>
      <c r="L1083" t="s">
        <v>10</v>
      </c>
      <c r="N1083" t="s">
        <v>10</v>
      </c>
      <c r="P1083" t="s">
        <v>10</v>
      </c>
      <c r="R1083" t="s">
        <v>10</v>
      </c>
      <c r="T1083" t="s">
        <v>10</v>
      </c>
      <c r="V1083" t="s">
        <v>10</v>
      </c>
      <c r="X1083" t="s">
        <v>10</v>
      </c>
      <c r="Z1083" t="s">
        <v>10</v>
      </c>
      <c r="AB1083" t="s">
        <v>10</v>
      </c>
    </row>
    <row r="1084" spans="1:28">
      <c r="A1084" s="429" t="s">
        <v>278</v>
      </c>
      <c r="B1084" s="431" t="s">
        <v>276</v>
      </c>
      <c r="C1084" s="432">
        <v>2009</v>
      </c>
      <c r="D1084" t="s">
        <v>10</v>
      </c>
      <c r="F1084" t="s">
        <v>10</v>
      </c>
      <c r="H1084" t="s">
        <v>10</v>
      </c>
      <c r="J1084" t="s">
        <v>10</v>
      </c>
      <c r="L1084" t="s">
        <v>10</v>
      </c>
      <c r="N1084" t="s">
        <v>10</v>
      </c>
      <c r="P1084" t="s">
        <v>10</v>
      </c>
      <c r="R1084" t="s">
        <v>10</v>
      </c>
      <c r="T1084" t="s">
        <v>10</v>
      </c>
      <c r="V1084" t="s">
        <v>10</v>
      </c>
      <c r="X1084" t="s">
        <v>10</v>
      </c>
      <c r="Z1084" t="s">
        <v>10</v>
      </c>
      <c r="AB1084" t="s">
        <v>10</v>
      </c>
    </row>
    <row r="1085" spans="1:28">
      <c r="A1085" s="429" t="s">
        <v>279</v>
      </c>
      <c r="B1085" s="431" t="s">
        <v>276</v>
      </c>
      <c r="C1085" s="432">
        <v>2009</v>
      </c>
      <c r="D1085" t="s">
        <v>10</v>
      </c>
      <c r="F1085" t="s">
        <v>10</v>
      </c>
      <c r="H1085" t="s">
        <v>10</v>
      </c>
      <c r="J1085" t="s">
        <v>10</v>
      </c>
      <c r="L1085" t="s">
        <v>10</v>
      </c>
      <c r="N1085" t="s">
        <v>10</v>
      </c>
      <c r="P1085" t="s">
        <v>10</v>
      </c>
      <c r="R1085" t="s">
        <v>10</v>
      </c>
      <c r="T1085" t="s">
        <v>10</v>
      </c>
      <c r="V1085" t="s">
        <v>10</v>
      </c>
      <c r="X1085" t="s">
        <v>10</v>
      </c>
      <c r="Z1085" t="s">
        <v>10</v>
      </c>
      <c r="AB1085" t="s">
        <v>10</v>
      </c>
    </row>
    <row r="1086" spans="1:28">
      <c r="A1086" s="429" t="s">
        <v>280</v>
      </c>
      <c r="B1086" s="431" t="s">
        <v>276</v>
      </c>
      <c r="C1086" s="432">
        <v>2009</v>
      </c>
      <c r="D1086" t="s">
        <v>10</v>
      </c>
      <c r="F1086" t="s">
        <v>10</v>
      </c>
      <c r="H1086" t="s">
        <v>10</v>
      </c>
      <c r="J1086" t="s">
        <v>10</v>
      </c>
      <c r="L1086" t="s">
        <v>10</v>
      </c>
      <c r="N1086" t="s">
        <v>10</v>
      </c>
      <c r="P1086" t="s">
        <v>10</v>
      </c>
      <c r="R1086" t="s">
        <v>10</v>
      </c>
      <c r="T1086" t="s">
        <v>10</v>
      </c>
      <c r="V1086" t="s">
        <v>10</v>
      </c>
      <c r="X1086" t="s">
        <v>10</v>
      </c>
      <c r="Z1086" t="s">
        <v>10</v>
      </c>
      <c r="AB1086" t="s">
        <v>10</v>
      </c>
    </row>
    <row r="1087" spans="1:28">
      <c r="A1087" s="429" t="s">
        <v>281</v>
      </c>
      <c r="B1087" s="431" t="s">
        <v>276</v>
      </c>
      <c r="C1087" s="432">
        <v>2009</v>
      </c>
      <c r="D1087" t="s">
        <v>10</v>
      </c>
      <c r="F1087" t="s">
        <v>10</v>
      </c>
      <c r="H1087" t="s">
        <v>10</v>
      </c>
      <c r="J1087" t="s">
        <v>10</v>
      </c>
      <c r="L1087" t="s">
        <v>10</v>
      </c>
      <c r="N1087" t="s">
        <v>10</v>
      </c>
      <c r="P1087" t="s">
        <v>10</v>
      </c>
      <c r="R1087" t="s">
        <v>10</v>
      </c>
      <c r="T1087" t="s">
        <v>10</v>
      </c>
      <c r="V1087" t="s">
        <v>10</v>
      </c>
      <c r="X1087" t="s">
        <v>10</v>
      </c>
      <c r="Z1087" t="s">
        <v>10</v>
      </c>
      <c r="AB1087" t="s">
        <v>10</v>
      </c>
    </row>
    <row r="1088" spans="1:28">
      <c r="A1088" s="429" t="s">
        <v>282</v>
      </c>
      <c r="B1088" s="431" t="s">
        <v>276</v>
      </c>
      <c r="C1088" s="432">
        <v>2009</v>
      </c>
      <c r="D1088" t="s">
        <v>10</v>
      </c>
      <c r="F1088" t="s">
        <v>10</v>
      </c>
      <c r="H1088" t="s">
        <v>10</v>
      </c>
      <c r="J1088" t="s">
        <v>10</v>
      </c>
      <c r="L1088" t="s">
        <v>10</v>
      </c>
      <c r="N1088" t="s">
        <v>10</v>
      </c>
      <c r="P1088" t="s">
        <v>10</v>
      </c>
      <c r="R1088" t="s">
        <v>10</v>
      </c>
      <c r="T1088" t="s">
        <v>10</v>
      </c>
      <c r="V1088" t="s">
        <v>10</v>
      </c>
      <c r="X1088" t="s">
        <v>10</v>
      </c>
      <c r="Z1088" t="s">
        <v>10</v>
      </c>
      <c r="AB1088" t="s">
        <v>10</v>
      </c>
    </row>
    <row r="1089" spans="1:28">
      <c r="A1089" s="429" t="s">
        <v>283</v>
      </c>
      <c r="B1089" s="431" t="s">
        <v>276</v>
      </c>
      <c r="C1089" s="432">
        <v>2009</v>
      </c>
      <c r="D1089" t="s">
        <v>10</v>
      </c>
      <c r="F1089" t="s">
        <v>10</v>
      </c>
      <c r="H1089" t="s">
        <v>10</v>
      </c>
      <c r="J1089" t="s">
        <v>10</v>
      </c>
      <c r="L1089" t="s">
        <v>10</v>
      </c>
      <c r="N1089" t="s">
        <v>10</v>
      </c>
      <c r="P1089" t="s">
        <v>10</v>
      </c>
      <c r="R1089" t="s">
        <v>10</v>
      </c>
      <c r="T1089" t="s">
        <v>10</v>
      </c>
      <c r="V1089" t="s">
        <v>10</v>
      </c>
      <c r="X1089" t="s">
        <v>10</v>
      </c>
      <c r="Z1089" t="s">
        <v>10</v>
      </c>
      <c r="AB1089" t="s">
        <v>10</v>
      </c>
    </row>
    <row r="1090" spans="1:28">
      <c r="A1090" s="429" t="s">
        <v>284</v>
      </c>
      <c r="B1090" s="431" t="s">
        <v>276</v>
      </c>
      <c r="C1090" s="432">
        <v>2009</v>
      </c>
      <c r="D1090" t="s">
        <v>10</v>
      </c>
      <c r="F1090" t="s">
        <v>10</v>
      </c>
      <c r="H1090" t="s">
        <v>10</v>
      </c>
      <c r="J1090" t="s">
        <v>10</v>
      </c>
      <c r="L1090" t="s">
        <v>10</v>
      </c>
      <c r="N1090" t="s">
        <v>10</v>
      </c>
      <c r="P1090" t="s">
        <v>10</v>
      </c>
      <c r="R1090" t="s">
        <v>10</v>
      </c>
      <c r="T1090" t="s">
        <v>10</v>
      </c>
      <c r="V1090" t="s">
        <v>10</v>
      </c>
      <c r="X1090" t="s">
        <v>10</v>
      </c>
      <c r="Z1090" t="s">
        <v>10</v>
      </c>
      <c r="AB1090" t="s">
        <v>10</v>
      </c>
    </row>
    <row r="1091" spans="1:28">
      <c r="A1091" s="429" t="s">
        <v>285</v>
      </c>
      <c r="B1091" s="431" t="s">
        <v>276</v>
      </c>
      <c r="C1091" s="432">
        <v>2009</v>
      </c>
      <c r="D1091" t="s">
        <v>10</v>
      </c>
      <c r="F1091" t="s">
        <v>10</v>
      </c>
      <c r="H1091" t="s">
        <v>10</v>
      </c>
      <c r="J1091" t="s">
        <v>10</v>
      </c>
      <c r="L1091" t="s">
        <v>10</v>
      </c>
      <c r="N1091" t="s">
        <v>10</v>
      </c>
      <c r="P1091" t="s">
        <v>10</v>
      </c>
      <c r="R1091" t="s">
        <v>10</v>
      </c>
      <c r="T1091" t="s">
        <v>10</v>
      </c>
      <c r="V1091" t="s">
        <v>10</v>
      </c>
      <c r="X1091" t="s">
        <v>10</v>
      </c>
      <c r="Z1091" t="s">
        <v>10</v>
      </c>
      <c r="AB1091" t="s">
        <v>10</v>
      </c>
    </row>
    <row r="1092" spans="1:28">
      <c r="A1092" s="429" t="s">
        <v>286</v>
      </c>
      <c r="B1092" s="431" t="s">
        <v>276</v>
      </c>
      <c r="C1092" s="432">
        <v>2009</v>
      </c>
      <c r="D1092" t="s">
        <v>10</v>
      </c>
      <c r="F1092" t="s">
        <v>10</v>
      </c>
      <c r="H1092" t="s">
        <v>10</v>
      </c>
      <c r="J1092" t="s">
        <v>10</v>
      </c>
      <c r="L1092" t="s">
        <v>10</v>
      </c>
      <c r="N1092" t="s">
        <v>10</v>
      </c>
      <c r="P1092" t="s">
        <v>10</v>
      </c>
      <c r="R1092" t="s">
        <v>10</v>
      </c>
      <c r="T1092" t="s">
        <v>10</v>
      </c>
      <c r="V1092" t="s">
        <v>10</v>
      </c>
      <c r="X1092" t="s">
        <v>10</v>
      </c>
      <c r="Z1092" t="s">
        <v>10</v>
      </c>
      <c r="AB1092" t="s">
        <v>10</v>
      </c>
    </row>
    <row r="1093" spans="1:28">
      <c r="A1093" s="429" t="s">
        <v>287</v>
      </c>
      <c r="B1093" s="431" t="s">
        <v>276</v>
      </c>
      <c r="C1093" s="432">
        <v>2009</v>
      </c>
      <c r="D1093" t="s">
        <v>10</v>
      </c>
      <c r="F1093" t="s">
        <v>10</v>
      </c>
      <c r="H1093" t="s">
        <v>10</v>
      </c>
      <c r="J1093" t="s">
        <v>10</v>
      </c>
      <c r="L1093" t="s">
        <v>10</v>
      </c>
      <c r="N1093" t="s">
        <v>10</v>
      </c>
      <c r="P1093" t="s">
        <v>10</v>
      </c>
      <c r="R1093" t="s">
        <v>10</v>
      </c>
      <c r="T1093" t="s">
        <v>10</v>
      </c>
      <c r="V1093" t="s">
        <v>10</v>
      </c>
      <c r="X1093" t="s">
        <v>10</v>
      </c>
      <c r="Z1093" t="s">
        <v>10</v>
      </c>
      <c r="AB1093" t="s">
        <v>10</v>
      </c>
    </row>
    <row r="1094" spans="1:28">
      <c r="A1094" s="429" t="s">
        <v>288</v>
      </c>
      <c r="B1094" s="431" t="s">
        <v>276</v>
      </c>
      <c r="C1094" s="432">
        <v>2009</v>
      </c>
      <c r="D1094" t="s">
        <v>10</v>
      </c>
      <c r="F1094" t="s">
        <v>10</v>
      </c>
      <c r="H1094" t="s">
        <v>10</v>
      </c>
      <c r="J1094" t="s">
        <v>10</v>
      </c>
      <c r="L1094" t="s">
        <v>10</v>
      </c>
      <c r="N1094" t="s">
        <v>10</v>
      </c>
      <c r="P1094" t="s">
        <v>10</v>
      </c>
      <c r="R1094" t="s">
        <v>10</v>
      </c>
      <c r="T1094" t="s">
        <v>10</v>
      </c>
      <c r="V1094" t="s">
        <v>10</v>
      </c>
      <c r="X1094" t="s">
        <v>10</v>
      </c>
      <c r="Z1094" t="s">
        <v>10</v>
      </c>
      <c r="AB1094" t="s">
        <v>10</v>
      </c>
    </row>
    <row r="1095" spans="1:28">
      <c r="A1095" s="429" t="s">
        <v>289</v>
      </c>
      <c r="B1095" s="431" t="s">
        <v>276</v>
      </c>
      <c r="C1095" s="432">
        <v>2009</v>
      </c>
      <c r="D1095" t="s">
        <v>10</v>
      </c>
      <c r="F1095" t="s">
        <v>10</v>
      </c>
      <c r="H1095" t="s">
        <v>10</v>
      </c>
      <c r="J1095" t="s">
        <v>10</v>
      </c>
      <c r="L1095" t="s">
        <v>10</v>
      </c>
      <c r="N1095" t="s">
        <v>10</v>
      </c>
      <c r="P1095" t="s">
        <v>10</v>
      </c>
      <c r="R1095" t="s">
        <v>10</v>
      </c>
      <c r="T1095" t="s">
        <v>10</v>
      </c>
      <c r="V1095" t="s">
        <v>10</v>
      </c>
      <c r="X1095" t="s">
        <v>10</v>
      </c>
      <c r="Z1095" t="s">
        <v>10</v>
      </c>
      <c r="AB1095" t="s">
        <v>10</v>
      </c>
    </row>
    <row r="1096" spans="1:28">
      <c r="A1096" s="429" t="s">
        <v>290</v>
      </c>
      <c r="B1096" s="431" t="s">
        <v>276</v>
      </c>
      <c r="C1096" s="432">
        <v>2009</v>
      </c>
      <c r="D1096" t="s">
        <v>10</v>
      </c>
      <c r="F1096" t="s">
        <v>10</v>
      </c>
      <c r="H1096" t="s">
        <v>10</v>
      </c>
      <c r="J1096" t="s">
        <v>10</v>
      </c>
      <c r="L1096" t="s">
        <v>10</v>
      </c>
      <c r="N1096" t="s">
        <v>10</v>
      </c>
      <c r="P1096" t="s">
        <v>10</v>
      </c>
      <c r="R1096" t="s">
        <v>10</v>
      </c>
      <c r="T1096" t="s">
        <v>10</v>
      </c>
      <c r="V1096" t="s">
        <v>10</v>
      </c>
      <c r="X1096" t="s">
        <v>10</v>
      </c>
      <c r="Z1096" t="s">
        <v>10</v>
      </c>
      <c r="AB1096" t="s">
        <v>10</v>
      </c>
    </row>
    <row r="1097" spans="1:28">
      <c r="A1097" s="429" t="s">
        <v>291</v>
      </c>
      <c r="B1097" s="431" t="s">
        <v>276</v>
      </c>
      <c r="C1097" s="432">
        <v>2009</v>
      </c>
      <c r="D1097" t="s">
        <v>10</v>
      </c>
      <c r="F1097" t="s">
        <v>10</v>
      </c>
      <c r="H1097" t="s">
        <v>10</v>
      </c>
      <c r="J1097" t="s">
        <v>10</v>
      </c>
      <c r="L1097" t="s">
        <v>10</v>
      </c>
      <c r="N1097" t="s">
        <v>10</v>
      </c>
      <c r="P1097" t="s">
        <v>10</v>
      </c>
      <c r="R1097" t="s">
        <v>10</v>
      </c>
      <c r="T1097" t="s">
        <v>10</v>
      </c>
      <c r="V1097" t="s">
        <v>10</v>
      </c>
      <c r="X1097" t="s">
        <v>10</v>
      </c>
      <c r="Z1097" t="s">
        <v>10</v>
      </c>
      <c r="AB1097" t="s">
        <v>10</v>
      </c>
    </row>
    <row r="1098" spans="1:28">
      <c r="A1098" s="429" t="s">
        <v>293</v>
      </c>
      <c r="B1098" s="431" t="s">
        <v>276</v>
      </c>
      <c r="C1098" s="432">
        <v>2009</v>
      </c>
      <c r="D1098" t="s">
        <v>10</v>
      </c>
      <c r="F1098" t="s">
        <v>10</v>
      </c>
      <c r="H1098" t="s">
        <v>10</v>
      </c>
      <c r="J1098" t="s">
        <v>10</v>
      </c>
      <c r="L1098" t="s">
        <v>10</v>
      </c>
      <c r="N1098" t="s">
        <v>10</v>
      </c>
      <c r="P1098" t="s">
        <v>10</v>
      </c>
      <c r="R1098" t="s">
        <v>10</v>
      </c>
      <c r="T1098" t="s">
        <v>10</v>
      </c>
      <c r="V1098" t="s">
        <v>10</v>
      </c>
      <c r="X1098" t="s">
        <v>10</v>
      </c>
      <c r="Z1098" t="s">
        <v>10</v>
      </c>
      <c r="AB1098" t="s">
        <v>10</v>
      </c>
    </row>
    <row r="1099" spans="1:28">
      <c r="A1099" s="429" t="s">
        <v>294</v>
      </c>
      <c r="B1099" s="431" t="s">
        <v>276</v>
      </c>
      <c r="C1099" s="432">
        <v>2009</v>
      </c>
      <c r="D1099" t="s">
        <v>10</v>
      </c>
      <c r="F1099" t="s">
        <v>10</v>
      </c>
      <c r="H1099" t="s">
        <v>10</v>
      </c>
      <c r="J1099" t="s">
        <v>10</v>
      </c>
      <c r="L1099" t="s">
        <v>10</v>
      </c>
      <c r="N1099" t="s">
        <v>10</v>
      </c>
      <c r="P1099" t="s">
        <v>10</v>
      </c>
      <c r="R1099" t="s">
        <v>10</v>
      </c>
      <c r="T1099" t="s">
        <v>10</v>
      </c>
      <c r="V1099" t="s">
        <v>10</v>
      </c>
      <c r="X1099" t="s">
        <v>10</v>
      </c>
      <c r="Z1099" t="s">
        <v>10</v>
      </c>
      <c r="AB1099" t="s">
        <v>10</v>
      </c>
    </row>
    <row r="1100" spans="1:28">
      <c r="A1100" s="429" t="s">
        <v>295</v>
      </c>
      <c r="B1100" s="431" t="s">
        <v>276</v>
      </c>
      <c r="C1100" s="432">
        <v>2009</v>
      </c>
      <c r="D1100" t="s">
        <v>10</v>
      </c>
      <c r="F1100" t="s">
        <v>10</v>
      </c>
      <c r="H1100" t="s">
        <v>10</v>
      </c>
      <c r="J1100" t="s">
        <v>10</v>
      </c>
      <c r="L1100" t="s">
        <v>10</v>
      </c>
      <c r="N1100" t="s">
        <v>10</v>
      </c>
      <c r="P1100" t="s">
        <v>10</v>
      </c>
      <c r="R1100" t="s">
        <v>10</v>
      </c>
      <c r="T1100" t="s">
        <v>10</v>
      </c>
      <c r="V1100" t="s">
        <v>10</v>
      </c>
      <c r="X1100" t="s">
        <v>10</v>
      </c>
      <c r="Z1100" t="s">
        <v>10</v>
      </c>
      <c r="AB1100" t="s">
        <v>10</v>
      </c>
    </row>
    <row r="1101" spans="1:28">
      <c r="A1101" s="429" t="s">
        <v>296</v>
      </c>
      <c r="B1101" s="431" t="s">
        <v>276</v>
      </c>
      <c r="C1101" s="432">
        <v>2009</v>
      </c>
      <c r="D1101" t="s">
        <v>10</v>
      </c>
      <c r="F1101" t="s">
        <v>10</v>
      </c>
      <c r="H1101" t="s">
        <v>10</v>
      </c>
      <c r="J1101" t="s">
        <v>10</v>
      </c>
      <c r="L1101" t="s">
        <v>10</v>
      </c>
      <c r="N1101" t="s">
        <v>10</v>
      </c>
      <c r="P1101" t="s">
        <v>10</v>
      </c>
      <c r="R1101" t="s">
        <v>10</v>
      </c>
      <c r="T1101" t="s">
        <v>10</v>
      </c>
      <c r="V1101" t="s">
        <v>10</v>
      </c>
      <c r="X1101" t="s">
        <v>10</v>
      </c>
      <c r="Z1101" t="s">
        <v>10</v>
      </c>
      <c r="AB1101" t="s">
        <v>10</v>
      </c>
    </row>
    <row r="1102" spans="1:28">
      <c r="A1102" s="429" t="s">
        <v>297</v>
      </c>
      <c r="B1102" s="431" t="s">
        <v>276</v>
      </c>
      <c r="C1102" s="432">
        <v>2009</v>
      </c>
      <c r="D1102" t="s">
        <v>10</v>
      </c>
      <c r="F1102" t="s">
        <v>10</v>
      </c>
      <c r="H1102" t="s">
        <v>10</v>
      </c>
      <c r="J1102" t="s">
        <v>10</v>
      </c>
      <c r="L1102" t="s">
        <v>10</v>
      </c>
      <c r="N1102" t="s">
        <v>10</v>
      </c>
      <c r="P1102" t="s">
        <v>10</v>
      </c>
      <c r="R1102" t="s">
        <v>10</v>
      </c>
      <c r="T1102" t="s">
        <v>10</v>
      </c>
      <c r="V1102" t="s">
        <v>10</v>
      </c>
      <c r="X1102" t="s">
        <v>10</v>
      </c>
      <c r="Z1102" t="s">
        <v>10</v>
      </c>
      <c r="AB1102" t="s">
        <v>10</v>
      </c>
    </row>
    <row r="1103" spans="1:28">
      <c r="A1103" s="429" t="s">
        <v>298</v>
      </c>
      <c r="B1103" s="431" t="s">
        <v>276</v>
      </c>
      <c r="C1103" s="432">
        <v>2009</v>
      </c>
      <c r="D1103" t="s">
        <v>10</v>
      </c>
      <c r="F1103" t="s">
        <v>10</v>
      </c>
      <c r="H1103" t="s">
        <v>10</v>
      </c>
      <c r="J1103" t="s">
        <v>10</v>
      </c>
      <c r="L1103" t="s">
        <v>10</v>
      </c>
      <c r="N1103" t="s">
        <v>10</v>
      </c>
      <c r="P1103" t="s">
        <v>10</v>
      </c>
      <c r="R1103" t="s">
        <v>10</v>
      </c>
      <c r="T1103" t="s">
        <v>10</v>
      </c>
      <c r="V1103" t="s">
        <v>10</v>
      </c>
      <c r="X1103" t="s">
        <v>10</v>
      </c>
      <c r="Z1103" t="s">
        <v>10</v>
      </c>
      <c r="AB1103" t="s">
        <v>10</v>
      </c>
    </row>
    <row r="1104" spans="1:28">
      <c r="A1104" s="429" t="s">
        <v>299</v>
      </c>
      <c r="B1104" s="431" t="s">
        <v>276</v>
      </c>
      <c r="C1104" s="432">
        <v>2009</v>
      </c>
      <c r="D1104" t="s">
        <v>10</v>
      </c>
      <c r="F1104" t="s">
        <v>10</v>
      </c>
      <c r="H1104" t="s">
        <v>10</v>
      </c>
      <c r="J1104" t="s">
        <v>10</v>
      </c>
      <c r="L1104" t="s">
        <v>10</v>
      </c>
      <c r="N1104" t="s">
        <v>10</v>
      </c>
      <c r="P1104" t="s">
        <v>10</v>
      </c>
      <c r="R1104" t="s">
        <v>10</v>
      </c>
      <c r="T1104" t="s">
        <v>10</v>
      </c>
      <c r="V1104" t="s">
        <v>10</v>
      </c>
      <c r="X1104" t="s">
        <v>10</v>
      </c>
      <c r="Z1104" t="s">
        <v>10</v>
      </c>
      <c r="AB1104" t="s">
        <v>10</v>
      </c>
    </row>
    <row r="1105" spans="1:28">
      <c r="A1105" s="429" t="s">
        <v>300</v>
      </c>
      <c r="B1105" s="431" t="s">
        <v>276</v>
      </c>
      <c r="C1105" s="432">
        <v>2009</v>
      </c>
      <c r="D1105" t="s">
        <v>10</v>
      </c>
      <c r="F1105" t="s">
        <v>10</v>
      </c>
      <c r="H1105" t="s">
        <v>10</v>
      </c>
      <c r="J1105" t="s">
        <v>10</v>
      </c>
      <c r="L1105" t="s">
        <v>10</v>
      </c>
      <c r="N1105" t="s">
        <v>10</v>
      </c>
      <c r="P1105" t="s">
        <v>10</v>
      </c>
      <c r="R1105" t="s">
        <v>10</v>
      </c>
      <c r="T1105" t="s">
        <v>10</v>
      </c>
      <c r="V1105" t="s">
        <v>10</v>
      </c>
      <c r="X1105" t="s">
        <v>10</v>
      </c>
      <c r="Z1105" t="s">
        <v>10</v>
      </c>
      <c r="AB1105" t="s">
        <v>10</v>
      </c>
    </row>
    <row r="1106" spans="1:28">
      <c r="A1106" s="429" t="s">
        <v>301</v>
      </c>
      <c r="B1106" s="431" t="s">
        <v>276</v>
      </c>
      <c r="C1106" s="432">
        <v>2009</v>
      </c>
      <c r="D1106" t="s">
        <v>10</v>
      </c>
      <c r="F1106" t="s">
        <v>10</v>
      </c>
      <c r="H1106" t="s">
        <v>10</v>
      </c>
      <c r="J1106" t="s">
        <v>10</v>
      </c>
      <c r="L1106" t="s">
        <v>10</v>
      </c>
      <c r="N1106" t="s">
        <v>10</v>
      </c>
      <c r="P1106" t="s">
        <v>10</v>
      </c>
      <c r="R1106" t="s">
        <v>10</v>
      </c>
      <c r="T1106" t="s">
        <v>10</v>
      </c>
      <c r="V1106" t="s">
        <v>10</v>
      </c>
      <c r="X1106" t="s">
        <v>10</v>
      </c>
      <c r="Z1106" t="s">
        <v>10</v>
      </c>
      <c r="AB1106" t="s">
        <v>10</v>
      </c>
    </row>
    <row r="1107" spans="1:28">
      <c r="A1107" s="429" t="s">
        <v>302</v>
      </c>
      <c r="B1107" s="431" t="s">
        <v>276</v>
      </c>
      <c r="C1107" s="432">
        <v>2009</v>
      </c>
      <c r="D1107" t="s">
        <v>10</v>
      </c>
      <c r="F1107" t="s">
        <v>10</v>
      </c>
      <c r="H1107" t="s">
        <v>10</v>
      </c>
      <c r="J1107" t="s">
        <v>10</v>
      </c>
      <c r="L1107" t="s">
        <v>10</v>
      </c>
      <c r="N1107" t="s">
        <v>10</v>
      </c>
      <c r="P1107" t="s">
        <v>10</v>
      </c>
      <c r="R1107" t="s">
        <v>10</v>
      </c>
      <c r="T1107" t="s">
        <v>10</v>
      </c>
      <c r="V1107" t="s">
        <v>10</v>
      </c>
      <c r="X1107" t="s">
        <v>10</v>
      </c>
      <c r="Z1107" t="s">
        <v>10</v>
      </c>
      <c r="AB1107" t="s">
        <v>10</v>
      </c>
    </row>
    <row r="1108" spans="1:28">
      <c r="A1108" s="429" t="s">
        <v>303</v>
      </c>
      <c r="B1108" s="431" t="s">
        <v>276</v>
      </c>
      <c r="C1108" s="432">
        <v>2009</v>
      </c>
      <c r="D1108" t="s">
        <v>10</v>
      </c>
      <c r="F1108" t="s">
        <v>10</v>
      </c>
      <c r="H1108" t="s">
        <v>10</v>
      </c>
      <c r="J1108" t="s">
        <v>10</v>
      </c>
      <c r="L1108" t="s">
        <v>10</v>
      </c>
      <c r="N1108" t="s">
        <v>10</v>
      </c>
      <c r="P1108" t="s">
        <v>10</v>
      </c>
      <c r="R1108" t="s">
        <v>10</v>
      </c>
      <c r="T1108" t="s">
        <v>10</v>
      </c>
      <c r="V1108" t="s">
        <v>10</v>
      </c>
      <c r="X1108" t="s">
        <v>10</v>
      </c>
      <c r="Z1108" t="s">
        <v>10</v>
      </c>
      <c r="AB1108" t="s">
        <v>10</v>
      </c>
    </row>
    <row r="1109" spans="1:28">
      <c r="A1109" s="429" t="s">
        <v>304</v>
      </c>
      <c r="B1109" s="431" t="s">
        <v>276</v>
      </c>
      <c r="C1109" s="432">
        <v>2009</v>
      </c>
      <c r="D1109" t="s">
        <v>10</v>
      </c>
      <c r="F1109" t="s">
        <v>10</v>
      </c>
      <c r="H1109" t="s">
        <v>10</v>
      </c>
      <c r="J1109" t="s">
        <v>10</v>
      </c>
      <c r="L1109" t="s">
        <v>10</v>
      </c>
      <c r="N1109" t="s">
        <v>10</v>
      </c>
      <c r="P1109" t="s">
        <v>10</v>
      </c>
      <c r="R1109" t="s">
        <v>10</v>
      </c>
      <c r="T1109" t="s">
        <v>10</v>
      </c>
      <c r="V1109" t="s">
        <v>10</v>
      </c>
      <c r="X1109" t="s">
        <v>10</v>
      </c>
      <c r="Z1109" t="s">
        <v>10</v>
      </c>
      <c r="AB1109" t="s">
        <v>10</v>
      </c>
    </row>
    <row r="1110" spans="1:28">
      <c r="A1110" s="429" t="s">
        <v>306</v>
      </c>
      <c r="B1110" s="431" t="s">
        <v>276</v>
      </c>
      <c r="C1110" s="432">
        <v>2009</v>
      </c>
      <c r="D1110" t="s">
        <v>10</v>
      </c>
      <c r="F1110" t="s">
        <v>10</v>
      </c>
      <c r="H1110" t="s">
        <v>10</v>
      </c>
      <c r="J1110" t="s">
        <v>10</v>
      </c>
      <c r="L1110" t="s">
        <v>10</v>
      </c>
      <c r="N1110" t="s">
        <v>10</v>
      </c>
      <c r="P1110" t="s">
        <v>10</v>
      </c>
      <c r="R1110" t="s">
        <v>10</v>
      </c>
      <c r="T1110" t="s">
        <v>10</v>
      </c>
      <c r="V1110" t="s">
        <v>10</v>
      </c>
      <c r="X1110" t="s">
        <v>10</v>
      </c>
      <c r="Z1110" t="s">
        <v>10</v>
      </c>
      <c r="AB1110" t="s">
        <v>10</v>
      </c>
    </row>
    <row r="1111" spans="1:28">
      <c r="A1111" s="429" t="s">
        <v>307</v>
      </c>
      <c r="B1111" s="431" t="s">
        <v>276</v>
      </c>
      <c r="C1111" s="432">
        <v>2009</v>
      </c>
      <c r="D1111" t="s">
        <v>10</v>
      </c>
      <c r="F1111" t="s">
        <v>10</v>
      </c>
      <c r="H1111" t="s">
        <v>10</v>
      </c>
      <c r="J1111" t="s">
        <v>10</v>
      </c>
      <c r="L1111" t="s">
        <v>10</v>
      </c>
      <c r="N1111" t="s">
        <v>10</v>
      </c>
      <c r="P1111" t="s">
        <v>10</v>
      </c>
      <c r="R1111" t="s">
        <v>10</v>
      </c>
      <c r="T1111" t="s">
        <v>10</v>
      </c>
      <c r="V1111" t="s">
        <v>10</v>
      </c>
      <c r="X1111" t="s">
        <v>10</v>
      </c>
      <c r="Z1111" t="s">
        <v>10</v>
      </c>
      <c r="AB1111" t="s">
        <v>10</v>
      </c>
    </row>
    <row r="1112" spans="1:28">
      <c r="A1112" s="429" t="s">
        <v>308</v>
      </c>
      <c r="B1112" s="431" t="s">
        <v>276</v>
      </c>
      <c r="C1112" s="432">
        <v>2009</v>
      </c>
      <c r="D1112" t="s">
        <v>10</v>
      </c>
      <c r="F1112" t="s">
        <v>10</v>
      </c>
      <c r="H1112" t="s">
        <v>10</v>
      </c>
      <c r="J1112" t="s">
        <v>10</v>
      </c>
      <c r="L1112" t="s">
        <v>10</v>
      </c>
      <c r="N1112" t="s">
        <v>10</v>
      </c>
      <c r="P1112" t="s">
        <v>10</v>
      </c>
      <c r="R1112" t="s">
        <v>10</v>
      </c>
      <c r="T1112" t="s">
        <v>10</v>
      </c>
      <c r="V1112" t="s">
        <v>10</v>
      </c>
      <c r="X1112" t="s">
        <v>10</v>
      </c>
      <c r="Z1112" t="s">
        <v>10</v>
      </c>
      <c r="AB1112" t="s">
        <v>10</v>
      </c>
    </row>
    <row r="1113" spans="1:28">
      <c r="A1113" s="429" t="s">
        <v>310</v>
      </c>
      <c r="B1113" s="431" t="s">
        <v>276</v>
      </c>
      <c r="C1113" s="432">
        <v>2009</v>
      </c>
      <c r="D1113" t="s">
        <v>10</v>
      </c>
      <c r="F1113" t="s">
        <v>10</v>
      </c>
      <c r="H1113" t="s">
        <v>10</v>
      </c>
      <c r="J1113" t="s">
        <v>10</v>
      </c>
      <c r="L1113" t="s">
        <v>10</v>
      </c>
      <c r="N1113" t="s">
        <v>10</v>
      </c>
      <c r="P1113" t="s">
        <v>10</v>
      </c>
      <c r="R1113" t="s">
        <v>10</v>
      </c>
      <c r="T1113" t="s">
        <v>10</v>
      </c>
      <c r="V1113" t="s">
        <v>10</v>
      </c>
      <c r="X1113" t="s">
        <v>10</v>
      </c>
      <c r="Z1113" t="s">
        <v>10</v>
      </c>
      <c r="AB1113" t="s">
        <v>10</v>
      </c>
    </row>
    <row r="1114" spans="1:28">
      <c r="A1114" s="429" t="s">
        <v>311</v>
      </c>
      <c r="B1114" s="431" t="s">
        <v>276</v>
      </c>
      <c r="C1114" s="432">
        <v>2009</v>
      </c>
      <c r="D1114" t="s">
        <v>10</v>
      </c>
      <c r="F1114" t="s">
        <v>10</v>
      </c>
      <c r="H1114" t="s">
        <v>10</v>
      </c>
      <c r="J1114" t="s">
        <v>10</v>
      </c>
      <c r="L1114" t="s">
        <v>10</v>
      </c>
      <c r="N1114" t="s">
        <v>10</v>
      </c>
      <c r="P1114" t="s">
        <v>10</v>
      </c>
      <c r="R1114" t="s">
        <v>10</v>
      </c>
      <c r="T1114" t="s">
        <v>10</v>
      </c>
      <c r="V1114" t="s">
        <v>10</v>
      </c>
      <c r="X1114" t="s">
        <v>10</v>
      </c>
      <c r="Z1114" t="s">
        <v>10</v>
      </c>
      <c r="AB1114" t="s">
        <v>10</v>
      </c>
    </row>
    <row r="1115" spans="1:28">
      <c r="A1115" s="429" t="s">
        <v>312</v>
      </c>
      <c r="B1115" s="431" t="s">
        <v>276</v>
      </c>
      <c r="C1115" s="432">
        <v>2009</v>
      </c>
      <c r="D1115" t="s">
        <v>10</v>
      </c>
      <c r="F1115" t="s">
        <v>10</v>
      </c>
      <c r="H1115" t="s">
        <v>10</v>
      </c>
      <c r="J1115" t="s">
        <v>10</v>
      </c>
      <c r="L1115" t="s">
        <v>10</v>
      </c>
      <c r="N1115" t="s">
        <v>10</v>
      </c>
      <c r="P1115" t="s">
        <v>10</v>
      </c>
      <c r="R1115" t="s">
        <v>10</v>
      </c>
      <c r="T1115" t="s">
        <v>10</v>
      </c>
      <c r="V1115" t="s">
        <v>10</v>
      </c>
      <c r="X1115" t="s">
        <v>10</v>
      </c>
      <c r="Z1115" t="s">
        <v>10</v>
      </c>
      <c r="AB1115" t="s">
        <v>10</v>
      </c>
    </row>
    <row r="1116" spans="1:28">
      <c r="A1116" s="429" t="s">
        <v>314</v>
      </c>
      <c r="B1116" s="431" t="s">
        <v>276</v>
      </c>
      <c r="C1116" s="432">
        <v>2009</v>
      </c>
      <c r="D1116" t="s">
        <v>10</v>
      </c>
      <c r="F1116" t="s">
        <v>10</v>
      </c>
      <c r="H1116" t="s">
        <v>10</v>
      </c>
      <c r="J1116" t="s">
        <v>10</v>
      </c>
      <c r="L1116" t="s">
        <v>10</v>
      </c>
      <c r="N1116" t="s">
        <v>10</v>
      </c>
      <c r="P1116" t="s">
        <v>10</v>
      </c>
      <c r="R1116" t="s">
        <v>10</v>
      </c>
      <c r="T1116" t="s">
        <v>10</v>
      </c>
      <c r="V1116" t="s">
        <v>10</v>
      </c>
      <c r="X1116" t="s">
        <v>10</v>
      </c>
      <c r="Z1116" t="s">
        <v>10</v>
      </c>
      <c r="AB1116" t="s">
        <v>10</v>
      </c>
    </row>
    <row r="1117" spans="1:28">
      <c r="A1117" s="429" t="s">
        <v>315</v>
      </c>
      <c r="B1117" s="431" t="s">
        <v>276</v>
      </c>
      <c r="C1117" s="432">
        <v>2009</v>
      </c>
      <c r="D1117" t="s">
        <v>10</v>
      </c>
      <c r="F1117" t="s">
        <v>10</v>
      </c>
      <c r="H1117" t="s">
        <v>10</v>
      </c>
      <c r="J1117" t="s">
        <v>10</v>
      </c>
      <c r="L1117" t="s">
        <v>10</v>
      </c>
      <c r="N1117" t="s">
        <v>10</v>
      </c>
      <c r="P1117" t="s">
        <v>10</v>
      </c>
      <c r="R1117" t="s">
        <v>10</v>
      </c>
      <c r="T1117" t="s">
        <v>10</v>
      </c>
      <c r="V1117" t="s">
        <v>10</v>
      </c>
      <c r="X1117" t="s">
        <v>10</v>
      </c>
      <c r="Z1117" t="s">
        <v>10</v>
      </c>
      <c r="AB1117" t="s">
        <v>10</v>
      </c>
    </row>
    <row r="1118" spans="1:28">
      <c r="A1118" s="429" t="s">
        <v>316</v>
      </c>
      <c r="B1118" s="431" t="s">
        <v>276</v>
      </c>
      <c r="C1118" s="432">
        <v>2009</v>
      </c>
      <c r="D1118" t="s">
        <v>10</v>
      </c>
      <c r="F1118" t="s">
        <v>10</v>
      </c>
      <c r="H1118" t="s">
        <v>10</v>
      </c>
      <c r="J1118" t="s">
        <v>10</v>
      </c>
      <c r="L1118" t="s">
        <v>10</v>
      </c>
      <c r="N1118" t="s">
        <v>10</v>
      </c>
      <c r="P1118" t="s">
        <v>10</v>
      </c>
      <c r="R1118" t="s">
        <v>10</v>
      </c>
      <c r="T1118" t="s">
        <v>10</v>
      </c>
      <c r="V1118" t="s">
        <v>10</v>
      </c>
      <c r="X1118" t="s">
        <v>10</v>
      </c>
      <c r="Z1118" t="s">
        <v>10</v>
      </c>
      <c r="AB1118" t="s">
        <v>10</v>
      </c>
    </row>
    <row r="1119" spans="1:28">
      <c r="A1119" s="429" t="s">
        <v>317</v>
      </c>
      <c r="B1119" s="431" t="s">
        <v>276</v>
      </c>
      <c r="C1119" s="432">
        <v>2009</v>
      </c>
      <c r="D1119" t="s">
        <v>10</v>
      </c>
      <c r="F1119" t="s">
        <v>10</v>
      </c>
      <c r="H1119" t="s">
        <v>10</v>
      </c>
      <c r="J1119" t="s">
        <v>10</v>
      </c>
      <c r="L1119" t="s">
        <v>10</v>
      </c>
      <c r="N1119" t="s">
        <v>10</v>
      </c>
      <c r="P1119" t="s">
        <v>10</v>
      </c>
      <c r="R1119" t="s">
        <v>10</v>
      </c>
      <c r="T1119" t="s">
        <v>10</v>
      </c>
      <c r="V1119" t="s">
        <v>10</v>
      </c>
      <c r="X1119" t="s">
        <v>10</v>
      </c>
      <c r="Z1119" t="s">
        <v>10</v>
      </c>
      <c r="AB1119" t="s">
        <v>10</v>
      </c>
    </row>
    <row r="1120" spans="1:28">
      <c r="A1120" s="429" t="s">
        <v>318</v>
      </c>
      <c r="B1120" s="431" t="s">
        <v>276</v>
      </c>
      <c r="C1120" s="432">
        <v>2009</v>
      </c>
      <c r="D1120" t="s">
        <v>10</v>
      </c>
      <c r="F1120" t="s">
        <v>10</v>
      </c>
      <c r="H1120" t="s">
        <v>10</v>
      </c>
      <c r="J1120" t="s">
        <v>10</v>
      </c>
      <c r="L1120" t="s">
        <v>10</v>
      </c>
      <c r="N1120" t="s">
        <v>10</v>
      </c>
      <c r="P1120" t="s">
        <v>10</v>
      </c>
      <c r="R1120" t="s">
        <v>10</v>
      </c>
      <c r="T1120" t="s">
        <v>10</v>
      </c>
      <c r="V1120" t="s">
        <v>10</v>
      </c>
      <c r="X1120" t="s">
        <v>10</v>
      </c>
      <c r="Z1120" t="s">
        <v>10</v>
      </c>
      <c r="AB1120" t="s">
        <v>10</v>
      </c>
    </row>
    <row r="1121" spans="1:28">
      <c r="A1121" s="429" t="s">
        <v>319</v>
      </c>
      <c r="B1121" s="431" t="s">
        <v>276</v>
      </c>
      <c r="C1121" s="432">
        <v>2009</v>
      </c>
      <c r="D1121" t="s">
        <v>10</v>
      </c>
      <c r="F1121" t="s">
        <v>10</v>
      </c>
      <c r="H1121" t="s">
        <v>10</v>
      </c>
      <c r="J1121" t="s">
        <v>10</v>
      </c>
      <c r="L1121" t="s">
        <v>10</v>
      </c>
      <c r="N1121" t="s">
        <v>10</v>
      </c>
      <c r="P1121" t="s">
        <v>10</v>
      </c>
      <c r="R1121" t="s">
        <v>10</v>
      </c>
      <c r="T1121" t="s">
        <v>10</v>
      </c>
      <c r="V1121" t="s">
        <v>10</v>
      </c>
      <c r="X1121" t="s">
        <v>10</v>
      </c>
      <c r="Z1121" t="s">
        <v>10</v>
      </c>
      <c r="AB1121" t="s">
        <v>10</v>
      </c>
    </row>
    <row r="1122" spans="1:28">
      <c r="A1122" s="429" t="s">
        <v>321</v>
      </c>
      <c r="B1122" s="431" t="s">
        <v>276</v>
      </c>
      <c r="C1122" s="432">
        <v>2009</v>
      </c>
      <c r="D1122" t="s">
        <v>10</v>
      </c>
      <c r="F1122" t="s">
        <v>10</v>
      </c>
      <c r="H1122" t="s">
        <v>10</v>
      </c>
      <c r="J1122" t="s">
        <v>10</v>
      </c>
      <c r="L1122" t="s">
        <v>10</v>
      </c>
      <c r="N1122" t="s">
        <v>10</v>
      </c>
      <c r="P1122" t="s">
        <v>10</v>
      </c>
      <c r="R1122" t="s">
        <v>10</v>
      </c>
      <c r="T1122" t="s">
        <v>10</v>
      </c>
      <c r="V1122" t="s">
        <v>10</v>
      </c>
      <c r="X1122" t="s">
        <v>10</v>
      </c>
      <c r="Z1122" t="s">
        <v>10</v>
      </c>
      <c r="AB1122" t="s">
        <v>10</v>
      </c>
    </row>
    <row r="1123" spans="1:28">
      <c r="A1123" s="429" t="s">
        <v>322</v>
      </c>
      <c r="B1123" s="431" t="s">
        <v>276</v>
      </c>
      <c r="C1123" s="432">
        <v>2009</v>
      </c>
      <c r="D1123" t="s">
        <v>10</v>
      </c>
      <c r="F1123" t="s">
        <v>10</v>
      </c>
      <c r="H1123" t="s">
        <v>10</v>
      </c>
      <c r="J1123" t="s">
        <v>10</v>
      </c>
      <c r="L1123" t="s">
        <v>10</v>
      </c>
      <c r="N1123" t="s">
        <v>10</v>
      </c>
      <c r="P1123" t="s">
        <v>10</v>
      </c>
      <c r="R1123" t="s">
        <v>10</v>
      </c>
      <c r="T1123" t="s">
        <v>10</v>
      </c>
      <c r="V1123" t="s">
        <v>10</v>
      </c>
      <c r="X1123" t="s">
        <v>10</v>
      </c>
      <c r="Z1123" t="s">
        <v>10</v>
      </c>
      <c r="AB1123" t="s">
        <v>10</v>
      </c>
    </row>
    <row r="1124" spans="1:28">
      <c r="A1124" s="429" t="s">
        <v>324</v>
      </c>
      <c r="B1124" s="431" t="s">
        <v>276</v>
      </c>
      <c r="C1124" s="432">
        <v>2009</v>
      </c>
      <c r="D1124" t="s">
        <v>10</v>
      </c>
      <c r="F1124" t="s">
        <v>10</v>
      </c>
      <c r="H1124" t="s">
        <v>10</v>
      </c>
      <c r="J1124" t="s">
        <v>10</v>
      </c>
      <c r="L1124" t="s">
        <v>10</v>
      </c>
      <c r="N1124" t="s">
        <v>10</v>
      </c>
      <c r="P1124" t="s">
        <v>10</v>
      </c>
      <c r="R1124" t="s">
        <v>10</v>
      </c>
      <c r="T1124" t="s">
        <v>10</v>
      </c>
      <c r="V1124" t="s">
        <v>10</v>
      </c>
      <c r="X1124" t="s">
        <v>10</v>
      </c>
      <c r="Z1124" t="s">
        <v>10</v>
      </c>
      <c r="AB1124" t="s">
        <v>10</v>
      </c>
    </row>
    <row r="1125" spans="1:28">
      <c r="A1125" s="429" t="s">
        <v>325</v>
      </c>
      <c r="B1125" s="431" t="s">
        <v>276</v>
      </c>
      <c r="C1125" s="432">
        <v>2009</v>
      </c>
      <c r="D1125" t="s">
        <v>10</v>
      </c>
      <c r="F1125" t="s">
        <v>10</v>
      </c>
      <c r="H1125" t="s">
        <v>10</v>
      </c>
      <c r="J1125" t="s">
        <v>10</v>
      </c>
      <c r="L1125" t="s">
        <v>10</v>
      </c>
      <c r="N1125" t="s">
        <v>10</v>
      </c>
      <c r="P1125" t="s">
        <v>10</v>
      </c>
      <c r="R1125" t="s">
        <v>10</v>
      </c>
      <c r="T1125" t="s">
        <v>10</v>
      </c>
      <c r="V1125" t="s">
        <v>10</v>
      </c>
      <c r="X1125" t="s">
        <v>10</v>
      </c>
      <c r="Z1125" t="s">
        <v>10</v>
      </c>
      <c r="AB1125" t="s">
        <v>10</v>
      </c>
    </row>
    <row r="1126" spans="1:28">
      <c r="A1126" s="429" t="s">
        <v>327</v>
      </c>
      <c r="B1126" s="431" t="s">
        <v>276</v>
      </c>
      <c r="C1126" s="432">
        <v>2009</v>
      </c>
      <c r="D1126" t="s">
        <v>10</v>
      </c>
      <c r="F1126" t="s">
        <v>10</v>
      </c>
      <c r="H1126" t="s">
        <v>10</v>
      </c>
      <c r="J1126" t="s">
        <v>10</v>
      </c>
      <c r="L1126" t="s">
        <v>10</v>
      </c>
      <c r="N1126" t="s">
        <v>10</v>
      </c>
      <c r="P1126" t="s">
        <v>10</v>
      </c>
      <c r="R1126" t="s">
        <v>10</v>
      </c>
      <c r="T1126" t="s">
        <v>10</v>
      </c>
      <c r="V1126" t="s">
        <v>10</v>
      </c>
      <c r="X1126" t="s">
        <v>10</v>
      </c>
      <c r="Z1126" t="s">
        <v>10</v>
      </c>
      <c r="AB1126" t="s">
        <v>10</v>
      </c>
    </row>
    <row r="1127" spans="1:28">
      <c r="A1127" s="429" t="s">
        <v>328</v>
      </c>
      <c r="B1127" s="431" t="s">
        <v>276</v>
      </c>
      <c r="C1127" s="432">
        <v>2009</v>
      </c>
      <c r="D1127" t="s">
        <v>10</v>
      </c>
      <c r="F1127" t="s">
        <v>10</v>
      </c>
      <c r="H1127" t="s">
        <v>10</v>
      </c>
      <c r="J1127" t="s">
        <v>10</v>
      </c>
      <c r="L1127" t="s">
        <v>10</v>
      </c>
      <c r="N1127" t="s">
        <v>10</v>
      </c>
      <c r="P1127" t="s">
        <v>10</v>
      </c>
      <c r="R1127" t="s">
        <v>10</v>
      </c>
      <c r="T1127" t="s">
        <v>10</v>
      </c>
      <c r="V1127" t="s">
        <v>10</v>
      </c>
      <c r="X1127" t="s">
        <v>10</v>
      </c>
      <c r="Z1127" t="s">
        <v>10</v>
      </c>
      <c r="AB1127" t="s">
        <v>10</v>
      </c>
    </row>
    <row r="1128" spans="1:28">
      <c r="A1128" s="429" t="s">
        <v>329</v>
      </c>
      <c r="B1128" s="431" t="s">
        <v>276</v>
      </c>
      <c r="C1128" s="432">
        <v>2009</v>
      </c>
      <c r="D1128" t="s">
        <v>10</v>
      </c>
      <c r="F1128" t="s">
        <v>10</v>
      </c>
      <c r="H1128" t="s">
        <v>10</v>
      </c>
      <c r="J1128" t="s">
        <v>10</v>
      </c>
      <c r="L1128" t="s">
        <v>10</v>
      </c>
      <c r="N1128" t="s">
        <v>10</v>
      </c>
      <c r="P1128" t="s">
        <v>10</v>
      </c>
      <c r="R1128" t="s">
        <v>10</v>
      </c>
      <c r="T1128" t="s">
        <v>10</v>
      </c>
      <c r="V1128" t="s">
        <v>10</v>
      </c>
      <c r="X1128" t="s">
        <v>10</v>
      </c>
      <c r="Z1128" t="s">
        <v>10</v>
      </c>
      <c r="AB1128" t="s">
        <v>10</v>
      </c>
    </row>
    <row r="1129" spans="1:28">
      <c r="A1129" s="429" t="s">
        <v>330</v>
      </c>
      <c r="B1129" s="431" t="s">
        <v>276</v>
      </c>
      <c r="C1129" s="432">
        <v>2009</v>
      </c>
      <c r="D1129" t="s">
        <v>10</v>
      </c>
      <c r="F1129" t="s">
        <v>10</v>
      </c>
      <c r="H1129" t="s">
        <v>10</v>
      </c>
      <c r="J1129" t="s">
        <v>10</v>
      </c>
      <c r="L1129" t="s">
        <v>10</v>
      </c>
      <c r="N1129" t="s">
        <v>10</v>
      </c>
      <c r="P1129" t="s">
        <v>10</v>
      </c>
      <c r="R1129" t="s">
        <v>10</v>
      </c>
      <c r="T1129" t="s">
        <v>10</v>
      </c>
      <c r="V1129" t="s">
        <v>10</v>
      </c>
      <c r="X1129" t="s">
        <v>10</v>
      </c>
      <c r="Z1129" t="s">
        <v>10</v>
      </c>
      <c r="AB1129" t="s">
        <v>10</v>
      </c>
    </row>
    <row r="1130" spans="1:28">
      <c r="A1130" s="429" t="s">
        <v>332</v>
      </c>
      <c r="B1130" s="431" t="s">
        <v>276</v>
      </c>
      <c r="C1130" s="432">
        <v>2009</v>
      </c>
      <c r="D1130" t="s">
        <v>10</v>
      </c>
      <c r="F1130" t="s">
        <v>10</v>
      </c>
      <c r="H1130" t="s">
        <v>10</v>
      </c>
      <c r="J1130" t="s">
        <v>10</v>
      </c>
      <c r="L1130" t="s">
        <v>10</v>
      </c>
      <c r="N1130" t="s">
        <v>10</v>
      </c>
      <c r="P1130" t="s">
        <v>10</v>
      </c>
      <c r="R1130" t="s">
        <v>10</v>
      </c>
      <c r="T1130" t="s">
        <v>10</v>
      </c>
      <c r="V1130" t="s">
        <v>10</v>
      </c>
      <c r="X1130" t="s">
        <v>10</v>
      </c>
      <c r="Z1130" t="s">
        <v>10</v>
      </c>
      <c r="AB1130" t="s">
        <v>10</v>
      </c>
    </row>
    <row r="1131" spans="1:28">
      <c r="A1131" s="429" t="s">
        <v>333</v>
      </c>
      <c r="B1131" s="431" t="s">
        <v>276</v>
      </c>
      <c r="C1131" s="432">
        <v>2009</v>
      </c>
      <c r="D1131" t="s">
        <v>10</v>
      </c>
      <c r="F1131" t="s">
        <v>10</v>
      </c>
      <c r="H1131" t="s">
        <v>10</v>
      </c>
      <c r="J1131" t="s">
        <v>10</v>
      </c>
      <c r="L1131" t="s">
        <v>10</v>
      </c>
      <c r="N1131" t="s">
        <v>10</v>
      </c>
      <c r="P1131" t="s">
        <v>10</v>
      </c>
      <c r="R1131" t="s">
        <v>10</v>
      </c>
      <c r="T1131" t="s">
        <v>10</v>
      </c>
      <c r="V1131" t="s">
        <v>10</v>
      </c>
      <c r="X1131" t="s">
        <v>10</v>
      </c>
      <c r="Z1131" t="s">
        <v>10</v>
      </c>
      <c r="AB1131" t="s">
        <v>10</v>
      </c>
    </row>
    <row r="1132" spans="1:28">
      <c r="A1132" s="429" t="s">
        <v>334</v>
      </c>
      <c r="B1132" s="431" t="s">
        <v>276</v>
      </c>
      <c r="C1132" s="432">
        <v>2009</v>
      </c>
      <c r="D1132" t="s">
        <v>10</v>
      </c>
      <c r="F1132" t="s">
        <v>10</v>
      </c>
      <c r="H1132" t="s">
        <v>10</v>
      </c>
      <c r="J1132" t="s">
        <v>10</v>
      </c>
      <c r="L1132" t="s">
        <v>10</v>
      </c>
      <c r="N1132" t="s">
        <v>10</v>
      </c>
      <c r="P1132" t="s">
        <v>10</v>
      </c>
      <c r="R1132" t="s">
        <v>10</v>
      </c>
      <c r="T1132" t="s">
        <v>10</v>
      </c>
      <c r="V1132" t="s">
        <v>10</v>
      </c>
      <c r="X1132" t="s">
        <v>10</v>
      </c>
      <c r="Z1132" t="s">
        <v>10</v>
      </c>
      <c r="AB1132" t="s">
        <v>10</v>
      </c>
    </row>
    <row r="1133" spans="1:28">
      <c r="A1133" s="429" t="s">
        <v>335</v>
      </c>
      <c r="B1133" s="431" t="s">
        <v>276</v>
      </c>
      <c r="C1133" s="432">
        <v>2009</v>
      </c>
      <c r="D1133" t="s">
        <v>10</v>
      </c>
      <c r="F1133" t="s">
        <v>10</v>
      </c>
      <c r="H1133" t="s">
        <v>10</v>
      </c>
      <c r="J1133" t="s">
        <v>10</v>
      </c>
      <c r="L1133" t="s">
        <v>10</v>
      </c>
      <c r="N1133" t="s">
        <v>10</v>
      </c>
      <c r="P1133" t="s">
        <v>10</v>
      </c>
      <c r="R1133" t="s">
        <v>10</v>
      </c>
      <c r="T1133" t="s">
        <v>10</v>
      </c>
      <c r="V1133" t="s">
        <v>10</v>
      </c>
      <c r="X1133" t="s">
        <v>10</v>
      </c>
      <c r="Z1133" t="s">
        <v>10</v>
      </c>
      <c r="AB1133" t="s">
        <v>10</v>
      </c>
    </row>
    <row r="1134" spans="1:28">
      <c r="A1134" s="429" t="s">
        <v>336</v>
      </c>
      <c r="B1134" s="431" t="s">
        <v>276</v>
      </c>
      <c r="C1134" s="432">
        <v>2009</v>
      </c>
      <c r="D1134" t="s">
        <v>10</v>
      </c>
      <c r="F1134" t="s">
        <v>10</v>
      </c>
      <c r="H1134" t="s">
        <v>10</v>
      </c>
      <c r="J1134" t="s">
        <v>10</v>
      </c>
      <c r="L1134" t="s">
        <v>10</v>
      </c>
      <c r="N1134" t="s">
        <v>10</v>
      </c>
      <c r="P1134" t="s">
        <v>10</v>
      </c>
      <c r="R1134" t="s">
        <v>10</v>
      </c>
      <c r="T1134" t="s">
        <v>10</v>
      </c>
      <c r="V1134" t="s">
        <v>10</v>
      </c>
      <c r="X1134" t="s">
        <v>10</v>
      </c>
      <c r="Z1134" t="s">
        <v>10</v>
      </c>
      <c r="AB1134" t="s">
        <v>10</v>
      </c>
    </row>
    <row r="1135" spans="1:28">
      <c r="A1135" s="429" t="s">
        <v>337</v>
      </c>
      <c r="B1135" s="431" t="s">
        <v>276</v>
      </c>
      <c r="C1135" s="432">
        <v>2009</v>
      </c>
      <c r="D1135" t="s">
        <v>10</v>
      </c>
      <c r="F1135" t="s">
        <v>10</v>
      </c>
      <c r="H1135" t="s">
        <v>10</v>
      </c>
      <c r="J1135" t="s">
        <v>10</v>
      </c>
      <c r="L1135" t="s">
        <v>10</v>
      </c>
      <c r="N1135" t="s">
        <v>10</v>
      </c>
      <c r="P1135" t="s">
        <v>10</v>
      </c>
      <c r="R1135" t="s">
        <v>10</v>
      </c>
      <c r="T1135" t="s">
        <v>10</v>
      </c>
      <c r="V1135" t="s">
        <v>10</v>
      </c>
      <c r="X1135" t="s">
        <v>10</v>
      </c>
      <c r="Z1135" t="s">
        <v>10</v>
      </c>
      <c r="AB1135" t="s">
        <v>10</v>
      </c>
    </row>
    <row r="1136" spans="1:28">
      <c r="A1136" s="429" t="s">
        <v>338</v>
      </c>
      <c r="B1136" s="431" t="s">
        <v>276</v>
      </c>
      <c r="C1136" s="432">
        <v>2009</v>
      </c>
      <c r="D1136" t="s">
        <v>10</v>
      </c>
      <c r="F1136" t="s">
        <v>10</v>
      </c>
      <c r="H1136" t="s">
        <v>10</v>
      </c>
      <c r="J1136" t="s">
        <v>10</v>
      </c>
      <c r="L1136" t="s">
        <v>10</v>
      </c>
      <c r="N1136" t="s">
        <v>10</v>
      </c>
      <c r="P1136" t="s">
        <v>10</v>
      </c>
      <c r="R1136" t="s">
        <v>10</v>
      </c>
      <c r="T1136" t="s">
        <v>10</v>
      </c>
      <c r="V1136" t="s">
        <v>10</v>
      </c>
      <c r="X1136" t="s">
        <v>10</v>
      </c>
      <c r="Z1136" t="s">
        <v>10</v>
      </c>
      <c r="AB1136" t="s">
        <v>10</v>
      </c>
    </row>
    <row r="1137" spans="1:28">
      <c r="A1137" s="429" t="s">
        <v>339</v>
      </c>
      <c r="B1137" s="431" t="s">
        <v>276</v>
      </c>
      <c r="C1137" s="432">
        <v>2009</v>
      </c>
      <c r="D1137" t="s">
        <v>10</v>
      </c>
      <c r="F1137" t="s">
        <v>10</v>
      </c>
      <c r="H1137" t="s">
        <v>10</v>
      </c>
      <c r="J1137" t="s">
        <v>10</v>
      </c>
      <c r="L1137" t="s">
        <v>10</v>
      </c>
      <c r="N1137" t="s">
        <v>10</v>
      </c>
      <c r="P1137" t="s">
        <v>10</v>
      </c>
      <c r="R1137" t="s">
        <v>10</v>
      </c>
      <c r="T1137" t="s">
        <v>10</v>
      </c>
      <c r="V1137" t="s">
        <v>10</v>
      </c>
      <c r="X1137" t="s">
        <v>10</v>
      </c>
      <c r="Z1137" t="s">
        <v>10</v>
      </c>
      <c r="AB1137" t="s">
        <v>10</v>
      </c>
    </row>
    <row r="1138" spans="1:28">
      <c r="A1138" s="429" t="s">
        <v>340</v>
      </c>
      <c r="B1138" s="431" t="s">
        <v>276</v>
      </c>
      <c r="C1138" s="432">
        <v>2009</v>
      </c>
      <c r="D1138" t="s">
        <v>10</v>
      </c>
      <c r="F1138" t="s">
        <v>10</v>
      </c>
      <c r="H1138" t="s">
        <v>10</v>
      </c>
      <c r="J1138" t="s">
        <v>10</v>
      </c>
      <c r="L1138" t="s">
        <v>10</v>
      </c>
      <c r="N1138" t="s">
        <v>10</v>
      </c>
      <c r="P1138" t="s">
        <v>10</v>
      </c>
      <c r="R1138" t="s">
        <v>10</v>
      </c>
      <c r="T1138" t="s">
        <v>10</v>
      </c>
      <c r="V1138" t="s">
        <v>10</v>
      </c>
      <c r="X1138" t="s">
        <v>10</v>
      </c>
      <c r="Z1138" t="s">
        <v>10</v>
      </c>
      <c r="AB1138" t="s">
        <v>10</v>
      </c>
    </row>
    <row r="1139" spans="1:28">
      <c r="A1139" s="429" t="s">
        <v>341</v>
      </c>
      <c r="B1139" s="431" t="s">
        <v>276</v>
      </c>
      <c r="C1139" s="432">
        <v>2009</v>
      </c>
      <c r="D1139" t="s">
        <v>10</v>
      </c>
      <c r="F1139" t="s">
        <v>10</v>
      </c>
      <c r="H1139" t="s">
        <v>10</v>
      </c>
      <c r="J1139" t="s">
        <v>10</v>
      </c>
      <c r="L1139" t="s">
        <v>10</v>
      </c>
      <c r="N1139" t="s">
        <v>10</v>
      </c>
      <c r="P1139" t="s">
        <v>10</v>
      </c>
      <c r="R1139" t="s">
        <v>10</v>
      </c>
      <c r="T1139" t="s">
        <v>10</v>
      </c>
      <c r="V1139" t="s">
        <v>10</v>
      </c>
      <c r="X1139" t="s">
        <v>10</v>
      </c>
      <c r="Z1139" t="s">
        <v>10</v>
      </c>
      <c r="AB1139" t="s">
        <v>10</v>
      </c>
    </row>
    <row r="1140" spans="1:28">
      <c r="A1140" s="429" t="s">
        <v>342</v>
      </c>
      <c r="B1140" s="431" t="s">
        <v>276</v>
      </c>
      <c r="C1140" s="432">
        <v>2009</v>
      </c>
      <c r="D1140" t="s">
        <v>10</v>
      </c>
      <c r="F1140" t="s">
        <v>10</v>
      </c>
      <c r="H1140" t="s">
        <v>10</v>
      </c>
      <c r="J1140" t="s">
        <v>10</v>
      </c>
      <c r="L1140" t="s">
        <v>10</v>
      </c>
      <c r="N1140" t="s">
        <v>10</v>
      </c>
      <c r="P1140" t="s">
        <v>10</v>
      </c>
      <c r="R1140" t="s">
        <v>10</v>
      </c>
      <c r="T1140" t="s">
        <v>10</v>
      </c>
      <c r="V1140" t="s">
        <v>10</v>
      </c>
      <c r="X1140" t="s">
        <v>10</v>
      </c>
      <c r="Z1140" t="s">
        <v>10</v>
      </c>
      <c r="AB1140" t="s">
        <v>10</v>
      </c>
    </row>
    <row r="1141" spans="1:28">
      <c r="A1141" s="429" t="s">
        <v>343</v>
      </c>
      <c r="B1141" s="431" t="s">
        <v>276</v>
      </c>
      <c r="C1141" s="432">
        <v>2009</v>
      </c>
      <c r="D1141" t="s">
        <v>10</v>
      </c>
      <c r="F1141" t="s">
        <v>10</v>
      </c>
      <c r="H1141" t="s">
        <v>10</v>
      </c>
      <c r="J1141" t="s">
        <v>10</v>
      </c>
      <c r="L1141" t="s">
        <v>10</v>
      </c>
      <c r="N1141" t="s">
        <v>10</v>
      </c>
      <c r="P1141" t="s">
        <v>10</v>
      </c>
      <c r="R1141" t="s">
        <v>10</v>
      </c>
      <c r="T1141" t="s">
        <v>10</v>
      </c>
      <c r="V1141" t="s">
        <v>10</v>
      </c>
      <c r="X1141" t="s">
        <v>10</v>
      </c>
      <c r="Z1141" t="s">
        <v>10</v>
      </c>
      <c r="AB1141" t="s">
        <v>10</v>
      </c>
    </row>
    <row r="1142" spans="1:28">
      <c r="A1142" s="429" t="s">
        <v>344</v>
      </c>
      <c r="B1142" s="431" t="s">
        <v>276</v>
      </c>
      <c r="C1142" s="432">
        <v>2009</v>
      </c>
      <c r="D1142" t="s">
        <v>10</v>
      </c>
      <c r="F1142" t="s">
        <v>10</v>
      </c>
      <c r="H1142" t="s">
        <v>10</v>
      </c>
      <c r="J1142" t="s">
        <v>10</v>
      </c>
      <c r="L1142" t="s">
        <v>10</v>
      </c>
      <c r="N1142" t="s">
        <v>10</v>
      </c>
      <c r="P1142" t="s">
        <v>10</v>
      </c>
      <c r="R1142" t="s">
        <v>10</v>
      </c>
      <c r="T1142" t="s">
        <v>10</v>
      </c>
      <c r="V1142" t="s">
        <v>10</v>
      </c>
      <c r="X1142" t="s">
        <v>10</v>
      </c>
      <c r="Z1142" t="s">
        <v>10</v>
      </c>
      <c r="AB1142" t="s">
        <v>10</v>
      </c>
    </row>
    <row r="1143" spans="1:28">
      <c r="A1143" s="429" t="s">
        <v>345</v>
      </c>
      <c r="B1143" s="431" t="s">
        <v>276</v>
      </c>
      <c r="C1143" s="432">
        <v>2009</v>
      </c>
      <c r="D1143" t="s">
        <v>10</v>
      </c>
      <c r="F1143" t="s">
        <v>10</v>
      </c>
      <c r="H1143" t="s">
        <v>10</v>
      </c>
      <c r="J1143" t="s">
        <v>10</v>
      </c>
      <c r="L1143" t="s">
        <v>10</v>
      </c>
      <c r="N1143" t="s">
        <v>10</v>
      </c>
      <c r="P1143" t="s">
        <v>10</v>
      </c>
      <c r="R1143" t="s">
        <v>10</v>
      </c>
      <c r="T1143" t="s">
        <v>10</v>
      </c>
      <c r="V1143" t="s">
        <v>10</v>
      </c>
      <c r="X1143" t="s">
        <v>10</v>
      </c>
      <c r="Z1143" t="s">
        <v>10</v>
      </c>
      <c r="AB1143" t="s">
        <v>10</v>
      </c>
    </row>
    <row r="1144" spans="1:28">
      <c r="A1144" s="429" t="s">
        <v>346</v>
      </c>
      <c r="B1144" s="431" t="s">
        <v>276</v>
      </c>
      <c r="C1144" s="432">
        <v>2009</v>
      </c>
      <c r="D1144" t="s">
        <v>10</v>
      </c>
      <c r="F1144" t="s">
        <v>10</v>
      </c>
      <c r="H1144" t="s">
        <v>10</v>
      </c>
      <c r="J1144" t="s">
        <v>10</v>
      </c>
      <c r="L1144" t="s">
        <v>10</v>
      </c>
      <c r="N1144" t="s">
        <v>10</v>
      </c>
      <c r="P1144" t="s">
        <v>10</v>
      </c>
      <c r="R1144" t="s">
        <v>10</v>
      </c>
      <c r="T1144" t="s">
        <v>10</v>
      </c>
      <c r="V1144" t="s">
        <v>10</v>
      </c>
      <c r="X1144" t="s">
        <v>10</v>
      </c>
      <c r="Z1144" t="s">
        <v>10</v>
      </c>
      <c r="AB1144" t="s">
        <v>10</v>
      </c>
    </row>
    <row r="1145" spans="1:28">
      <c r="A1145" s="429" t="s">
        <v>347</v>
      </c>
      <c r="B1145" s="431" t="s">
        <v>276</v>
      </c>
      <c r="C1145" s="432">
        <v>2009</v>
      </c>
      <c r="D1145" t="s">
        <v>10</v>
      </c>
      <c r="F1145" t="s">
        <v>10</v>
      </c>
      <c r="H1145" t="s">
        <v>10</v>
      </c>
      <c r="J1145" t="s">
        <v>10</v>
      </c>
      <c r="L1145" t="s">
        <v>10</v>
      </c>
      <c r="N1145" t="s">
        <v>10</v>
      </c>
      <c r="P1145" t="s">
        <v>10</v>
      </c>
      <c r="R1145" t="s">
        <v>10</v>
      </c>
      <c r="T1145" t="s">
        <v>10</v>
      </c>
      <c r="V1145" t="s">
        <v>10</v>
      </c>
      <c r="X1145" t="s">
        <v>10</v>
      </c>
      <c r="Z1145" t="s">
        <v>10</v>
      </c>
      <c r="AB1145" t="s">
        <v>10</v>
      </c>
    </row>
    <row r="1146" spans="1:28">
      <c r="A1146" s="429" t="s">
        <v>348</v>
      </c>
      <c r="B1146" s="431" t="s">
        <v>276</v>
      </c>
      <c r="C1146" s="432">
        <v>2009</v>
      </c>
      <c r="D1146" t="s">
        <v>10</v>
      </c>
      <c r="F1146" t="s">
        <v>10</v>
      </c>
      <c r="H1146" t="s">
        <v>10</v>
      </c>
      <c r="J1146" t="s">
        <v>10</v>
      </c>
      <c r="L1146" t="s">
        <v>10</v>
      </c>
      <c r="N1146" t="s">
        <v>10</v>
      </c>
      <c r="P1146" t="s">
        <v>10</v>
      </c>
      <c r="R1146" t="s">
        <v>10</v>
      </c>
      <c r="T1146" t="s">
        <v>10</v>
      </c>
      <c r="V1146" t="s">
        <v>10</v>
      </c>
      <c r="X1146" t="s">
        <v>10</v>
      </c>
      <c r="Z1146" t="s">
        <v>10</v>
      </c>
      <c r="AB1146" t="s">
        <v>10</v>
      </c>
    </row>
    <row r="1147" spans="1:28">
      <c r="A1147" s="429" t="s">
        <v>349</v>
      </c>
      <c r="B1147" s="431" t="s">
        <v>276</v>
      </c>
      <c r="C1147" s="432">
        <v>2009</v>
      </c>
      <c r="D1147" t="s">
        <v>10</v>
      </c>
      <c r="F1147" t="s">
        <v>10</v>
      </c>
      <c r="H1147" t="s">
        <v>10</v>
      </c>
      <c r="J1147" t="s">
        <v>10</v>
      </c>
      <c r="L1147" t="s">
        <v>10</v>
      </c>
      <c r="N1147" t="s">
        <v>10</v>
      </c>
      <c r="P1147" t="s">
        <v>10</v>
      </c>
      <c r="R1147" t="s">
        <v>10</v>
      </c>
      <c r="T1147" t="s">
        <v>10</v>
      </c>
      <c r="V1147" t="s">
        <v>10</v>
      </c>
      <c r="X1147" t="s">
        <v>10</v>
      </c>
      <c r="Z1147" t="s">
        <v>10</v>
      </c>
      <c r="AB1147" t="s">
        <v>10</v>
      </c>
    </row>
    <row r="1148" spans="1:28">
      <c r="A1148" s="429" t="s">
        <v>351</v>
      </c>
      <c r="B1148" s="431" t="s">
        <v>276</v>
      </c>
      <c r="C1148" s="432">
        <v>2009</v>
      </c>
      <c r="D1148" t="s">
        <v>10</v>
      </c>
      <c r="F1148" t="s">
        <v>10</v>
      </c>
      <c r="H1148" t="s">
        <v>10</v>
      </c>
      <c r="J1148" t="s">
        <v>10</v>
      </c>
      <c r="L1148" t="s">
        <v>10</v>
      </c>
      <c r="N1148" t="s">
        <v>10</v>
      </c>
      <c r="P1148" t="s">
        <v>10</v>
      </c>
      <c r="R1148" t="s">
        <v>10</v>
      </c>
      <c r="T1148" t="s">
        <v>10</v>
      </c>
      <c r="V1148" t="s">
        <v>10</v>
      </c>
      <c r="X1148" t="s">
        <v>10</v>
      </c>
      <c r="Z1148" t="s">
        <v>10</v>
      </c>
      <c r="AB1148" t="s">
        <v>10</v>
      </c>
    </row>
    <row r="1149" spans="1:28">
      <c r="A1149" s="429" t="s">
        <v>352</v>
      </c>
      <c r="B1149" s="431" t="s">
        <v>276</v>
      </c>
      <c r="C1149" s="432">
        <v>2009</v>
      </c>
      <c r="D1149" t="s">
        <v>10</v>
      </c>
      <c r="F1149" t="s">
        <v>10</v>
      </c>
      <c r="H1149" t="s">
        <v>10</v>
      </c>
      <c r="J1149" t="s">
        <v>10</v>
      </c>
      <c r="L1149" t="s">
        <v>10</v>
      </c>
      <c r="N1149" t="s">
        <v>10</v>
      </c>
      <c r="P1149" t="s">
        <v>10</v>
      </c>
      <c r="R1149" t="s">
        <v>10</v>
      </c>
      <c r="T1149" t="s">
        <v>10</v>
      </c>
      <c r="V1149" t="s">
        <v>10</v>
      </c>
      <c r="X1149" t="s">
        <v>10</v>
      </c>
      <c r="Z1149" t="s">
        <v>10</v>
      </c>
      <c r="AB1149" t="s">
        <v>10</v>
      </c>
    </row>
    <row r="1150" spans="1:28">
      <c r="A1150" s="429" t="s">
        <v>353</v>
      </c>
      <c r="B1150" s="431" t="s">
        <v>276</v>
      </c>
      <c r="C1150" s="432">
        <v>2009</v>
      </c>
      <c r="D1150" t="s">
        <v>10</v>
      </c>
      <c r="F1150" t="s">
        <v>10</v>
      </c>
      <c r="H1150" t="s">
        <v>10</v>
      </c>
      <c r="J1150" t="s">
        <v>10</v>
      </c>
      <c r="L1150" t="s">
        <v>10</v>
      </c>
      <c r="N1150" t="s">
        <v>10</v>
      </c>
      <c r="P1150" t="s">
        <v>10</v>
      </c>
      <c r="R1150" t="s">
        <v>10</v>
      </c>
      <c r="T1150" t="s">
        <v>10</v>
      </c>
      <c r="V1150" t="s">
        <v>10</v>
      </c>
      <c r="X1150" t="s">
        <v>10</v>
      </c>
      <c r="Z1150" t="s">
        <v>10</v>
      </c>
      <c r="AB1150" t="s">
        <v>10</v>
      </c>
    </row>
    <row r="1151" spans="1:28">
      <c r="A1151" s="429" t="s">
        <v>354</v>
      </c>
      <c r="B1151" s="431" t="s">
        <v>276</v>
      </c>
      <c r="C1151" s="432">
        <v>2009</v>
      </c>
      <c r="D1151" t="s">
        <v>10</v>
      </c>
      <c r="F1151" t="s">
        <v>10</v>
      </c>
      <c r="H1151" t="s">
        <v>10</v>
      </c>
      <c r="J1151" t="s">
        <v>10</v>
      </c>
      <c r="L1151" t="s">
        <v>10</v>
      </c>
      <c r="N1151" t="s">
        <v>10</v>
      </c>
      <c r="P1151" t="s">
        <v>10</v>
      </c>
      <c r="R1151" t="s">
        <v>10</v>
      </c>
      <c r="T1151" t="s">
        <v>10</v>
      </c>
      <c r="V1151" t="s">
        <v>10</v>
      </c>
      <c r="X1151" t="s">
        <v>10</v>
      </c>
      <c r="Z1151" t="s">
        <v>10</v>
      </c>
      <c r="AB1151" t="s">
        <v>10</v>
      </c>
    </row>
    <row r="1152" spans="1:28">
      <c r="A1152" s="429" t="s">
        <v>355</v>
      </c>
      <c r="B1152" s="431" t="s">
        <v>276</v>
      </c>
      <c r="C1152" s="432">
        <v>2009</v>
      </c>
      <c r="D1152" t="s">
        <v>10</v>
      </c>
      <c r="F1152" t="s">
        <v>10</v>
      </c>
      <c r="H1152" t="s">
        <v>10</v>
      </c>
      <c r="J1152" t="s">
        <v>10</v>
      </c>
      <c r="L1152" t="s">
        <v>10</v>
      </c>
      <c r="N1152" t="s">
        <v>10</v>
      </c>
      <c r="P1152" t="s">
        <v>10</v>
      </c>
      <c r="R1152" t="s">
        <v>10</v>
      </c>
      <c r="T1152" t="s">
        <v>10</v>
      </c>
      <c r="V1152" t="s">
        <v>10</v>
      </c>
      <c r="X1152" t="s">
        <v>10</v>
      </c>
      <c r="Z1152" t="s">
        <v>10</v>
      </c>
      <c r="AB1152" t="s">
        <v>10</v>
      </c>
    </row>
    <row r="1153" spans="1:28">
      <c r="A1153" s="429" t="s">
        <v>356</v>
      </c>
      <c r="B1153" s="431" t="s">
        <v>276</v>
      </c>
      <c r="C1153" s="432">
        <v>2009</v>
      </c>
      <c r="D1153" t="s">
        <v>10</v>
      </c>
      <c r="F1153" t="s">
        <v>10</v>
      </c>
      <c r="H1153" t="s">
        <v>10</v>
      </c>
      <c r="J1153" t="s">
        <v>10</v>
      </c>
      <c r="L1153" t="s">
        <v>10</v>
      </c>
      <c r="N1153" t="s">
        <v>10</v>
      </c>
      <c r="P1153" t="s">
        <v>10</v>
      </c>
      <c r="R1153" t="s">
        <v>10</v>
      </c>
      <c r="T1153" t="s">
        <v>10</v>
      </c>
      <c r="V1153" t="s">
        <v>10</v>
      </c>
      <c r="X1153" t="s">
        <v>10</v>
      </c>
      <c r="Z1153" t="s">
        <v>10</v>
      </c>
      <c r="AB1153" t="s">
        <v>10</v>
      </c>
    </row>
    <row r="1154" spans="1:28">
      <c r="A1154" s="429" t="s">
        <v>357</v>
      </c>
      <c r="B1154" s="431" t="s">
        <v>276</v>
      </c>
      <c r="C1154" s="432">
        <v>2009</v>
      </c>
      <c r="D1154" t="s">
        <v>10</v>
      </c>
      <c r="F1154" t="s">
        <v>10</v>
      </c>
      <c r="H1154" t="s">
        <v>10</v>
      </c>
      <c r="J1154" t="s">
        <v>10</v>
      </c>
      <c r="L1154" t="s">
        <v>10</v>
      </c>
      <c r="N1154" t="s">
        <v>10</v>
      </c>
      <c r="P1154" t="s">
        <v>10</v>
      </c>
      <c r="R1154" t="s">
        <v>10</v>
      </c>
      <c r="T1154" t="s">
        <v>10</v>
      </c>
      <c r="V1154" t="s">
        <v>10</v>
      </c>
      <c r="X1154" t="s">
        <v>10</v>
      </c>
      <c r="Z1154" t="s">
        <v>10</v>
      </c>
      <c r="AB1154" t="s">
        <v>10</v>
      </c>
    </row>
    <row r="1155" spans="1:28">
      <c r="A1155" s="429" t="s">
        <v>358</v>
      </c>
      <c r="B1155" s="431" t="s">
        <v>276</v>
      </c>
      <c r="C1155" s="432">
        <v>2009</v>
      </c>
      <c r="D1155" t="s">
        <v>10</v>
      </c>
      <c r="F1155" t="s">
        <v>10</v>
      </c>
      <c r="H1155" t="s">
        <v>10</v>
      </c>
      <c r="J1155" t="s">
        <v>10</v>
      </c>
      <c r="L1155" t="s">
        <v>10</v>
      </c>
      <c r="N1155" t="s">
        <v>10</v>
      </c>
      <c r="P1155" t="s">
        <v>10</v>
      </c>
      <c r="R1155" t="s">
        <v>10</v>
      </c>
      <c r="T1155" t="s">
        <v>10</v>
      </c>
      <c r="V1155" t="s">
        <v>10</v>
      </c>
      <c r="X1155" t="s">
        <v>10</v>
      </c>
      <c r="Z1155" t="s">
        <v>10</v>
      </c>
      <c r="AB1155" t="s">
        <v>10</v>
      </c>
    </row>
    <row r="1156" spans="1:28">
      <c r="A1156" s="429" t="s">
        <v>359</v>
      </c>
      <c r="B1156" s="431" t="s">
        <v>276</v>
      </c>
      <c r="C1156" s="432">
        <v>2009</v>
      </c>
      <c r="D1156" t="s">
        <v>10</v>
      </c>
      <c r="F1156" t="s">
        <v>10</v>
      </c>
      <c r="H1156" t="s">
        <v>10</v>
      </c>
      <c r="J1156" t="s">
        <v>10</v>
      </c>
      <c r="L1156" t="s">
        <v>10</v>
      </c>
      <c r="N1156" t="s">
        <v>10</v>
      </c>
      <c r="P1156" t="s">
        <v>10</v>
      </c>
      <c r="R1156" t="s">
        <v>10</v>
      </c>
      <c r="T1156" t="s">
        <v>10</v>
      </c>
      <c r="V1156" t="s">
        <v>10</v>
      </c>
      <c r="X1156" t="s">
        <v>10</v>
      </c>
      <c r="Z1156" t="s">
        <v>10</v>
      </c>
      <c r="AB1156" t="s">
        <v>10</v>
      </c>
    </row>
    <row r="1157" spans="1:28">
      <c r="A1157" s="429" t="s">
        <v>360</v>
      </c>
      <c r="B1157" s="431" t="s">
        <v>276</v>
      </c>
      <c r="C1157" s="432">
        <v>2009</v>
      </c>
      <c r="D1157" t="s">
        <v>10</v>
      </c>
      <c r="F1157" t="s">
        <v>10</v>
      </c>
      <c r="H1157" t="s">
        <v>10</v>
      </c>
      <c r="J1157" t="s">
        <v>10</v>
      </c>
      <c r="L1157" t="s">
        <v>10</v>
      </c>
      <c r="N1157" t="s">
        <v>10</v>
      </c>
      <c r="P1157" t="s">
        <v>10</v>
      </c>
      <c r="R1157" t="s">
        <v>10</v>
      </c>
      <c r="T1157" t="s">
        <v>10</v>
      </c>
      <c r="V1157" t="s">
        <v>10</v>
      </c>
      <c r="X1157" t="s">
        <v>10</v>
      </c>
      <c r="Z1157" t="s">
        <v>10</v>
      </c>
      <c r="AB1157" t="s">
        <v>10</v>
      </c>
    </row>
    <row r="1158" spans="1:28">
      <c r="A1158" s="429" t="s">
        <v>361</v>
      </c>
      <c r="B1158" s="431" t="s">
        <v>276</v>
      </c>
      <c r="C1158" s="432">
        <v>2009</v>
      </c>
      <c r="D1158" t="s">
        <v>10</v>
      </c>
      <c r="F1158" t="s">
        <v>10</v>
      </c>
      <c r="H1158" t="s">
        <v>10</v>
      </c>
      <c r="J1158" t="s">
        <v>10</v>
      </c>
      <c r="L1158" t="s">
        <v>10</v>
      </c>
      <c r="N1158" t="s">
        <v>10</v>
      </c>
      <c r="P1158" t="s">
        <v>10</v>
      </c>
      <c r="R1158" t="s">
        <v>10</v>
      </c>
      <c r="T1158" t="s">
        <v>10</v>
      </c>
      <c r="V1158" t="s">
        <v>10</v>
      </c>
      <c r="X1158" t="s">
        <v>10</v>
      </c>
      <c r="Z1158" t="s">
        <v>10</v>
      </c>
      <c r="AB1158" t="s">
        <v>10</v>
      </c>
    </row>
    <row r="1159" spans="1:28">
      <c r="A1159" s="429" t="s">
        <v>362</v>
      </c>
      <c r="B1159" s="431" t="s">
        <v>276</v>
      </c>
      <c r="C1159" s="432">
        <v>2009</v>
      </c>
      <c r="D1159" t="s">
        <v>10</v>
      </c>
      <c r="F1159" t="s">
        <v>10</v>
      </c>
      <c r="H1159" t="s">
        <v>10</v>
      </c>
      <c r="J1159" t="s">
        <v>10</v>
      </c>
      <c r="L1159" t="s">
        <v>10</v>
      </c>
      <c r="N1159" t="s">
        <v>10</v>
      </c>
      <c r="P1159" t="s">
        <v>10</v>
      </c>
      <c r="R1159" t="s">
        <v>10</v>
      </c>
      <c r="T1159" t="s">
        <v>10</v>
      </c>
      <c r="V1159" t="s">
        <v>10</v>
      </c>
      <c r="X1159" t="s">
        <v>10</v>
      </c>
      <c r="Z1159" t="s">
        <v>10</v>
      </c>
      <c r="AB1159" t="s">
        <v>10</v>
      </c>
    </row>
    <row r="1160" spans="1:28">
      <c r="A1160" s="429" t="s">
        <v>363</v>
      </c>
      <c r="B1160" s="431" t="s">
        <v>276</v>
      </c>
      <c r="C1160" s="432">
        <v>2009</v>
      </c>
      <c r="D1160" t="s">
        <v>10</v>
      </c>
      <c r="F1160" t="s">
        <v>10</v>
      </c>
      <c r="H1160" t="s">
        <v>10</v>
      </c>
      <c r="J1160" t="s">
        <v>10</v>
      </c>
      <c r="L1160" t="s">
        <v>10</v>
      </c>
      <c r="N1160" t="s">
        <v>10</v>
      </c>
      <c r="P1160" t="s">
        <v>10</v>
      </c>
      <c r="R1160" t="s">
        <v>10</v>
      </c>
      <c r="T1160" t="s">
        <v>10</v>
      </c>
      <c r="V1160" t="s">
        <v>10</v>
      </c>
      <c r="X1160" t="s">
        <v>10</v>
      </c>
      <c r="Z1160" t="s">
        <v>10</v>
      </c>
      <c r="AB1160" t="s">
        <v>10</v>
      </c>
    </row>
    <row r="1161" spans="1:28">
      <c r="A1161" s="429" t="s">
        <v>364</v>
      </c>
      <c r="B1161" s="431" t="s">
        <v>276</v>
      </c>
      <c r="C1161" s="432">
        <v>2009</v>
      </c>
      <c r="D1161" t="s">
        <v>10</v>
      </c>
      <c r="F1161" t="s">
        <v>10</v>
      </c>
      <c r="H1161" t="s">
        <v>10</v>
      </c>
      <c r="J1161" t="s">
        <v>10</v>
      </c>
      <c r="L1161" t="s">
        <v>10</v>
      </c>
      <c r="N1161" t="s">
        <v>10</v>
      </c>
      <c r="P1161" t="s">
        <v>10</v>
      </c>
      <c r="R1161" t="s">
        <v>10</v>
      </c>
      <c r="T1161" t="s">
        <v>10</v>
      </c>
      <c r="V1161" t="s">
        <v>10</v>
      </c>
      <c r="X1161" t="s">
        <v>10</v>
      </c>
      <c r="Z1161" t="s">
        <v>10</v>
      </c>
      <c r="AB1161" t="s">
        <v>10</v>
      </c>
    </row>
    <row r="1162" spans="1:28">
      <c r="A1162" s="429" t="s">
        <v>365</v>
      </c>
      <c r="B1162" s="431" t="s">
        <v>276</v>
      </c>
      <c r="C1162" s="432">
        <v>2009</v>
      </c>
      <c r="D1162" t="s">
        <v>10</v>
      </c>
      <c r="F1162" t="s">
        <v>10</v>
      </c>
      <c r="H1162" t="s">
        <v>10</v>
      </c>
      <c r="J1162" t="s">
        <v>10</v>
      </c>
      <c r="L1162" t="s">
        <v>10</v>
      </c>
      <c r="N1162" t="s">
        <v>10</v>
      </c>
      <c r="P1162" t="s">
        <v>10</v>
      </c>
      <c r="R1162" t="s">
        <v>10</v>
      </c>
      <c r="T1162" t="s">
        <v>10</v>
      </c>
      <c r="V1162" t="s">
        <v>10</v>
      </c>
      <c r="X1162" t="s">
        <v>10</v>
      </c>
      <c r="Z1162" t="s">
        <v>10</v>
      </c>
      <c r="AB1162" t="s">
        <v>10</v>
      </c>
    </row>
    <row r="1163" spans="1:28">
      <c r="A1163" s="429" t="s">
        <v>366</v>
      </c>
      <c r="B1163" s="431" t="s">
        <v>276</v>
      </c>
      <c r="C1163" s="432">
        <v>2009</v>
      </c>
      <c r="D1163" t="s">
        <v>10</v>
      </c>
      <c r="F1163" t="s">
        <v>10</v>
      </c>
      <c r="H1163" t="s">
        <v>10</v>
      </c>
      <c r="J1163" t="s">
        <v>10</v>
      </c>
      <c r="L1163" t="s">
        <v>10</v>
      </c>
      <c r="N1163" t="s">
        <v>10</v>
      </c>
      <c r="P1163" t="s">
        <v>10</v>
      </c>
      <c r="R1163" t="s">
        <v>10</v>
      </c>
      <c r="T1163" t="s">
        <v>10</v>
      </c>
      <c r="V1163" t="s">
        <v>10</v>
      </c>
      <c r="X1163" t="s">
        <v>10</v>
      </c>
      <c r="Z1163" t="s">
        <v>10</v>
      </c>
      <c r="AB1163" t="s">
        <v>10</v>
      </c>
    </row>
    <row r="1164" spans="1:28">
      <c r="A1164" s="429" t="s">
        <v>367</v>
      </c>
      <c r="B1164" s="431" t="s">
        <v>276</v>
      </c>
      <c r="C1164" s="432">
        <v>2009</v>
      </c>
      <c r="D1164" t="s">
        <v>10</v>
      </c>
      <c r="F1164" t="s">
        <v>10</v>
      </c>
      <c r="H1164" t="s">
        <v>10</v>
      </c>
      <c r="J1164" t="s">
        <v>10</v>
      </c>
      <c r="L1164" t="s">
        <v>10</v>
      </c>
      <c r="N1164" t="s">
        <v>10</v>
      </c>
      <c r="P1164" t="s">
        <v>10</v>
      </c>
      <c r="R1164" t="s">
        <v>10</v>
      </c>
      <c r="T1164" t="s">
        <v>10</v>
      </c>
      <c r="V1164" t="s">
        <v>10</v>
      </c>
      <c r="X1164" t="s">
        <v>10</v>
      </c>
      <c r="Z1164" t="s">
        <v>10</v>
      </c>
      <c r="AB1164" t="s">
        <v>10</v>
      </c>
    </row>
    <row r="1165" spans="1:28">
      <c r="A1165" s="429" t="s">
        <v>368</v>
      </c>
      <c r="B1165" s="431" t="s">
        <v>276</v>
      </c>
      <c r="C1165" s="432">
        <v>2009</v>
      </c>
      <c r="D1165" t="s">
        <v>10</v>
      </c>
      <c r="F1165" t="s">
        <v>10</v>
      </c>
      <c r="H1165" t="s">
        <v>10</v>
      </c>
      <c r="J1165" t="s">
        <v>10</v>
      </c>
      <c r="L1165" t="s">
        <v>10</v>
      </c>
      <c r="N1165" t="s">
        <v>10</v>
      </c>
      <c r="P1165" t="s">
        <v>10</v>
      </c>
      <c r="R1165" t="s">
        <v>10</v>
      </c>
      <c r="T1165" t="s">
        <v>10</v>
      </c>
      <c r="V1165" t="s">
        <v>10</v>
      </c>
      <c r="X1165" t="s">
        <v>10</v>
      </c>
      <c r="Z1165" t="s">
        <v>10</v>
      </c>
      <c r="AB1165" t="s">
        <v>10</v>
      </c>
    </row>
    <row r="1166" spans="1:28">
      <c r="A1166" s="429" t="s">
        <v>369</v>
      </c>
      <c r="B1166" s="431" t="s">
        <v>276</v>
      </c>
      <c r="C1166" s="432">
        <v>2009</v>
      </c>
      <c r="D1166" t="s">
        <v>10</v>
      </c>
      <c r="F1166" t="s">
        <v>10</v>
      </c>
      <c r="H1166" t="s">
        <v>10</v>
      </c>
      <c r="J1166" t="s">
        <v>10</v>
      </c>
      <c r="L1166" t="s">
        <v>10</v>
      </c>
      <c r="N1166" t="s">
        <v>10</v>
      </c>
      <c r="P1166" t="s">
        <v>10</v>
      </c>
      <c r="R1166" t="s">
        <v>10</v>
      </c>
      <c r="T1166" t="s">
        <v>10</v>
      </c>
      <c r="V1166" t="s">
        <v>10</v>
      </c>
      <c r="X1166" t="s">
        <v>10</v>
      </c>
      <c r="Z1166" t="s">
        <v>10</v>
      </c>
      <c r="AB1166" t="s">
        <v>10</v>
      </c>
    </row>
    <row r="1167" spans="1:28">
      <c r="A1167" s="429" t="s">
        <v>370</v>
      </c>
      <c r="B1167" s="431" t="s">
        <v>276</v>
      </c>
      <c r="C1167" s="432">
        <v>2009</v>
      </c>
      <c r="D1167" t="s">
        <v>10</v>
      </c>
      <c r="F1167" t="s">
        <v>10</v>
      </c>
      <c r="H1167" t="s">
        <v>10</v>
      </c>
      <c r="J1167" t="s">
        <v>10</v>
      </c>
      <c r="L1167" t="s">
        <v>10</v>
      </c>
      <c r="N1167" t="s">
        <v>10</v>
      </c>
      <c r="P1167" t="s">
        <v>10</v>
      </c>
      <c r="R1167" t="s">
        <v>10</v>
      </c>
      <c r="T1167" t="s">
        <v>10</v>
      </c>
      <c r="V1167" t="s">
        <v>10</v>
      </c>
      <c r="X1167" t="s">
        <v>10</v>
      </c>
      <c r="Z1167" t="s">
        <v>10</v>
      </c>
      <c r="AB1167" t="s">
        <v>10</v>
      </c>
    </row>
    <row r="1168" spans="1:28">
      <c r="A1168" s="429" t="s">
        <v>371</v>
      </c>
      <c r="B1168" s="431" t="s">
        <v>276</v>
      </c>
      <c r="C1168" s="432">
        <v>2009</v>
      </c>
      <c r="D1168" t="s">
        <v>10</v>
      </c>
      <c r="F1168" t="s">
        <v>10</v>
      </c>
      <c r="H1168" t="s">
        <v>10</v>
      </c>
      <c r="J1168" t="s">
        <v>10</v>
      </c>
      <c r="L1168" t="s">
        <v>10</v>
      </c>
      <c r="N1168" t="s">
        <v>10</v>
      </c>
      <c r="P1168" t="s">
        <v>10</v>
      </c>
      <c r="R1168" t="s">
        <v>10</v>
      </c>
      <c r="T1168" t="s">
        <v>10</v>
      </c>
      <c r="V1168" t="s">
        <v>10</v>
      </c>
      <c r="X1168" t="s">
        <v>10</v>
      </c>
      <c r="Z1168" t="s">
        <v>10</v>
      </c>
      <c r="AB1168" t="s">
        <v>10</v>
      </c>
    </row>
    <row r="1169" spans="1:28">
      <c r="A1169" s="429" t="s">
        <v>372</v>
      </c>
      <c r="B1169" s="431" t="s">
        <v>276</v>
      </c>
      <c r="C1169" s="432">
        <v>2009</v>
      </c>
      <c r="D1169" t="s">
        <v>10</v>
      </c>
      <c r="F1169" t="s">
        <v>10</v>
      </c>
      <c r="H1169" t="s">
        <v>10</v>
      </c>
      <c r="J1169" t="s">
        <v>10</v>
      </c>
      <c r="L1169" t="s">
        <v>10</v>
      </c>
      <c r="N1169" t="s">
        <v>10</v>
      </c>
      <c r="P1169" t="s">
        <v>10</v>
      </c>
      <c r="R1169" t="s">
        <v>10</v>
      </c>
      <c r="T1169" t="s">
        <v>10</v>
      </c>
      <c r="V1169" t="s">
        <v>10</v>
      </c>
      <c r="X1169" t="s">
        <v>10</v>
      </c>
      <c r="Z1169" t="s">
        <v>10</v>
      </c>
      <c r="AB1169" t="s">
        <v>10</v>
      </c>
    </row>
    <row r="1170" spans="1:28">
      <c r="A1170" s="429" t="s">
        <v>373</v>
      </c>
      <c r="B1170" s="431" t="s">
        <v>276</v>
      </c>
      <c r="C1170" s="432">
        <v>2009</v>
      </c>
      <c r="D1170" t="s">
        <v>10</v>
      </c>
      <c r="F1170" t="s">
        <v>10</v>
      </c>
      <c r="H1170" t="s">
        <v>10</v>
      </c>
      <c r="J1170" t="s">
        <v>10</v>
      </c>
      <c r="L1170" t="s">
        <v>10</v>
      </c>
      <c r="N1170" t="s">
        <v>10</v>
      </c>
      <c r="P1170" t="s">
        <v>10</v>
      </c>
      <c r="R1170" t="s">
        <v>10</v>
      </c>
      <c r="T1170" t="s">
        <v>10</v>
      </c>
      <c r="V1170" t="s">
        <v>10</v>
      </c>
      <c r="X1170" t="s">
        <v>10</v>
      </c>
      <c r="Z1170" t="s">
        <v>10</v>
      </c>
      <c r="AB1170" t="s">
        <v>10</v>
      </c>
    </row>
    <row r="1171" spans="1:28">
      <c r="A1171" s="429" t="s">
        <v>374</v>
      </c>
      <c r="B1171" s="431" t="s">
        <v>276</v>
      </c>
      <c r="C1171" s="432">
        <v>2009</v>
      </c>
      <c r="D1171" t="s">
        <v>10</v>
      </c>
      <c r="F1171" t="s">
        <v>10</v>
      </c>
      <c r="H1171" t="s">
        <v>10</v>
      </c>
      <c r="J1171" t="s">
        <v>10</v>
      </c>
      <c r="L1171" t="s">
        <v>10</v>
      </c>
      <c r="N1171" t="s">
        <v>10</v>
      </c>
      <c r="P1171" t="s">
        <v>10</v>
      </c>
      <c r="R1171" t="s">
        <v>10</v>
      </c>
      <c r="T1171" t="s">
        <v>10</v>
      </c>
      <c r="V1171" t="s">
        <v>10</v>
      </c>
      <c r="X1171" t="s">
        <v>10</v>
      </c>
      <c r="Z1171" t="s">
        <v>10</v>
      </c>
      <c r="AB1171" t="s">
        <v>10</v>
      </c>
    </row>
    <row r="1172" spans="1:28">
      <c r="A1172" s="429" t="s">
        <v>375</v>
      </c>
      <c r="B1172" s="431" t="s">
        <v>276</v>
      </c>
      <c r="C1172" s="432">
        <v>2009</v>
      </c>
      <c r="D1172" t="s">
        <v>10</v>
      </c>
      <c r="F1172" t="s">
        <v>10</v>
      </c>
      <c r="H1172" t="s">
        <v>10</v>
      </c>
      <c r="J1172" t="s">
        <v>10</v>
      </c>
      <c r="L1172" t="s">
        <v>10</v>
      </c>
      <c r="N1172" t="s">
        <v>10</v>
      </c>
      <c r="P1172" t="s">
        <v>10</v>
      </c>
      <c r="R1172" t="s">
        <v>10</v>
      </c>
      <c r="T1172" t="s">
        <v>10</v>
      </c>
      <c r="V1172" t="s">
        <v>10</v>
      </c>
      <c r="X1172" t="s">
        <v>10</v>
      </c>
      <c r="Z1172" t="s">
        <v>10</v>
      </c>
      <c r="AB1172" t="s">
        <v>10</v>
      </c>
    </row>
    <row r="1173" spans="1:28">
      <c r="A1173" s="429" t="s">
        <v>376</v>
      </c>
      <c r="B1173" s="431" t="s">
        <v>276</v>
      </c>
      <c r="C1173" s="432">
        <v>2009</v>
      </c>
      <c r="D1173" t="s">
        <v>10</v>
      </c>
      <c r="F1173" t="s">
        <v>10</v>
      </c>
      <c r="H1173" t="s">
        <v>10</v>
      </c>
      <c r="J1173" t="s">
        <v>10</v>
      </c>
      <c r="L1173" t="s">
        <v>10</v>
      </c>
      <c r="N1173" t="s">
        <v>10</v>
      </c>
      <c r="P1173" t="s">
        <v>10</v>
      </c>
      <c r="R1173" t="s">
        <v>10</v>
      </c>
      <c r="T1173" t="s">
        <v>10</v>
      </c>
      <c r="V1173" t="s">
        <v>10</v>
      </c>
      <c r="X1173" t="s">
        <v>10</v>
      </c>
      <c r="Z1173" t="s">
        <v>10</v>
      </c>
      <c r="AB1173" t="s">
        <v>10</v>
      </c>
    </row>
    <row r="1174" spans="1:28">
      <c r="A1174" s="429" t="s">
        <v>377</v>
      </c>
      <c r="B1174" s="431" t="s">
        <v>276</v>
      </c>
      <c r="C1174" s="432">
        <v>2009</v>
      </c>
      <c r="D1174" t="s">
        <v>10</v>
      </c>
      <c r="F1174" t="s">
        <v>10</v>
      </c>
      <c r="H1174" t="s">
        <v>10</v>
      </c>
      <c r="J1174" t="s">
        <v>10</v>
      </c>
      <c r="L1174" t="s">
        <v>10</v>
      </c>
      <c r="N1174" t="s">
        <v>10</v>
      </c>
      <c r="P1174" t="s">
        <v>10</v>
      </c>
      <c r="R1174" t="s">
        <v>10</v>
      </c>
      <c r="T1174" t="s">
        <v>10</v>
      </c>
      <c r="V1174" t="s">
        <v>10</v>
      </c>
      <c r="X1174" t="s">
        <v>10</v>
      </c>
      <c r="Z1174" t="s">
        <v>10</v>
      </c>
      <c r="AB1174" t="s">
        <v>10</v>
      </c>
    </row>
    <row r="1175" spans="1:28">
      <c r="A1175" s="429" t="s">
        <v>378</v>
      </c>
      <c r="B1175" s="431" t="s">
        <v>276</v>
      </c>
      <c r="C1175" s="432">
        <v>2009</v>
      </c>
      <c r="D1175" t="s">
        <v>10</v>
      </c>
      <c r="F1175" t="s">
        <v>10</v>
      </c>
      <c r="H1175" t="s">
        <v>10</v>
      </c>
      <c r="J1175" t="s">
        <v>10</v>
      </c>
      <c r="L1175" t="s">
        <v>10</v>
      </c>
      <c r="N1175" t="s">
        <v>10</v>
      </c>
      <c r="P1175" t="s">
        <v>10</v>
      </c>
      <c r="R1175" t="s">
        <v>10</v>
      </c>
      <c r="T1175" t="s">
        <v>10</v>
      </c>
      <c r="V1175" t="s">
        <v>10</v>
      </c>
      <c r="X1175" t="s">
        <v>10</v>
      </c>
      <c r="Z1175" t="s">
        <v>10</v>
      </c>
      <c r="AB1175" t="s">
        <v>10</v>
      </c>
    </row>
    <row r="1176" spans="1:28">
      <c r="A1176" s="429" t="s">
        <v>379</v>
      </c>
      <c r="B1176" s="431" t="s">
        <v>276</v>
      </c>
      <c r="C1176" s="432">
        <v>2009</v>
      </c>
      <c r="D1176" t="s">
        <v>10</v>
      </c>
      <c r="F1176" t="s">
        <v>10</v>
      </c>
      <c r="H1176" t="s">
        <v>10</v>
      </c>
      <c r="J1176" t="s">
        <v>10</v>
      </c>
      <c r="L1176" t="s">
        <v>10</v>
      </c>
      <c r="N1176" t="s">
        <v>10</v>
      </c>
      <c r="P1176" t="s">
        <v>10</v>
      </c>
      <c r="R1176" t="s">
        <v>10</v>
      </c>
      <c r="T1176" t="s">
        <v>10</v>
      </c>
      <c r="V1176" t="s">
        <v>10</v>
      </c>
      <c r="X1176" t="s">
        <v>10</v>
      </c>
      <c r="Z1176" t="s">
        <v>10</v>
      </c>
      <c r="AB1176" t="s">
        <v>10</v>
      </c>
    </row>
    <row r="1177" spans="1:28">
      <c r="A1177" s="429" t="s">
        <v>380</v>
      </c>
      <c r="B1177" s="431" t="s">
        <v>276</v>
      </c>
      <c r="C1177" s="432">
        <v>2009</v>
      </c>
      <c r="D1177" t="s">
        <v>10</v>
      </c>
      <c r="F1177" t="s">
        <v>10</v>
      </c>
      <c r="H1177" t="s">
        <v>10</v>
      </c>
      <c r="J1177" t="s">
        <v>10</v>
      </c>
      <c r="L1177" t="s">
        <v>10</v>
      </c>
      <c r="N1177" t="s">
        <v>10</v>
      </c>
      <c r="P1177" t="s">
        <v>10</v>
      </c>
      <c r="R1177" t="s">
        <v>10</v>
      </c>
      <c r="T1177" t="s">
        <v>10</v>
      </c>
      <c r="V1177" t="s">
        <v>10</v>
      </c>
      <c r="X1177" t="s">
        <v>10</v>
      </c>
      <c r="Z1177" t="s">
        <v>10</v>
      </c>
      <c r="AB1177" t="s">
        <v>10</v>
      </c>
    </row>
    <row r="1178" spans="1:28">
      <c r="A1178" s="429" t="s">
        <v>381</v>
      </c>
      <c r="B1178" s="431" t="s">
        <v>276</v>
      </c>
      <c r="C1178" s="432">
        <v>2009</v>
      </c>
      <c r="D1178" t="s">
        <v>10</v>
      </c>
      <c r="F1178" t="s">
        <v>10</v>
      </c>
      <c r="H1178" t="s">
        <v>10</v>
      </c>
      <c r="J1178" t="s">
        <v>10</v>
      </c>
      <c r="L1178" t="s">
        <v>10</v>
      </c>
      <c r="N1178" t="s">
        <v>10</v>
      </c>
      <c r="P1178" t="s">
        <v>10</v>
      </c>
      <c r="R1178" t="s">
        <v>10</v>
      </c>
      <c r="T1178" t="s">
        <v>10</v>
      </c>
      <c r="V1178" t="s">
        <v>10</v>
      </c>
      <c r="X1178" t="s">
        <v>10</v>
      </c>
      <c r="Z1178" t="s">
        <v>10</v>
      </c>
      <c r="AB1178" t="s">
        <v>10</v>
      </c>
    </row>
    <row r="1179" spans="1:28">
      <c r="A1179" s="429" t="s">
        <v>382</v>
      </c>
      <c r="B1179" s="431" t="s">
        <v>276</v>
      </c>
      <c r="C1179" s="432">
        <v>2009</v>
      </c>
      <c r="D1179" t="s">
        <v>10</v>
      </c>
      <c r="F1179" t="s">
        <v>10</v>
      </c>
      <c r="H1179" t="s">
        <v>10</v>
      </c>
      <c r="J1179" t="s">
        <v>10</v>
      </c>
      <c r="L1179" t="s">
        <v>10</v>
      </c>
      <c r="N1179" t="s">
        <v>10</v>
      </c>
      <c r="P1179" t="s">
        <v>10</v>
      </c>
      <c r="R1179" t="s">
        <v>10</v>
      </c>
      <c r="T1179" t="s">
        <v>10</v>
      </c>
      <c r="V1179" t="s">
        <v>10</v>
      </c>
      <c r="X1179" t="s">
        <v>10</v>
      </c>
      <c r="Z1179" t="s">
        <v>10</v>
      </c>
      <c r="AB1179" t="s">
        <v>10</v>
      </c>
    </row>
    <row r="1180" spans="1:28">
      <c r="A1180" s="429" t="s">
        <v>383</v>
      </c>
      <c r="B1180" s="431" t="s">
        <v>276</v>
      </c>
      <c r="C1180" s="432">
        <v>2009</v>
      </c>
      <c r="D1180" t="s">
        <v>10</v>
      </c>
      <c r="F1180" t="s">
        <v>10</v>
      </c>
      <c r="H1180" t="s">
        <v>10</v>
      </c>
      <c r="J1180" t="s">
        <v>10</v>
      </c>
      <c r="L1180" t="s">
        <v>10</v>
      </c>
      <c r="N1180" t="s">
        <v>10</v>
      </c>
      <c r="P1180" t="s">
        <v>10</v>
      </c>
      <c r="R1180" t="s">
        <v>10</v>
      </c>
      <c r="T1180" t="s">
        <v>10</v>
      </c>
      <c r="V1180" t="s">
        <v>10</v>
      </c>
      <c r="X1180" t="s">
        <v>10</v>
      </c>
      <c r="Z1180" t="s">
        <v>10</v>
      </c>
      <c r="AB1180" t="s">
        <v>10</v>
      </c>
    </row>
    <row r="1181" spans="1:28">
      <c r="A1181" s="429" t="s">
        <v>384</v>
      </c>
      <c r="B1181" s="431" t="s">
        <v>276</v>
      </c>
      <c r="C1181" s="432">
        <v>2009</v>
      </c>
      <c r="D1181" t="s">
        <v>10</v>
      </c>
      <c r="F1181" t="s">
        <v>10</v>
      </c>
      <c r="H1181" t="s">
        <v>10</v>
      </c>
      <c r="J1181" t="s">
        <v>10</v>
      </c>
      <c r="L1181" t="s">
        <v>10</v>
      </c>
      <c r="N1181" t="s">
        <v>10</v>
      </c>
      <c r="P1181" t="s">
        <v>10</v>
      </c>
      <c r="R1181" t="s">
        <v>10</v>
      </c>
      <c r="T1181" t="s">
        <v>10</v>
      </c>
      <c r="V1181" t="s">
        <v>10</v>
      </c>
      <c r="X1181" t="s">
        <v>10</v>
      </c>
      <c r="Z1181" t="s">
        <v>10</v>
      </c>
      <c r="AB1181" t="s">
        <v>10</v>
      </c>
    </row>
    <row r="1182" spans="1:28">
      <c r="A1182" s="429" t="s">
        <v>385</v>
      </c>
      <c r="B1182" s="431" t="s">
        <v>276</v>
      </c>
      <c r="C1182" s="432">
        <v>2009</v>
      </c>
      <c r="D1182" t="s">
        <v>10</v>
      </c>
      <c r="F1182" t="s">
        <v>10</v>
      </c>
      <c r="H1182" t="s">
        <v>10</v>
      </c>
      <c r="J1182" t="s">
        <v>10</v>
      </c>
      <c r="L1182" t="s">
        <v>10</v>
      </c>
      <c r="N1182" t="s">
        <v>10</v>
      </c>
      <c r="P1182" t="s">
        <v>10</v>
      </c>
      <c r="R1182" t="s">
        <v>10</v>
      </c>
      <c r="T1182" t="s">
        <v>10</v>
      </c>
      <c r="V1182" t="s">
        <v>10</v>
      </c>
      <c r="X1182" t="s">
        <v>10</v>
      </c>
      <c r="Z1182" t="s">
        <v>10</v>
      </c>
      <c r="AB1182" t="s">
        <v>10</v>
      </c>
    </row>
    <row r="1183" spans="1:28">
      <c r="A1183" s="429" t="s">
        <v>387</v>
      </c>
      <c r="B1183" s="431" t="s">
        <v>276</v>
      </c>
      <c r="C1183" s="432">
        <v>2009</v>
      </c>
      <c r="D1183" t="s">
        <v>10</v>
      </c>
      <c r="F1183" t="s">
        <v>10</v>
      </c>
      <c r="H1183" t="s">
        <v>10</v>
      </c>
      <c r="J1183" t="s">
        <v>10</v>
      </c>
      <c r="L1183" t="s">
        <v>10</v>
      </c>
      <c r="N1183" t="s">
        <v>10</v>
      </c>
      <c r="P1183" t="s">
        <v>10</v>
      </c>
      <c r="R1183" t="s">
        <v>10</v>
      </c>
      <c r="T1183" t="s">
        <v>10</v>
      </c>
      <c r="V1183" t="s">
        <v>10</v>
      </c>
      <c r="X1183" t="s">
        <v>10</v>
      </c>
      <c r="Z1183" t="s">
        <v>10</v>
      </c>
      <c r="AB1183" t="s">
        <v>10</v>
      </c>
    </row>
    <row r="1184" spans="1:28">
      <c r="A1184" s="429" t="s">
        <v>388</v>
      </c>
      <c r="B1184" s="431" t="s">
        <v>276</v>
      </c>
      <c r="C1184" s="432">
        <v>2009</v>
      </c>
      <c r="D1184" t="s">
        <v>10</v>
      </c>
      <c r="F1184" t="s">
        <v>10</v>
      </c>
      <c r="H1184" t="s">
        <v>10</v>
      </c>
      <c r="J1184" t="s">
        <v>10</v>
      </c>
      <c r="L1184" t="s">
        <v>10</v>
      </c>
      <c r="N1184" t="s">
        <v>10</v>
      </c>
      <c r="P1184" t="s">
        <v>10</v>
      </c>
      <c r="R1184" t="s">
        <v>10</v>
      </c>
      <c r="T1184" t="s">
        <v>10</v>
      </c>
      <c r="V1184" t="s">
        <v>10</v>
      </c>
      <c r="X1184" t="s">
        <v>10</v>
      </c>
      <c r="Z1184" t="s">
        <v>10</v>
      </c>
      <c r="AB1184" t="s">
        <v>10</v>
      </c>
    </row>
    <row r="1185" spans="1:28">
      <c r="A1185" s="429" t="s">
        <v>389</v>
      </c>
      <c r="B1185" s="431" t="s">
        <v>276</v>
      </c>
      <c r="C1185" s="432">
        <v>2009</v>
      </c>
      <c r="D1185" t="s">
        <v>10</v>
      </c>
      <c r="F1185" t="s">
        <v>10</v>
      </c>
      <c r="H1185" t="s">
        <v>10</v>
      </c>
      <c r="J1185" t="s">
        <v>10</v>
      </c>
      <c r="L1185" t="s">
        <v>10</v>
      </c>
      <c r="N1185" t="s">
        <v>10</v>
      </c>
      <c r="P1185" t="s">
        <v>10</v>
      </c>
      <c r="R1185" t="s">
        <v>10</v>
      </c>
      <c r="T1185" t="s">
        <v>10</v>
      </c>
      <c r="V1185" t="s">
        <v>10</v>
      </c>
      <c r="X1185" t="s">
        <v>10</v>
      </c>
      <c r="Z1185" t="s">
        <v>10</v>
      </c>
      <c r="AB1185" t="s">
        <v>10</v>
      </c>
    </row>
    <row r="1186" spans="1:28">
      <c r="A1186" s="429" t="s">
        <v>390</v>
      </c>
      <c r="B1186" s="431" t="s">
        <v>276</v>
      </c>
      <c r="C1186" s="432">
        <v>2009</v>
      </c>
      <c r="D1186" t="s">
        <v>10</v>
      </c>
      <c r="F1186" t="s">
        <v>10</v>
      </c>
      <c r="H1186" t="s">
        <v>10</v>
      </c>
      <c r="J1186" t="s">
        <v>10</v>
      </c>
      <c r="L1186" t="s">
        <v>10</v>
      </c>
      <c r="N1186" t="s">
        <v>10</v>
      </c>
      <c r="P1186" t="s">
        <v>10</v>
      </c>
      <c r="R1186" t="s">
        <v>10</v>
      </c>
      <c r="T1186" t="s">
        <v>10</v>
      </c>
      <c r="V1186" t="s">
        <v>10</v>
      </c>
      <c r="X1186" t="s">
        <v>10</v>
      </c>
      <c r="Z1186" t="s">
        <v>10</v>
      </c>
      <c r="AB1186" t="s">
        <v>10</v>
      </c>
    </row>
    <row r="1187" spans="1:28">
      <c r="A1187" s="429" t="s">
        <v>391</v>
      </c>
      <c r="B1187" s="431" t="s">
        <v>276</v>
      </c>
      <c r="C1187" s="432">
        <v>2009</v>
      </c>
      <c r="D1187" t="s">
        <v>10</v>
      </c>
      <c r="F1187" t="s">
        <v>10</v>
      </c>
      <c r="H1187" t="s">
        <v>10</v>
      </c>
      <c r="J1187" t="s">
        <v>10</v>
      </c>
      <c r="L1187" t="s">
        <v>10</v>
      </c>
      <c r="N1187" t="s">
        <v>10</v>
      </c>
      <c r="P1187" t="s">
        <v>10</v>
      </c>
      <c r="R1187" t="s">
        <v>10</v>
      </c>
      <c r="T1187" t="s">
        <v>10</v>
      </c>
      <c r="V1187" t="s">
        <v>10</v>
      </c>
      <c r="X1187" t="s">
        <v>10</v>
      </c>
      <c r="Z1187" t="s">
        <v>10</v>
      </c>
      <c r="AB1187" t="s">
        <v>10</v>
      </c>
    </row>
    <row r="1188" spans="1:28">
      <c r="A1188" s="429" t="s">
        <v>392</v>
      </c>
      <c r="B1188" s="431" t="s">
        <v>276</v>
      </c>
      <c r="C1188" s="432">
        <v>2009</v>
      </c>
      <c r="D1188" t="s">
        <v>10</v>
      </c>
      <c r="F1188" t="s">
        <v>10</v>
      </c>
      <c r="H1188" t="s">
        <v>10</v>
      </c>
      <c r="J1188" t="s">
        <v>10</v>
      </c>
      <c r="L1188" t="s">
        <v>10</v>
      </c>
      <c r="N1188" t="s">
        <v>10</v>
      </c>
      <c r="P1188" t="s">
        <v>10</v>
      </c>
      <c r="R1188" t="s">
        <v>10</v>
      </c>
      <c r="T1188" t="s">
        <v>10</v>
      </c>
      <c r="V1188" t="s">
        <v>10</v>
      </c>
      <c r="X1188" t="s">
        <v>10</v>
      </c>
      <c r="Z1188" t="s">
        <v>10</v>
      </c>
      <c r="AB1188" t="s">
        <v>10</v>
      </c>
    </row>
    <row r="1189" spans="1:28">
      <c r="D1189" t="s">
        <v>11</v>
      </c>
      <c r="F1189" t="s">
        <v>12</v>
      </c>
      <c r="H1189" t="s">
        <v>13</v>
      </c>
      <c r="J1189" t="s">
        <v>14</v>
      </c>
      <c r="L1189" t="s">
        <v>15</v>
      </c>
      <c r="N1189" t="s">
        <v>16</v>
      </c>
      <c r="P1189" t="s">
        <v>17</v>
      </c>
      <c r="R1189" t="s">
        <v>18</v>
      </c>
      <c r="T1189" t="s">
        <v>19</v>
      </c>
      <c r="V1189" t="s">
        <v>20</v>
      </c>
      <c r="X1189" t="s">
        <v>21</v>
      </c>
      <c r="Z1189" t="s">
        <v>22</v>
      </c>
      <c r="AB1189" t="s">
        <v>23</v>
      </c>
    </row>
    <row r="1190" spans="1:28">
      <c r="A1190" s="429" t="s">
        <v>275</v>
      </c>
      <c r="B1190" s="431" t="s">
        <v>276</v>
      </c>
      <c r="C1190" s="432">
        <v>2010</v>
      </c>
      <c r="D1190" t="s">
        <v>10</v>
      </c>
      <c r="F1190" t="s">
        <v>10</v>
      </c>
      <c r="H1190" t="s">
        <v>10</v>
      </c>
      <c r="J1190" t="s">
        <v>10</v>
      </c>
      <c r="L1190" t="s">
        <v>10</v>
      </c>
      <c r="N1190" t="s">
        <v>10</v>
      </c>
      <c r="P1190" t="s">
        <v>10</v>
      </c>
      <c r="R1190" t="s">
        <v>10</v>
      </c>
      <c r="T1190" t="s">
        <v>10</v>
      </c>
      <c r="V1190" t="s">
        <v>10</v>
      </c>
      <c r="X1190" t="s">
        <v>10</v>
      </c>
      <c r="Z1190" t="s">
        <v>10</v>
      </c>
      <c r="AB1190" t="s">
        <v>10</v>
      </c>
    </row>
    <row r="1191" spans="1:28">
      <c r="A1191" s="429" t="s">
        <v>277</v>
      </c>
      <c r="B1191" s="431" t="s">
        <v>276</v>
      </c>
      <c r="C1191" s="432">
        <v>2010</v>
      </c>
      <c r="D1191" t="s">
        <v>10</v>
      </c>
      <c r="F1191" t="s">
        <v>10</v>
      </c>
      <c r="H1191" t="s">
        <v>10</v>
      </c>
      <c r="J1191" t="s">
        <v>10</v>
      </c>
      <c r="L1191" t="s">
        <v>10</v>
      </c>
      <c r="N1191" t="s">
        <v>10</v>
      </c>
      <c r="P1191" t="s">
        <v>10</v>
      </c>
      <c r="R1191" t="s">
        <v>10</v>
      </c>
      <c r="T1191" t="s">
        <v>10</v>
      </c>
      <c r="V1191" t="s">
        <v>10</v>
      </c>
      <c r="X1191" t="s">
        <v>10</v>
      </c>
      <c r="Z1191" t="s">
        <v>10</v>
      </c>
      <c r="AB1191" t="s">
        <v>10</v>
      </c>
    </row>
    <row r="1192" spans="1:28">
      <c r="A1192" s="429" t="s">
        <v>278</v>
      </c>
      <c r="B1192" s="431" t="s">
        <v>276</v>
      </c>
      <c r="C1192" s="432">
        <v>2010</v>
      </c>
      <c r="D1192" t="s">
        <v>10</v>
      </c>
      <c r="F1192" t="s">
        <v>10</v>
      </c>
      <c r="H1192" t="s">
        <v>10</v>
      </c>
      <c r="J1192" t="s">
        <v>10</v>
      </c>
      <c r="L1192" t="s">
        <v>10</v>
      </c>
      <c r="N1192" t="s">
        <v>10</v>
      </c>
      <c r="P1192" t="s">
        <v>10</v>
      </c>
      <c r="R1192" t="s">
        <v>10</v>
      </c>
      <c r="T1192" t="s">
        <v>10</v>
      </c>
      <c r="V1192" t="s">
        <v>10</v>
      </c>
      <c r="X1192" t="s">
        <v>10</v>
      </c>
      <c r="Z1192" t="s">
        <v>10</v>
      </c>
      <c r="AB1192" t="s">
        <v>10</v>
      </c>
    </row>
    <row r="1193" spans="1:28">
      <c r="A1193" s="429" t="s">
        <v>279</v>
      </c>
      <c r="B1193" s="431" t="s">
        <v>276</v>
      </c>
      <c r="C1193" s="432">
        <v>2010</v>
      </c>
      <c r="D1193" t="s">
        <v>10</v>
      </c>
      <c r="F1193" t="s">
        <v>10</v>
      </c>
      <c r="H1193" t="s">
        <v>10</v>
      </c>
      <c r="J1193" t="s">
        <v>10</v>
      </c>
      <c r="L1193" t="s">
        <v>10</v>
      </c>
      <c r="N1193" t="s">
        <v>10</v>
      </c>
      <c r="P1193" t="s">
        <v>10</v>
      </c>
      <c r="R1193" t="s">
        <v>10</v>
      </c>
      <c r="T1193" t="s">
        <v>10</v>
      </c>
      <c r="V1193" t="s">
        <v>10</v>
      </c>
      <c r="X1193" t="s">
        <v>10</v>
      </c>
      <c r="Z1193" t="s">
        <v>10</v>
      </c>
      <c r="AB1193" t="s">
        <v>10</v>
      </c>
    </row>
    <row r="1194" spans="1:28">
      <c r="A1194" s="429" t="s">
        <v>280</v>
      </c>
      <c r="B1194" s="431" t="s">
        <v>276</v>
      </c>
      <c r="C1194" s="432">
        <v>2010</v>
      </c>
      <c r="D1194" t="s">
        <v>10</v>
      </c>
      <c r="F1194" t="s">
        <v>10</v>
      </c>
      <c r="H1194" t="s">
        <v>10</v>
      </c>
      <c r="J1194" t="s">
        <v>10</v>
      </c>
      <c r="L1194" t="s">
        <v>10</v>
      </c>
      <c r="N1194" t="s">
        <v>10</v>
      </c>
      <c r="P1194" t="s">
        <v>10</v>
      </c>
      <c r="R1194" t="s">
        <v>10</v>
      </c>
      <c r="T1194" t="s">
        <v>10</v>
      </c>
      <c r="V1194" t="s">
        <v>10</v>
      </c>
      <c r="X1194" t="s">
        <v>10</v>
      </c>
      <c r="Z1194" t="s">
        <v>10</v>
      </c>
      <c r="AB1194" t="s">
        <v>10</v>
      </c>
    </row>
    <row r="1195" spans="1:28">
      <c r="A1195" s="429" t="s">
        <v>281</v>
      </c>
      <c r="B1195" s="431" t="s">
        <v>276</v>
      </c>
      <c r="C1195" s="432">
        <v>2010</v>
      </c>
      <c r="D1195" t="s">
        <v>10</v>
      </c>
      <c r="F1195" t="s">
        <v>10</v>
      </c>
      <c r="H1195" t="s">
        <v>10</v>
      </c>
      <c r="J1195" t="s">
        <v>10</v>
      </c>
      <c r="L1195" t="s">
        <v>10</v>
      </c>
      <c r="N1195" t="s">
        <v>10</v>
      </c>
      <c r="P1195" t="s">
        <v>10</v>
      </c>
      <c r="R1195" t="s">
        <v>10</v>
      </c>
      <c r="T1195" t="s">
        <v>10</v>
      </c>
      <c r="V1195" t="s">
        <v>10</v>
      </c>
      <c r="X1195" t="s">
        <v>10</v>
      </c>
      <c r="Z1195" t="s">
        <v>10</v>
      </c>
      <c r="AB1195" t="s">
        <v>10</v>
      </c>
    </row>
    <row r="1196" spans="1:28">
      <c r="A1196" s="429" t="s">
        <v>282</v>
      </c>
      <c r="B1196" s="431" t="s">
        <v>276</v>
      </c>
      <c r="C1196" s="432">
        <v>2010</v>
      </c>
      <c r="D1196" t="s">
        <v>10</v>
      </c>
      <c r="F1196" t="s">
        <v>10</v>
      </c>
      <c r="H1196" t="s">
        <v>10</v>
      </c>
      <c r="J1196" t="s">
        <v>10</v>
      </c>
      <c r="L1196" t="s">
        <v>10</v>
      </c>
      <c r="N1196" t="s">
        <v>10</v>
      </c>
      <c r="P1196" t="s">
        <v>10</v>
      </c>
      <c r="R1196" t="s">
        <v>10</v>
      </c>
      <c r="T1196" t="s">
        <v>10</v>
      </c>
      <c r="V1196" t="s">
        <v>10</v>
      </c>
      <c r="X1196" t="s">
        <v>10</v>
      </c>
      <c r="Z1196" t="s">
        <v>10</v>
      </c>
      <c r="AB1196" t="s">
        <v>10</v>
      </c>
    </row>
    <row r="1197" spans="1:28">
      <c r="A1197" s="429" t="s">
        <v>283</v>
      </c>
      <c r="B1197" s="431" t="s">
        <v>276</v>
      </c>
      <c r="C1197" s="432">
        <v>2010</v>
      </c>
      <c r="D1197" t="s">
        <v>10</v>
      </c>
      <c r="F1197" t="s">
        <v>10</v>
      </c>
      <c r="H1197" t="s">
        <v>10</v>
      </c>
      <c r="J1197" t="s">
        <v>10</v>
      </c>
      <c r="L1197" t="s">
        <v>10</v>
      </c>
      <c r="N1197" t="s">
        <v>10</v>
      </c>
      <c r="P1197" t="s">
        <v>10</v>
      </c>
      <c r="R1197" t="s">
        <v>10</v>
      </c>
      <c r="T1197" t="s">
        <v>10</v>
      </c>
      <c r="V1197" t="s">
        <v>10</v>
      </c>
      <c r="X1197" t="s">
        <v>10</v>
      </c>
      <c r="Z1197" t="s">
        <v>10</v>
      </c>
      <c r="AB1197" t="s">
        <v>10</v>
      </c>
    </row>
    <row r="1198" spans="1:28">
      <c r="A1198" s="429" t="s">
        <v>284</v>
      </c>
      <c r="B1198" s="431" t="s">
        <v>276</v>
      </c>
      <c r="C1198" s="432">
        <v>2010</v>
      </c>
      <c r="D1198" t="s">
        <v>10</v>
      </c>
      <c r="F1198" t="s">
        <v>10</v>
      </c>
      <c r="H1198" t="s">
        <v>10</v>
      </c>
      <c r="J1198" t="s">
        <v>10</v>
      </c>
      <c r="L1198" t="s">
        <v>10</v>
      </c>
      <c r="N1198" t="s">
        <v>10</v>
      </c>
      <c r="P1198" t="s">
        <v>10</v>
      </c>
      <c r="R1198" t="s">
        <v>10</v>
      </c>
      <c r="T1198" t="s">
        <v>10</v>
      </c>
      <c r="V1198" t="s">
        <v>10</v>
      </c>
      <c r="X1198" t="s">
        <v>10</v>
      </c>
      <c r="Z1198" t="s">
        <v>10</v>
      </c>
      <c r="AB1198" t="s">
        <v>10</v>
      </c>
    </row>
    <row r="1199" spans="1:28">
      <c r="A1199" s="429" t="s">
        <v>285</v>
      </c>
      <c r="B1199" s="431" t="s">
        <v>276</v>
      </c>
      <c r="C1199" s="432">
        <v>2010</v>
      </c>
      <c r="D1199" t="s">
        <v>10</v>
      </c>
      <c r="F1199" t="s">
        <v>10</v>
      </c>
      <c r="H1199" t="s">
        <v>10</v>
      </c>
      <c r="J1199" t="s">
        <v>10</v>
      </c>
      <c r="L1199" t="s">
        <v>10</v>
      </c>
      <c r="N1199" t="s">
        <v>10</v>
      </c>
      <c r="P1199" t="s">
        <v>10</v>
      </c>
      <c r="R1199" t="s">
        <v>10</v>
      </c>
      <c r="T1199" t="s">
        <v>10</v>
      </c>
      <c r="V1199" t="s">
        <v>10</v>
      </c>
      <c r="X1199" t="s">
        <v>10</v>
      </c>
      <c r="Z1199" t="s">
        <v>10</v>
      </c>
      <c r="AB1199" t="s">
        <v>10</v>
      </c>
    </row>
    <row r="1200" spans="1:28">
      <c r="A1200" s="429" t="s">
        <v>286</v>
      </c>
      <c r="B1200" s="431" t="s">
        <v>276</v>
      </c>
      <c r="C1200" s="432">
        <v>2010</v>
      </c>
      <c r="D1200" t="s">
        <v>10</v>
      </c>
      <c r="F1200" t="s">
        <v>10</v>
      </c>
      <c r="H1200" t="s">
        <v>10</v>
      </c>
      <c r="J1200" t="s">
        <v>10</v>
      </c>
      <c r="L1200" t="s">
        <v>10</v>
      </c>
      <c r="N1200" t="s">
        <v>10</v>
      </c>
      <c r="P1200" t="s">
        <v>10</v>
      </c>
      <c r="R1200" t="s">
        <v>10</v>
      </c>
      <c r="T1200" t="s">
        <v>10</v>
      </c>
      <c r="V1200" t="s">
        <v>10</v>
      </c>
      <c r="X1200" t="s">
        <v>10</v>
      </c>
      <c r="Z1200" t="s">
        <v>10</v>
      </c>
      <c r="AB1200" t="s">
        <v>10</v>
      </c>
    </row>
    <row r="1201" spans="1:28">
      <c r="A1201" s="429" t="s">
        <v>287</v>
      </c>
      <c r="B1201" s="431" t="s">
        <v>276</v>
      </c>
      <c r="C1201" s="432">
        <v>2010</v>
      </c>
      <c r="D1201" t="s">
        <v>10</v>
      </c>
      <c r="F1201" t="s">
        <v>10</v>
      </c>
      <c r="H1201" t="s">
        <v>10</v>
      </c>
      <c r="J1201" t="s">
        <v>10</v>
      </c>
      <c r="L1201" t="s">
        <v>10</v>
      </c>
      <c r="N1201" t="s">
        <v>10</v>
      </c>
      <c r="P1201" t="s">
        <v>10</v>
      </c>
      <c r="R1201" t="s">
        <v>10</v>
      </c>
      <c r="T1201" t="s">
        <v>10</v>
      </c>
      <c r="V1201" t="s">
        <v>10</v>
      </c>
      <c r="X1201" t="s">
        <v>10</v>
      </c>
      <c r="Z1201" t="s">
        <v>10</v>
      </c>
      <c r="AB1201" t="s">
        <v>10</v>
      </c>
    </row>
    <row r="1202" spans="1:28">
      <c r="A1202" s="429" t="s">
        <v>288</v>
      </c>
      <c r="B1202" s="431" t="s">
        <v>276</v>
      </c>
      <c r="C1202" s="432">
        <v>2010</v>
      </c>
      <c r="D1202" t="s">
        <v>10</v>
      </c>
      <c r="F1202" t="s">
        <v>10</v>
      </c>
      <c r="H1202" t="s">
        <v>10</v>
      </c>
      <c r="J1202" t="s">
        <v>10</v>
      </c>
      <c r="L1202" t="s">
        <v>10</v>
      </c>
      <c r="N1202" t="s">
        <v>10</v>
      </c>
      <c r="P1202" t="s">
        <v>10</v>
      </c>
      <c r="R1202" t="s">
        <v>10</v>
      </c>
      <c r="T1202" t="s">
        <v>10</v>
      </c>
      <c r="V1202" t="s">
        <v>10</v>
      </c>
      <c r="X1202" t="s">
        <v>10</v>
      </c>
      <c r="Z1202" t="s">
        <v>10</v>
      </c>
      <c r="AB1202" t="s">
        <v>10</v>
      </c>
    </row>
    <row r="1203" spans="1:28">
      <c r="A1203" s="429" t="s">
        <v>289</v>
      </c>
      <c r="B1203" s="431" t="s">
        <v>276</v>
      </c>
      <c r="C1203" s="432">
        <v>2010</v>
      </c>
      <c r="D1203" t="s">
        <v>10</v>
      </c>
      <c r="F1203" t="s">
        <v>10</v>
      </c>
      <c r="H1203" t="s">
        <v>10</v>
      </c>
      <c r="J1203" t="s">
        <v>10</v>
      </c>
      <c r="L1203" t="s">
        <v>10</v>
      </c>
      <c r="N1203" t="s">
        <v>10</v>
      </c>
      <c r="P1203" t="s">
        <v>10</v>
      </c>
      <c r="R1203" t="s">
        <v>10</v>
      </c>
      <c r="T1203" t="s">
        <v>10</v>
      </c>
      <c r="V1203" t="s">
        <v>10</v>
      </c>
      <c r="X1203" t="s">
        <v>10</v>
      </c>
      <c r="Z1203" t="s">
        <v>10</v>
      </c>
      <c r="AB1203" t="s">
        <v>10</v>
      </c>
    </row>
    <row r="1204" spans="1:28">
      <c r="A1204" s="429" t="s">
        <v>290</v>
      </c>
      <c r="B1204" s="431" t="s">
        <v>276</v>
      </c>
      <c r="C1204" s="432">
        <v>2010</v>
      </c>
      <c r="D1204" t="s">
        <v>10</v>
      </c>
      <c r="F1204" t="s">
        <v>10</v>
      </c>
      <c r="H1204" t="s">
        <v>10</v>
      </c>
      <c r="J1204" t="s">
        <v>10</v>
      </c>
      <c r="L1204" t="s">
        <v>10</v>
      </c>
      <c r="N1204" t="s">
        <v>10</v>
      </c>
      <c r="P1204" t="s">
        <v>10</v>
      </c>
      <c r="R1204" t="s">
        <v>10</v>
      </c>
      <c r="T1204" t="s">
        <v>10</v>
      </c>
      <c r="V1204" t="s">
        <v>10</v>
      </c>
      <c r="X1204" t="s">
        <v>10</v>
      </c>
      <c r="Z1204" t="s">
        <v>10</v>
      </c>
      <c r="AB1204" t="s">
        <v>10</v>
      </c>
    </row>
    <row r="1205" spans="1:28">
      <c r="A1205" s="429" t="s">
        <v>291</v>
      </c>
      <c r="B1205" s="431" t="s">
        <v>276</v>
      </c>
      <c r="C1205" s="432">
        <v>2010</v>
      </c>
      <c r="D1205" t="s">
        <v>10</v>
      </c>
      <c r="F1205" t="s">
        <v>10</v>
      </c>
      <c r="H1205" t="s">
        <v>10</v>
      </c>
      <c r="J1205" t="s">
        <v>10</v>
      </c>
      <c r="L1205" t="s">
        <v>10</v>
      </c>
      <c r="N1205" t="s">
        <v>10</v>
      </c>
      <c r="P1205" t="s">
        <v>10</v>
      </c>
      <c r="R1205" t="s">
        <v>10</v>
      </c>
      <c r="T1205" t="s">
        <v>10</v>
      </c>
      <c r="V1205" t="s">
        <v>10</v>
      </c>
      <c r="X1205" t="s">
        <v>10</v>
      </c>
      <c r="Z1205" t="s">
        <v>10</v>
      </c>
      <c r="AB1205" t="s">
        <v>10</v>
      </c>
    </row>
    <row r="1206" spans="1:28">
      <c r="A1206" s="429" t="s">
        <v>293</v>
      </c>
      <c r="B1206" s="431" t="s">
        <v>276</v>
      </c>
      <c r="C1206" s="432">
        <v>2010</v>
      </c>
      <c r="D1206" t="s">
        <v>10</v>
      </c>
      <c r="F1206" t="s">
        <v>10</v>
      </c>
      <c r="H1206" t="s">
        <v>10</v>
      </c>
      <c r="J1206" t="s">
        <v>10</v>
      </c>
      <c r="L1206" t="s">
        <v>10</v>
      </c>
      <c r="N1206" t="s">
        <v>10</v>
      </c>
      <c r="P1206" t="s">
        <v>10</v>
      </c>
      <c r="R1206" t="s">
        <v>10</v>
      </c>
      <c r="T1206" t="s">
        <v>10</v>
      </c>
      <c r="V1206" t="s">
        <v>10</v>
      </c>
      <c r="X1206" t="s">
        <v>10</v>
      </c>
      <c r="Z1206" t="s">
        <v>10</v>
      </c>
      <c r="AB1206" t="s">
        <v>10</v>
      </c>
    </row>
    <row r="1207" spans="1:28">
      <c r="A1207" s="429" t="s">
        <v>294</v>
      </c>
      <c r="B1207" s="431" t="s">
        <v>276</v>
      </c>
      <c r="C1207" s="432">
        <v>2010</v>
      </c>
      <c r="D1207" t="s">
        <v>10</v>
      </c>
      <c r="F1207" t="s">
        <v>10</v>
      </c>
      <c r="H1207" t="s">
        <v>10</v>
      </c>
      <c r="J1207" t="s">
        <v>10</v>
      </c>
      <c r="L1207" t="s">
        <v>10</v>
      </c>
      <c r="N1207" t="s">
        <v>10</v>
      </c>
      <c r="P1207" t="s">
        <v>10</v>
      </c>
      <c r="R1207" t="s">
        <v>10</v>
      </c>
      <c r="T1207" t="s">
        <v>10</v>
      </c>
      <c r="V1207" t="s">
        <v>10</v>
      </c>
      <c r="X1207" t="s">
        <v>10</v>
      </c>
      <c r="Z1207" t="s">
        <v>10</v>
      </c>
      <c r="AB1207" t="s">
        <v>10</v>
      </c>
    </row>
    <row r="1208" spans="1:28">
      <c r="A1208" s="429" t="s">
        <v>295</v>
      </c>
      <c r="B1208" s="431" t="s">
        <v>276</v>
      </c>
      <c r="C1208" s="432">
        <v>2010</v>
      </c>
      <c r="D1208" t="s">
        <v>10</v>
      </c>
      <c r="F1208" t="s">
        <v>10</v>
      </c>
      <c r="H1208" t="s">
        <v>10</v>
      </c>
      <c r="J1208" t="s">
        <v>10</v>
      </c>
      <c r="L1208" t="s">
        <v>10</v>
      </c>
      <c r="N1208" t="s">
        <v>10</v>
      </c>
      <c r="P1208" t="s">
        <v>10</v>
      </c>
      <c r="R1208" t="s">
        <v>10</v>
      </c>
      <c r="T1208" t="s">
        <v>10</v>
      </c>
      <c r="V1208" t="s">
        <v>10</v>
      </c>
      <c r="X1208" t="s">
        <v>10</v>
      </c>
      <c r="Z1208" t="s">
        <v>10</v>
      </c>
      <c r="AB1208" t="s">
        <v>10</v>
      </c>
    </row>
    <row r="1209" spans="1:28">
      <c r="A1209" s="429" t="s">
        <v>296</v>
      </c>
      <c r="B1209" s="431" t="s">
        <v>276</v>
      </c>
      <c r="C1209" s="432">
        <v>2010</v>
      </c>
      <c r="D1209" t="s">
        <v>10</v>
      </c>
      <c r="F1209" t="s">
        <v>10</v>
      </c>
      <c r="H1209" t="s">
        <v>10</v>
      </c>
      <c r="J1209" t="s">
        <v>10</v>
      </c>
      <c r="L1209" t="s">
        <v>10</v>
      </c>
      <c r="N1209" t="s">
        <v>10</v>
      </c>
      <c r="P1209" t="s">
        <v>10</v>
      </c>
      <c r="R1209" t="s">
        <v>10</v>
      </c>
      <c r="T1209" t="s">
        <v>10</v>
      </c>
      <c r="V1209" t="s">
        <v>10</v>
      </c>
      <c r="X1209" t="s">
        <v>10</v>
      </c>
      <c r="Z1209" t="s">
        <v>10</v>
      </c>
      <c r="AB1209" t="s">
        <v>10</v>
      </c>
    </row>
    <row r="1210" spans="1:28">
      <c r="A1210" s="429" t="s">
        <v>297</v>
      </c>
      <c r="B1210" s="431" t="s">
        <v>276</v>
      </c>
      <c r="C1210" s="432">
        <v>2010</v>
      </c>
      <c r="D1210" t="s">
        <v>10</v>
      </c>
      <c r="F1210" t="s">
        <v>10</v>
      </c>
      <c r="H1210" t="s">
        <v>10</v>
      </c>
      <c r="J1210" t="s">
        <v>10</v>
      </c>
      <c r="L1210" t="s">
        <v>10</v>
      </c>
      <c r="N1210" t="s">
        <v>10</v>
      </c>
      <c r="P1210" t="s">
        <v>10</v>
      </c>
      <c r="R1210" t="s">
        <v>10</v>
      </c>
      <c r="T1210" t="s">
        <v>10</v>
      </c>
      <c r="V1210" t="s">
        <v>10</v>
      </c>
      <c r="X1210" t="s">
        <v>10</v>
      </c>
      <c r="Z1210" t="s">
        <v>10</v>
      </c>
      <c r="AB1210" t="s">
        <v>10</v>
      </c>
    </row>
    <row r="1211" spans="1:28">
      <c r="A1211" s="429" t="s">
        <v>298</v>
      </c>
      <c r="B1211" s="431" t="s">
        <v>276</v>
      </c>
      <c r="C1211" s="432">
        <v>2010</v>
      </c>
      <c r="D1211" t="s">
        <v>10</v>
      </c>
      <c r="F1211" t="s">
        <v>10</v>
      </c>
      <c r="H1211" t="s">
        <v>10</v>
      </c>
      <c r="J1211" t="s">
        <v>10</v>
      </c>
      <c r="L1211" t="s">
        <v>10</v>
      </c>
      <c r="N1211" t="s">
        <v>10</v>
      </c>
      <c r="P1211" t="s">
        <v>10</v>
      </c>
      <c r="R1211" t="s">
        <v>10</v>
      </c>
      <c r="T1211" t="s">
        <v>10</v>
      </c>
      <c r="V1211" t="s">
        <v>10</v>
      </c>
      <c r="X1211" t="s">
        <v>10</v>
      </c>
      <c r="Z1211" t="s">
        <v>10</v>
      </c>
      <c r="AB1211" t="s">
        <v>10</v>
      </c>
    </row>
    <row r="1212" spans="1:28">
      <c r="A1212" s="429" t="s">
        <v>299</v>
      </c>
      <c r="B1212" s="431" t="s">
        <v>276</v>
      </c>
      <c r="C1212" s="432">
        <v>2010</v>
      </c>
      <c r="D1212" t="s">
        <v>10</v>
      </c>
      <c r="F1212" t="s">
        <v>10</v>
      </c>
      <c r="H1212" t="s">
        <v>10</v>
      </c>
      <c r="J1212" t="s">
        <v>10</v>
      </c>
      <c r="L1212" t="s">
        <v>10</v>
      </c>
      <c r="N1212" t="s">
        <v>10</v>
      </c>
      <c r="P1212" t="s">
        <v>10</v>
      </c>
      <c r="R1212" t="s">
        <v>10</v>
      </c>
      <c r="T1212" t="s">
        <v>10</v>
      </c>
      <c r="V1212" t="s">
        <v>10</v>
      </c>
      <c r="X1212" t="s">
        <v>10</v>
      </c>
      <c r="Z1212" t="s">
        <v>10</v>
      </c>
      <c r="AB1212" t="s">
        <v>10</v>
      </c>
    </row>
    <row r="1213" spans="1:28">
      <c r="A1213" s="429" t="s">
        <v>300</v>
      </c>
      <c r="B1213" s="431" t="s">
        <v>276</v>
      </c>
      <c r="C1213" s="432">
        <v>2010</v>
      </c>
      <c r="D1213" t="s">
        <v>10</v>
      </c>
      <c r="F1213" t="s">
        <v>10</v>
      </c>
      <c r="H1213" t="s">
        <v>10</v>
      </c>
      <c r="J1213" t="s">
        <v>10</v>
      </c>
      <c r="L1213" t="s">
        <v>10</v>
      </c>
      <c r="N1213" t="s">
        <v>10</v>
      </c>
      <c r="P1213" t="s">
        <v>10</v>
      </c>
      <c r="R1213" t="s">
        <v>10</v>
      </c>
      <c r="T1213" t="s">
        <v>10</v>
      </c>
      <c r="V1213" t="s">
        <v>10</v>
      </c>
      <c r="X1213" t="s">
        <v>10</v>
      </c>
      <c r="Z1213" t="s">
        <v>10</v>
      </c>
      <c r="AB1213" t="s">
        <v>10</v>
      </c>
    </row>
    <row r="1214" spans="1:28">
      <c r="A1214" s="429" t="s">
        <v>301</v>
      </c>
      <c r="B1214" s="431" t="s">
        <v>276</v>
      </c>
      <c r="C1214" s="432">
        <v>2010</v>
      </c>
      <c r="D1214" t="s">
        <v>10</v>
      </c>
      <c r="F1214" t="s">
        <v>10</v>
      </c>
      <c r="H1214" t="s">
        <v>10</v>
      </c>
      <c r="J1214" t="s">
        <v>10</v>
      </c>
      <c r="L1214" t="s">
        <v>10</v>
      </c>
      <c r="N1214" t="s">
        <v>10</v>
      </c>
      <c r="P1214" t="s">
        <v>10</v>
      </c>
      <c r="R1214" t="s">
        <v>10</v>
      </c>
      <c r="T1214" t="s">
        <v>10</v>
      </c>
      <c r="V1214" t="s">
        <v>10</v>
      </c>
      <c r="X1214" t="s">
        <v>10</v>
      </c>
      <c r="Z1214" t="s">
        <v>10</v>
      </c>
      <c r="AB1214" t="s">
        <v>10</v>
      </c>
    </row>
    <row r="1215" spans="1:28">
      <c r="A1215" s="429" t="s">
        <v>302</v>
      </c>
      <c r="B1215" s="431" t="s">
        <v>276</v>
      </c>
      <c r="C1215" s="432">
        <v>2010</v>
      </c>
      <c r="D1215" t="s">
        <v>10</v>
      </c>
      <c r="F1215" t="s">
        <v>10</v>
      </c>
      <c r="H1215" t="s">
        <v>10</v>
      </c>
      <c r="J1215" t="s">
        <v>10</v>
      </c>
      <c r="L1215" t="s">
        <v>10</v>
      </c>
      <c r="N1215" t="s">
        <v>10</v>
      </c>
      <c r="P1215" t="s">
        <v>10</v>
      </c>
      <c r="R1215" t="s">
        <v>10</v>
      </c>
      <c r="T1215" t="s">
        <v>10</v>
      </c>
      <c r="V1215" t="s">
        <v>10</v>
      </c>
      <c r="X1215" t="s">
        <v>10</v>
      </c>
      <c r="Z1215" t="s">
        <v>10</v>
      </c>
      <c r="AB1215" t="s">
        <v>10</v>
      </c>
    </row>
    <row r="1216" spans="1:28">
      <c r="A1216" s="429" t="s">
        <v>303</v>
      </c>
      <c r="B1216" s="431" t="s">
        <v>276</v>
      </c>
      <c r="C1216" s="432">
        <v>2010</v>
      </c>
      <c r="D1216" t="s">
        <v>10</v>
      </c>
      <c r="F1216" t="s">
        <v>10</v>
      </c>
      <c r="H1216" t="s">
        <v>10</v>
      </c>
      <c r="J1216" t="s">
        <v>10</v>
      </c>
      <c r="L1216" t="s">
        <v>10</v>
      </c>
      <c r="N1216" t="s">
        <v>10</v>
      </c>
      <c r="P1216" t="s">
        <v>10</v>
      </c>
      <c r="R1216" t="s">
        <v>10</v>
      </c>
      <c r="T1216" t="s">
        <v>10</v>
      </c>
      <c r="V1216" t="s">
        <v>10</v>
      </c>
      <c r="X1216" t="s">
        <v>10</v>
      </c>
      <c r="Z1216" t="s">
        <v>10</v>
      </c>
      <c r="AB1216" t="s">
        <v>10</v>
      </c>
    </row>
    <row r="1217" spans="1:28">
      <c r="A1217" s="429" t="s">
        <v>304</v>
      </c>
      <c r="B1217" s="431" t="s">
        <v>276</v>
      </c>
      <c r="C1217" s="432">
        <v>2010</v>
      </c>
      <c r="D1217" t="s">
        <v>10</v>
      </c>
      <c r="F1217" t="s">
        <v>10</v>
      </c>
      <c r="H1217" t="s">
        <v>10</v>
      </c>
      <c r="J1217" t="s">
        <v>10</v>
      </c>
      <c r="L1217" t="s">
        <v>10</v>
      </c>
      <c r="N1217" t="s">
        <v>10</v>
      </c>
      <c r="P1217" t="s">
        <v>10</v>
      </c>
      <c r="R1217" t="s">
        <v>10</v>
      </c>
      <c r="T1217" t="s">
        <v>10</v>
      </c>
      <c r="V1217" t="s">
        <v>10</v>
      </c>
      <c r="X1217" t="s">
        <v>10</v>
      </c>
      <c r="Z1217" t="s">
        <v>10</v>
      </c>
      <c r="AB1217" t="s">
        <v>10</v>
      </c>
    </row>
    <row r="1218" spans="1:28">
      <c r="A1218" s="429" t="s">
        <v>306</v>
      </c>
      <c r="B1218" s="431" t="s">
        <v>276</v>
      </c>
      <c r="C1218" s="432">
        <v>2010</v>
      </c>
      <c r="D1218" t="s">
        <v>10</v>
      </c>
      <c r="F1218" t="s">
        <v>10</v>
      </c>
      <c r="H1218" t="s">
        <v>10</v>
      </c>
      <c r="J1218" t="s">
        <v>10</v>
      </c>
      <c r="L1218" t="s">
        <v>10</v>
      </c>
      <c r="N1218" t="s">
        <v>10</v>
      </c>
      <c r="P1218" t="s">
        <v>10</v>
      </c>
      <c r="R1218" t="s">
        <v>10</v>
      </c>
      <c r="T1218" t="s">
        <v>10</v>
      </c>
      <c r="V1218" t="s">
        <v>10</v>
      </c>
      <c r="X1218" t="s">
        <v>10</v>
      </c>
      <c r="Z1218" t="s">
        <v>10</v>
      </c>
      <c r="AB1218" t="s">
        <v>10</v>
      </c>
    </row>
    <row r="1219" spans="1:28">
      <c r="A1219" s="429" t="s">
        <v>307</v>
      </c>
      <c r="B1219" s="431" t="s">
        <v>276</v>
      </c>
      <c r="C1219" s="432">
        <v>2010</v>
      </c>
      <c r="D1219" t="s">
        <v>10</v>
      </c>
      <c r="F1219" t="s">
        <v>10</v>
      </c>
      <c r="H1219" t="s">
        <v>10</v>
      </c>
      <c r="J1219" t="s">
        <v>10</v>
      </c>
      <c r="L1219" t="s">
        <v>10</v>
      </c>
      <c r="N1219" t="s">
        <v>10</v>
      </c>
      <c r="P1219" t="s">
        <v>10</v>
      </c>
      <c r="R1219" t="s">
        <v>10</v>
      </c>
      <c r="T1219" t="s">
        <v>10</v>
      </c>
      <c r="V1219" t="s">
        <v>10</v>
      </c>
      <c r="X1219" t="s">
        <v>10</v>
      </c>
      <c r="Z1219" t="s">
        <v>10</v>
      </c>
      <c r="AB1219" t="s">
        <v>10</v>
      </c>
    </row>
    <row r="1220" spans="1:28">
      <c r="A1220" s="429" t="s">
        <v>308</v>
      </c>
      <c r="B1220" s="431" t="s">
        <v>276</v>
      </c>
      <c r="C1220" s="432">
        <v>2010</v>
      </c>
      <c r="D1220" t="s">
        <v>10</v>
      </c>
      <c r="F1220" t="s">
        <v>10</v>
      </c>
      <c r="H1220" t="s">
        <v>10</v>
      </c>
      <c r="J1220" t="s">
        <v>10</v>
      </c>
      <c r="L1220" t="s">
        <v>10</v>
      </c>
      <c r="N1220" t="s">
        <v>10</v>
      </c>
      <c r="P1220" t="s">
        <v>10</v>
      </c>
      <c r="R1220" t="s">
        <v>10</v>
      </c>
      <c r="T1220" t="s">
        <v>10</v>
      </c>
      <c r="V1220" t="s">
        <v>10</v>
      </c>
      <c r="X1220" t="s">
        <v>10</v>
      </c>
      <c r="Z1220" t="s">
        <v>10</v>
      </c>
      <c r="AB1220" t="s">
        <v>10</v>
      </c>
    </row>
    <row r="1221" spans="1:28">
      <c r="A1221" s="429" t="s">
        <v>310</v>
      </c>
      <c r="B1221" s="431" t="s">
        <v>276</v>
      </c>
      <c r="C1221" s="432">
        <v>2010</v>
      </c>
      <c r="D1221" t="s">
        <v>10</v>
      </c>
      <c r="F1221" t="s">
        <v>10</v>
      </c>
      <c r="H1221" t="s">
        <v>10</v>
      </c>
      <c r="J1221" t="s">
        <v>10</v>
      </c>
      <c r="L1221" t="s">
        <v>10</v>
      </c>
      <c r="N1221" t="s">
        <v>10</v>
      </c>
      <c r="P1221" t="s">
        <v>10</v>
      </c>
      <c r="R1221" t="s">
        <v>10</v>
      </c>
      <c r="T1221" t="s">
        <v>10</v>
      </c>
      <c r="V1221" t="s">
        <v>10</v>
      </c>
      <c r="X1221" t="s">
        <v>10</v>
      </c>
      <c r="Z1221" t="s">
        <v>10</v>
      </c>
      <c r="AB1221" t="s">
        <v>10</v>
      </c>
    </row>
    <row r="1222" spans="1:28">
      <c r="A1222" s="429" t="s">
        <v>311</v>
      </c>
      <c r="B1222" s="431" t="s">
        <v>276</v>
      </c>
      <c r="C1222" s="432">
        <v>2010</v>
      </c>
      <c r="D1222" t="s">
        <v>10</v>
      </c>
      <c r="F1222" t="s">
        <v>10</v>
      </c>
      <c r="H1222" t="s">
        <v>10</v>
      </c>
      <c r="J1222" t="s">
        <v>10</v>
      </c>
      <c r="L1222" t="s">
        <v>10</v>
      </c>
      <c r="N1222" t="s">
        <v>10</v>
      </c>
      <c r="P1222" t="s">
        <v>10</v>
      </c>
      <c r="R1222" t="s">
        <v>10</v>
      </c>
      <c r="T1222" t="s">
        <v>10</v>
      </c>
      <c r="V1222" t="s">
        <v>10</v>
      </c>
      <c r="X1222" t="s">
        <v>10</v>
      </c>
      <c r="Z1222" t="s">
        <v>10</v>
      </c>
      <c r="AB1222" t="s">
        <v>10</v>
      </c>
    </row>
    <row r="1223" spans="1:28">
      <c r="A1223" s="429" t="s">
        <v>312</v>
      </c>
      <c r="B1223" s="431" t="s">
        <v>276</v>
      </c>
      <c r="C1223" s="432">
        <v>2010</v>
      </c>
      <c r="D1223" t="s">
        <v>10</v>
      </c>
      <c r="F1223" t="s">
        <v>10</v>
      </c>
      <c r="H1223" t="s">
        <v>10</v>
      </c>
      <c r="J1223" t="s">
        <v>10</v>
      </c>
      <c r="L1223" t="s">
        <v>10</v>
      </c>
      <c r="N1223" t="s">
        <v>10</v>
      </c>
      <c r="P1223" t="s">
        <v>10</v>
      </c>
      <c r="R1223" t="s">
        <v>10</v>
      </c>
      <c r="T1223" t="s">
        <v>10</v>
      </c>
      <c r="V1223" t="s">
        <v>10</v>
      </c>
      <c r="X1223" t="s">
        <v>10</v>
      </c>
      <c r="Z1223" t="s">
        <v>10</v>
      </c>
      <c r="AB1223" t="s">
        <v>10</v>
      </c>
    </row>
    <row r="1224" spans="1:28">
      <c r="A1224" s="429" t="s">
        <v>314</v>
      </c>
      <c r="B1224" s="431" t="s">
        <v>276</v>
      </c>
      <c r="C1224" s="432">
        <v>2010</v>
      </c>
      <c r="D1224" t="s">
        <v>10</v>
      </c>
      <c r="F1224" t="s">
        <v>10</v>
      </c>
      <c r="H1224" t="s">
        <v>10</v>
      </c>
      <c r="J1224" t="s">
        <v>10</v>
      </c>
      <c r="L1224" t="s">
        <v>10</v>
      </c>
      <c r="N1224" t="s">
        <v>10</v>
      </c>
      <c r="P1224" t="s">
        <v>10</v>
      </c>
      <c r="R1224" t="s">
        <v>10</v>
      </c>
      <c r="T1224" t="s">
        <v>10</v>
      </c>
      <c r="V1224" t="s">
        <v>10</v>
      </c>
      <c r="X1224" t="s">
        <v>10</v>
      </c>
      <c r="Z1224" t="s">
        <v>10</v>
      </c>
      <c r="AB1224" t="s">
        <v>10</v>
      </c>
    </row>
    <row r="1225" spans="1:28">
      <c r="A1225" s="429" t="s">
        <v>315</v>
      </c>
      <c r="B1225" s="431" t="s">
        <v>276</v>
      </c>
      <c r="C1225" s="432">
        <v>2010</v>
      </c>
      <c r="D1225" t="s">
        <v>10</v>
      </c>
      <c r="F1225" t="s">
        <v>10</v>
      </c>
      <c r="H1225" t="s">
        <v>10</v>
      </c>
      <c r="J1225" t="s">
        <v>10</v>
      </c>
      <c r="L1225" t="s">
        <v>10</v>
      </c>
      <c r="N1225" t="s">
        <v>10</v>
      </c>
      <c r="P1225" t="s">
        <v>10</v>
      </c>
      <c r="R1225" t="s">
        <v>10</v>
      </c>
      <c r="T1225" t="s">
        <v>10</v>
      </c>
      <c r="V1225" t="s">
        <v>10</v>
      </c>
      <c r="X1225" t="s">
        <v>10</v>
      </c>
      <c r="Z1225" t="s">
        <v>10</v>
      </c>
      <c r="AB1225" t="s">
        <v>10</v>
      </c>
    </row>
    <row r="1226" spans="1:28">
      <c r="A1226" s="429" t="s">
        <v>316</v>
      </c>
      <c r="B1226" s="431" t="s">
        <v>276</v>
      </c>
      <c r="C1226" s="432">
        <v>2010</v>
      </c>
      <c r="D1226" t="s">
        <v>10</v>
      </c>
      <c r="F1226" t="s">
        <v>10</v>
      </c>
      <c r="H1226" t="s">
        <v>10</v>
      </c>
      <c r="J1226" t="s">
        <v>10</v>
      </c>
      <c r="L1226" t="s">
        <v>10</v>
      </c>
      <c r="N1226" t="s">
        <v>10</v>
      </c>
      <c r="P1226" t="s">
        <v>10</v>
      </c>
      <c r="R1226" t="s">
        <v>10</v>
      </c>
      <c r="T1226" t="s">
        <v>10</v>
      </c>
      <c r="V1226" t="s">
        <v>10</v>
      </c>
      <c r="X1226" t="s">
        <v>10</v>
      </c>
      <c r="Z1226" t="s">
        <v>10</v>
      </c>
      <c r="AB1226" t="s">
        <v>10</v>
      </c>
    </row>
    <row r="1227" spans="1:28">
      <c r="A1227" s="429" t="s">
        <v>317</v>
      </c>
      <c r="B1227" s="431" t="s">
        <v>276</v>
      </c>
      <c r="C1227" s="432">
        <v>2010</v>
      </c>
      <c r="D1227" t="s">
        <v>10</v>
      </c>
      <c r="F1227" t="s">
        <v>10</v>
      </c>
      <c r="H1227" t="s">
        <v>10</v>
      </c>
      <c r="J1227" t="s">
        <v>10</v>
      </c>
      <c r="L1227" t="s">
        <v>10</v>
      </c>
      <c r="N1227" t="s">
        <v>10</v>
      </c>
      <c r="P1227" t="s">
        <v>10</v>
      </c>
      <c r="R1227" t="s">
        <v>10</v>
      </c>
      <c r="T1227" t="s">
        <v>10</v>
      </c>
      <c r="V1227" t="s">
        <v>10</v>
      </c>
      <c r="X1227" t="s">
        <v>10</v>
      </c>
      <c r="Z1227" t="s">
        <v>10</v>
      </c>
      <c r="AB1227" t="s">
        <v>10</v>
      </c>
    </row>
    <row r="1228" spans="1:28">
      <c r="A1228" s="429" t="s">
        <v>318</v>
      </c>
      <c r="B1228" s="431" t="s">
        <v>276</v>
      </c>
      <c r="C1228" s="432">
        <v>2010</v>
      </c>
      <c r="D1228" t="s">
        <v>10</v>
      </c>
      <c r="F1228" t="s">
        <v>10</v>
      </c>
      <c r="H1228" t="s">
        <v>10</v>
      </c>
      <c r="J1228" t="s">
        <v>10</v>
      </c>
      <c r="L1228" t="s">
        <v>10</v>
      </c>
      <c r="N1228" t="s">
        <v>10</v>
      </c>
      <c r="P1228" t="s">
        <v>10</v>
      </c>
      <c r="R1228" t="s">
        <v>10</v>
      </c>
      <c r="T1228" t="s">
        <v>10</v>
      </c>
      <c r="V1228" t="s">
        <v>10</v>
      </c>
      <c r="X1228" t="s">
        <v>10</v>
      </c>
      <c r="Z1228" t="s">
        <v>10</v>
      </c>
      <c r="AB1228" t="s">
        <v>10</v>
      </c>
    </row>
    <row r="1229" spans="1:28">
      <c r="A1229" s="429" t="s">
        <v>319</v>
      </c>
      <c r="B1229" s="431" t="s">
        <v>276</v>
      </c>
      <c r="C1229" s="432">
        <v>2010</v>
      </c>
      <c r="D1229" t="s">
        <v>10</v>
      </c>
      <c r="F1229" t="s">
        <v>10</v>
      </c>
      <c r="H1229" t="s">
        <v>10</v>
      </c>
      <c r="J1229" t="s">
        <v>10</v>
      </c>
      <c r="L1229" t="s">
        <v>10</v>
      </c>
      <c r="N1229" t="s">
        <v>10</v>
      </c>
      <c r="P1229" t="s">
        <v>10</v>
      </c>
      <c r="R1229" t="s">
        <v>10</v>
      </c>
      <c r="T1229" t="s">
        <v>10</v>
      </c>
      <c r="V1229" t="s">
        <v>10</v>
      </c>
      <c r="X1229" t="s">
        <v>10</v>
      </c>
      <c r="Z1229" t="s">
        <v>10</v>
      </c>
      <c r="AB1229" t="s">
        <v>10</v>
      </c>
    </row>
    <row r="1230" spans="1:28">
      <c r="A1230" s="429" t="s">
        <v>321</v>
      </c>
      <c r="B1230" s="431" t="s">
        <v>276</v>
      </c>
      <c r="C1230" s="432">
        <v>2010</v>
      </c>
      <c r="D1230" t="s">
        <v>10</v>
      </c>
      <c r="F1230" t="s">
        <v>10</v>
      </c>
      <c r="H1230" t="s">
        <v>10</v>
      </c>
      <c r="J1230" t="s">
        <v>10</v>
      </c>
      <c r="L1230" t="s">
        <v>10</v>
      </c>
      <c r="N1230" t="s">
        <v>10</v>
      </c>
      <c r="P1230" t="s">
        <v>10</v>
      </c>
      <c r="R1230" t="s">
        <v>10</v>
      </c>
      <c r="T1230" t="s">
        <v>10</v>
      </c>
      <c r="V1230" t="s">
        <v>10</v>
      </c>
      <c r="X1230" t="s">
        <v>10</v>
      </c>
      <c r="Z1230" t="s">
        <v>10</v>
      </c>
      <c r="AB1230" t="s">
        <v>10</v>
      </c>
    </row>
    <row r="1231" spans="1:28">
      <c r="A1231" s="429" t="s">
        <v>322</v>
      </c>
      <c r="B1231" s="431" t="s">
        <v>276</v>
      </c>
      <c r="C1231" s="432">
        <v>2010</v>
      </c>
      <c r="D1231" t="s">
        <v>10</v>
      </c>
      <c r="F1231" t="s">
        <v>10</v>
      </c>
      <c r="H1231" t="s">
        <v>10</v>
      </c>
      <c r="J1231" t="s">
        <v>10</v>
      </c>
      <c r="L1231" t="s">
        <v>10</v>
      </c>
      <c r="N1231" t="s">
        <v>10</v>
      </c>
      <c r="P1231" t="s">
        <v>10</v>
      </c>
      <c r="R1231" t="s">
        <v>10</v>
      </c>
      <c r="T1231" t="s">
        <v>10</v>
      </c>
      <c r="V1231" t="s">
        <v>10</v>
      </c>
      <c r="X1231" t="s">
        <v>10</v>
      </c>
      <c r="Z1231" t="s">
        <v>10</v>
      </c>
      <c r="AB1231" t="s">
        <v>10</v>
      </c>
    </row>
    <row r="1232" spans="1:28">
      <c r="A1232" s="429" t="s">
        <v>324</v>
      </c>
      <c r="B1232" s="431" t="s">
        <v>276</v>
      </c>
      <c r="C1232" s="432">
        <v>2010</v>
      </c>
      <c r="D1232" t="s">
        <v>10</v>
      </c>
      <c r="F1232" t="s">
        <v>10</v>
      </c>
      <c r="H1232" t="s">
        <v>10</v>
      </c>
      <c r="J1232" t="s">
        <v>10</v>
      </c>
      <c r="L1232" t="s">
        <v>10</v>
      </c>
      <c r="N1232" t="s">
        <v>10</v>
      </c>
      <c r="P1232" t="s">
        <v>10</v>
      </c>
      <c r="R1232" t="s">
        <v>10</v>
      </c>
      <c r="T1232" t="s">
        <v>10</v>
      </c>
      <c r="V1232" t="s">
        <v>10</v>
      </c>
      <c r="X1232" t="s">
        <v>10</v>
      </c>
      <c r="Z1232" t="s">
        <v>10</v>
      </c>
      <c r="AB1232" t="s">
        <v>10</v>
      </c>
    </row>
    <row r="1233" spans="1:28">
      <c r="A1233" s="429" t="s">
        <v>325</v>
      </c>
      <c r="B1233" s="431" t="s">
        <v>276</v>
      </c>
      <c r="C1233" s="432">
        <v>2010</v>
      </c>
      <c r="D1233" t="s">
        <v>10</v>
      </c>
      <c r="F1233" t="s">
        <v>10</v>
      </c>
      <c r="H1233" t="s">
        <v>10</v>
      </c>
      <c r="J1233" t="s">
        <v>10</v>
      </c>
      <c r="L1233" t="s">
        <v>10</v>
      </c>
      <c r="N1233" t="s">
        <v>10</v>
      </c>
      <c r="P1233" t="s">
        <v>10</v>
      </c>
      <c r="R1233" t="s">
        <v>10</v>
      </c>
      <c r="T1233" t="s">
        <v>10</v>
      </c>
      <c r="V1233" t="s">
        <v>10</v>
      </c>
      <c r="X1233" t="s">
        <v>10</v>
      </c>
      <c r="Z1233" t="s">
        <v>10</v>
      </c>
      <c r="AB1233" t="s">
        <v>10</v>
      </c>
    </row>
    <row r="1234" spans="1:28">
      <c r="A1234" s="429" t="s">
        <v>327</v>
      </c>
      <c r="B1234" s="431" t="s">
        <v>276</v>
      </c>
      <c r="C1234" s="432">
        <v>2010</v>
      </c>
      <c r="D1234" t="s">
        <v>10</v>
      </c>
      <c r="F1234" t="s">
        <v>10</v>
      </c>
      <c r="H1234" t="s">
        <v>10</v>
      </c>
      <c r="J1234" t="s">
        <v>10</v>
      </c>
      <c r="L1234" t="s">
        <v>10</v>
      </c>
      <c r="N1234" t="s">
        <v>10</v>
      </c>
      <c r="P1234" t="s">
        <v>10</v>
      </c>
      <c r="R1234" t="s">
        <v>10</v>
      </c>
      <c r="T1234" t="s">
        <v>10</v>
      </c>
      <c r="V1234" t="s">
        <v>10</v>
      </c>
      <c r="X1234" t="s">
        <v>10</v>
      </c>
      <c r="Z1234" t="s">
        <v>10</v>
      </c>
      <c r="AB1234" t="s">
        <v>10</v>
      </c>
    </row>
    <row r="1235" spans="1:28">
      <c r="A1235" s="429" t="s">
        <v>328</v>
      </c>
      <c r="B1235" s="431" t="s">
        <v>276</v>
      </c>
      <c r="C1235" s="432">
        <v>2010</v>
      </c>
      <c r="D1235" t="s">
        <v>10</v>
      </c>
      <c r="F1235" t="s">
        <v>10</v>
      </c>
      <c r="H1235" t="s">
        <v>10</v>
      </c>
      <c r="J1235" t="s">
        <v>10</v>
      </c>
      <c r="L1235" t="s">
        <v>10</v>
      </c>
      <c r="N1235" t="s">
        <v>10</v>
      </c>
      <c r="P1235" t="s">
        <v>10</v>
      </c>
      <c r="R1235" t="s">
        <v>10</v>
      </c>
      <c r="T1235" t="s">
        <v>10</v>
      </c>
      <c r="V1235" t="s">
        <v>10</v>
      </c>
      <c r="X1235" t="s">
        <v>10</v>
      </c>
      <c r="Z1235" t="s">
        <v>10</v>
      </c>
      <c r="AB1235" t="s">
        <v>10</v>
      </c>
    </row>
    <row r="1236" spans="1:28">
      <c r="A1236" s="429" t="s">
        <v>329</v>
      </c>
      <c r="B1236" s="431" t="s">
        <v>276</v>
      </c>
      <c r="C1236" s="432">
        <v>2010</v>
      </c>
      <c r="D1236" t="s">
        <v>10</v>
      </c>
      <c r="F1236" t="s">
        <v>10</v>
      </c>
      <c r="H1236" t="s">
        <v>10</v>
      </c>
      <c r="J1236" t="s">
        <v>10</v>
      </c>
      <c r="L1236" t="s">
        <v>10</v>
      </c>
      <c r="N1236" t="s">
        <v>10</v>
      </c>
      <c r="P1236" t="s">
        <v>10</v>
      </c>
      <c r="R1236" t="s">
        <v>10</v>
      </c>
      <c r="T1236" t="s">
        <v>10</v>
      </c>
      <c r="V1236" t="s">
        <v>10</v>
      </c>
      <c r="X1236" t="s">
        <v>10</v>
      </c>
      <c r="Z1236" t="s">
        <v>10</v>
      </c>
      <c r="AB1236" t="s">
        <v>10</v>
      </c>
    </row>
    <row r="1237" spans="1:28">
      <c r="A1237" s="429" t="s">
        <v>330</v>
      </c>
      <c r="B1237" s="431" t="s">
        <v>276</v>
      </c>
      <c r="C1237" s="432">
        <v>2010</v>
      </c>
      <c r="D1237" t="s">
        <v>10</v>
      </c>
      <c r="F1237" t="s">
        <v>10</v>
      </c>
      <c r="H1237" t="s">
        <v>10</v>
      </c>
      <c r="J1237" t="s">
        <v>10</v>
      </c>
      <c r="L1237" t="s">
        <v>10</v>
      </c>
      <c r="N1237" t="s">
        <v>10</v>
      </c>
      <c r="P1237" t="s">
        <v>10</v>
      </c>
      <c r="R1237" t="s">
        <v>10</v>
      </c>
      <c r="T1237" t="s">
        <v>10</v>
      </c>
      <c r="V1237" t="s">
        <v>10</v>
      </c>
      <c r="X1237" t="s">
        <v>10</v>
      </c>
      <c r="Z1237" t="s">
        <v>10</v>
      </c>
      <c r="AB1237" t="s">
        <v>10</v>
      </c>
    </row>
    <row r="1238" spans="1:28">
      <c r="A1238" s="429" t="s">
        <v>332</v>
      </c>
      <c r="B1238" s="431" t="s">
        <v>276</v>
      </c>
      <c r="C1238" s="432">
        <v>2010</v>
      </c>
      <c r="D1238" t="s">
        <v>10</v>
      </c>
      <c r="F1238" t="s">
        <v>10</v>
      </c>
      <c r="H1238" t="s">
        <v>10</v>
      </c>
      <c r="J1238" t="s">
        <v>10</v>
      </c>
      <c r="L1238" t="s">
        <v>10</v>
      </c>
      <c r="N1238" t="s">
        <v>10</v>
      </c>
      <c r="P1238" t="s">
        <v>10</v>
      </c>
      <c r="R1238" t="s">
        <v>10</v>
      </c>
      <c r="T1238" t="s">
        <v>10</v>
      </c>
      <c r="V1238" t="s">
        <v>10</v>
      </c>
      <c r="X1238" t="s">
        <v>10</v>
      </c>
      <c r="Z1238" t="s">
        <v>10</v>
      </c>
      <c r="AB1238" t="s">
        <v>10</v>
      </c>
    </row>
    <row r="1239" spans="1:28">
      <c r="A1239" s="429" t="s">
        <v>333</v>
      </c>
      <c r="B1239" s="431" t="s">
        <v>276</v>
      </c>
      <c r="C1239" s="432">
        <v>2010</v>
      </c>
      <c r="D1239" t="s">
        <v>10</v>
      </c>
      <c r="F1239" t="s">
        <v>10</v>
      </c>
      <c r="H1239" t="s">
        <v>10</v>
      </c>
      <c r="J1239" t="s">
        <v>10</v>
      </c>
      <c r="L1239" t="s">
        <v>10</v>
      </c>
      <c r="N1239" t="s">
        <v>10</v>
      </c>
      <c r="P1239" t="s">
        <v>10</v>
      </c>
      <c r="R1239" t="s">
        <v>10</v>
      </c>
      <c r="T1239" t="s">
        <v>10</v>
      </c>
      <c r="V1239" t="s">
        <v>10</v>
      </c>
      <c r="X1239" t="s">
        <v>10</v>
      </c>
      <c r="Z1239" t="s">
        <v>10</v>
      </c>
      <c r="AB1239" t="s">
        <v>10</v>
      </c>
    </row>
    <row r="1240" spans="1:28">
      <c r="A1240" s="429" t="s">
        <v>334</v>
      </c>
      <c r="B1240" s="431" t="s">
        <v>276</v>
      </c>
      <c r="C1240" s="432">
        <v>2010</v>
      </c>
      <c r="D1240" t="s">
        <v>10</v>
      </c>
      <c r="F1240" t="s">
        <v>10</v>
      </c>
      <c r="H1240" t="s">
        <v>10</v>
      </c>
      <c r="J1240" t="s">
        <v>10</v>
      </c>
      <c r="L1240" t="s">
        <v>10</v>
      </c>
      <c r="N1240" t="s">
        <v>10</v>
      </c>
      <c r="P1240" t="s">
        <v>10</v>
      </c>
      <c r="R1240" t="s">
        <v>10</v>
      </c>
      <c r="T1240" t="s">
        <v>10</v>
      </c>
      <c r="V1240" t="s">
        <v>10</v>
      </c>
      <c r="X1240" t="s">
        <v>10</v>
      </c>
      <c r="Z1240" t="s">
        <v>10</v>
      </c>
      <c r="AB1240" t="s">
        <v>10</v>
      </c>
    </row>
    <row r="1241" spans="1:28">
      <c r="A1241" s="429" t="s">
        <v>335</v>
      </c>
      <c r="B1241" s="431" t="s">
        <v>276</v>
      </c>
      <c r="C1241" s="432">
        <v>2010</v>
      </c>
      <c r="D1241" t="s">
        <v>10</v>
      </c>
      <c r="F1241" t="s">
        <v>10</v>
      </c>
      <c r="H1241" t="s">
        <v>10</v>
      </c>
      <c r="J1241" t="s">
        <v>10</v>
      </c>
      <c r="L1241" t="s">
        <v>10</v>
      </c>
      <c r="N1241" t="s">
        <v>10</v>
      </c>
      <c r="P1241" t="s">
        <v>10</v>
      </c>
      <c r="R1241" t="s">
        <v>10</v>
      </c>
      <c r="T1241" t="s">
        <v>10</v>
      </c>
      <c r="V1241" t="s">
        <v>10</v>
      </c>
      <c r="X1241" t="s">
        <v>10</v>
      </c>
      <c r="Z1241" t="s">
        <v>10</v>
      </c>
      <c r="AB1241" t="s">
        <v>10</v>
      </c>
    </row>
    <row r="1242" spans="1:28">
      <c r="A1242" s="429" t="s">
        <v>336</v>
      </c>
      <c r="B1242" s="431" t="s">
        <v>276</v>
      </c>
      <c r="C1242" s="432">
        <v>2010</v>
      </c>
      <c r="D1242" t="s">
        <v>10</v>
      </c>
      <c r="F1242" t="s">
        <v>10</v>
      </c>
      <c r="H1242" t="s">
        <v>10</v>
      </c>
      <c r="J1242" t="s">
        <v>10</v>
      </c>
      <c r="L1242" t="s">
        <v>10</v>
      </c>
      <c r="N1242" t="s">
        <v>10</v>
      </c>
      <c r="P1242" t="s">
        <v>10</v>
      </c>
      <c r="R1242" t="s">
        <v>10</v>
      </c>
      <c r="T1242" t="s">
        <v>10</v>
      </c>
      <c r="V1242" t="s">
        <v>10</v>
      </c>
      <c r="X1242" t="s">
        <v>10</v>
      </c>
      <c r="Z1242" t="s">
        <v>10</v>
      </c>
      <c r="AB1242" t="s">
        <v>10</v>
      </c>
    </row>
    <row r="1243" spans="1:28">
      <c r="A1243" s="429" t="s">
        <v>337</v>
      </c>
      <c r="B1243" s="431" t="s">
        <v>276</v>
      </c>
      <c r="C1243" s="432">
        <v>2010</v>
      </c>
      <c r="D1243" t="s">
        <v>10</v>
      </c>
      <c r="F1243" t="s">
        <v>10</v>
      </c>
      <c r="H1243" t="s">
        <v>10</v>
      </c>
      <c r="J1243" t="s">
        <v>10</v>
      </c>
      <c r="L1243" t="s">
        <v>10</v>
      </c>
      <c r="N1243" t="s">
        <v>10</v>
      </c>
      <c r="P1243" t="s">
        <v>10</v>
      </c>
      <c r="R1243" t="s">
        <v>10</v>
      </c>
      <c r="T1243" t="s">
        <v>10</v>
      </c>
      <c r="V1243" t="s">
        <v>10</v>
      </c>
      <c r="X1243" t="s">
        <v>10</v>
      </c>
      <c r="Z1243" t="s">
        <v>10</v>
      </c>
      <c r="AB1243" t="s">
        <v>10</v>
      </c>
    </row>
    <row r="1244" spans="1:28">
      <c r="A1244" s="429" t="s">
        <v>338</v>
      </c>
      <c r="B1244" s="431" t="s">
        <v>276</v>
      </c>
      <c r="C1244" s="432">
        <v>2010</v>
      </c>
      <c r="D1244" t="s">
        <v>10</v>
      </c>
      <c r="F1244" t="s">
        <v>10</v>
      </c>
      <c r="H1244" t="s">
        <v>10</v>
      </c>
      <c r="J1244" t="s">
        <v>10</v>
      </c>
      <c r="L1244" t="s">
        <v>10</v>
      </c>
      <c r="N1244" t="s">
        <v>10</v>
      </c>
      <c r="P1244" t="s">
        <v>10</v>
      </c>
      <c r="R1244" t="s">
        <v>10</v>
      </c>
      <c r="T1244" t="s">
        <v>10</v>
      </c>
      <c r="V1244" t="s">
        <v>10</v>
      </c>
      <c r="X1244" t="s">
        <v>10</v>
      </c>
      <c r="Z1244" t="s">
        <v>10</v>
      </c>
      <c r="AB1244" t="s">
        <v>10</v>
      </c>
    </row>
    <row r="1245" spans="1:28">
      <c r="A1245" s="429" t="s">
        <v>339</v>
      </c>
      <c r="B1245" s="431" t="s">
        <v>276</v>
      </c>
      <c r="C1245" s="432">
        <v>2010</v>
      </c>
      <c r="D1245" t="s">
        <v>10</v>
      </c>
      <c r="F1245" t="s">
        <v>10</v>
      </c>
      <c r="H1245" t="s">
        <v>10</v>
      </c>
      <c r="J1245" t="s">
        <v>10</v>
      </c>
      <c r="L1245" t="s">
        <v>10</v>
      </c>
      <c r="N1245" t="s">
        <v>10</v>
      </c>
      <c r="P1245" t="s">
        <v>10</v>
      </c>
      <c r="R1245" t="s">
        <v>10</v>
      </c>
      <c r="T1245" t="s">
        <v>10</v>
      </c>
      <c r="V1245" t="s">
        <v>10</v>
      </c>
      <c r="X1245" t="s">
        <v>10</v>
      </c>
      <c r="Z1245" t="s">
        <v>10</v>
      </c>
      <c r="AB1245" t="s">
        <v>10</v>
      </c>
    </row>
    <row r="1246" spans="1:28">
      <c r="A1246" s="429" t="s">
        <v>340</v>
      </c>
      <c r="B1246" s="431" t="s">
        <v>276</v>
      </c>
      <c r="C1246" s="432">
        <v>2010</v>
      </c>
      <c r="D1246" t="s">
        <v>10</v>
      </c>
      <c r="F1246" t="s">
        <v>10</v>
      </c>
      <c r="H1246" t="s">
        <v>10</v>
      </c>
      <c r="J1246" t="s">
        <v>10</v>
      </c>
      <c r="L1246" t="s">
        <v>10</v>
      </c>
      <c r="N1246" t="s">
        <v>10</v>
      </c>
      <c r="P1246" t="s">
        <v>10</v>
      </c>
      <c r="R1246" t="s">
        <v>10</v>
      </c>
      <c r="T1246" t="s">
        <v>10</v>
      </c>
      <c r="V1246" t="s">
        <v>10</v>
      </c>
      <c r="X1246" t="s">
        <v>10</v>
      </c>
      <c r="Z1246" t="s">
        <v>10</v>
      </c>
      <c r="AB1246" t="s">
        <v>10</v>
      </c>
    </row>
    <row r="1247" spans="1:28">
      <c r="A1247" s="429" t="s">
        <v>341</v>
      </c>
      <c r="B1247" s="431" t="s">
        <v>276</v>
      </c>
      <c r="C1247" s="432">
        <v>2010</v>
      </c>
      <c r="D1247" t="s">
        <v>10</v>
      </c>
      <c r="F1247" t="s">
        <v>10</v>
      </c>
      <c r="H1247" t="s">
        <v>10</v>
      </c>
      <c r="J1247" t="s">
        <v>10</v>
      </c>
      <c r="L1247" t="s">
        <v>10</v>
      </c>
      <c r="N1247" t="s">
        <v>10</v>
      </c>
      <c r="P1247" t="s">
        <v>10</v>
      </c>
      <c r="R1247" t="s">
        <v>10</v>
      </c>
      <c r="T1247" t="s">
        <v>10</v>
      </c>
      <c r="V1247" t="s">
        <v>10</v>
      </c>
      <c r="X1247" t="s">
        <v>10</v>
      </c>
      <c r="Z1247" t="s">
        <v>10</v>
      </c>
      <c r="AB1247" t="s">
        <v>10</v>
      </c>
    </row>
    <row r="1248" spans="1:28">
      <c r="A1248" s="429" t="s">
        <v>342</v>
      </c>
      <c r="B1248" s="431" t="s">
        <v>276</v>
      </c>
      <c r="C1248" s="432">
        <v>2010</v>
      </c>
      <c r="D1248" t="s">
        <v>10</v>
      </c>
      <c r="F1248" t="s">
        <v>10</v>
      </c>
      <c r="H1248" t="s">
        <v>10</v>
      </c>
      <c r="J1248" t="s">
        <v>10</v>
      </c>
      <c r="L1248" t="s">
        <v>10</v>
      </c>
      <c r="N1248" t="s">
        <v>10</v>
      </c>
      <c r="P1248" t="s">
        <v>10</v>
      </c>
      <c r="R1248" t="s">
        <v>10</v>
      </c>
      <c r="T1248" t="s">
        <v>10</v>
      </c>
      <c r="V1248" t="s">
        <v>10</v>
      </c>
      <c r="X1248" t="s">
        <v>10</v>
      </c>
      <c r="Z1248" t="s">
        <v>10</v>
      </c>
      <c r="AB1248" t="s">
        <v>10</v>
      </c>
    </row>
    <row r="1249" spans="1:28">
      <c r="A1249" s="429" t="s">
        <v>343</v>
      </c>
      <c r="B1249" s="431" t="s">
        <v>276</v>
      </c>
      <c r="C1249" s="432">
        <v>2010</v>
      </c>
      <c r="D1249" t="s">
        <v>10</v>
      </c>
      <c r="F1249" t="s">
        <v>10</v>
      </c>
      <c r="H1249" t="s">
        <v>10</v>
      </c>
      <c r="J1249" t="s">
        <v>10</v>
      </c>
      <c r="L1249" t="s">
        <v>10</v>
      </c>
      <c r="N1249" t="s">
        <v>10</v>
      </c>
      <c r="P1249" t="s">
        <v>10</v>
      </c>
      <c r="R1249" t="s">
        <v>10</v>
      </c>
      <c r="T1249" t="s">
        <v>10</v>
      </c>
      <c r="V1249" t="s">
        <v>10</v>
      </c>
      <c r="X1249" t="s">
        <v>10</v>
      </c>
      <c r="Z1249" t="s">
        <v>10</v>
      </c>
      <c r="AB1249" t="s">
        <v>10</v>
      </c>
    </row>
    <row r="1250" spans="1:28">
      <c r="A1250" s="429" t="s">
        <v>344</v>
      </c>
      <c r="B1250" s="431" t="s">
        <v>276</v>
      </c>
      <c r="C1250" s="432">
        <v>2010</v>
      </c>
      <c r="D1250" t="s">
        <v>10</v>
      </c>
      <c r="F1250" t="s">
        <v>10</v>
      </c>
      <c r="H1250" t="s">
        <v>10</v>
      </c>
      <c r="J1250" t="s">
        <v>10</v>
      </c>
      <c r="L1250" t="s">
        <v>10</v>
      </c>
      <c r="N1250" t="s">
        <v>10</v>
      </c>
      <c r="P1250" t="s">
        <v>10</v>
      </c>
      <c r="R1250" t="s">
        <v>10</v>
      </c>
      <c r="T1250" t="s">
        <v>10</v>
      </c>
      <c r="V1250" t="s">
        <v>10</v>
      </c>
      <c r="X1250" t="s">
        <v>10</v>
      </c>
      <c r="Z1250" t="s">
        <v>10</v>
      </c>
      <c r="AB1250" t="s">
        <v>10</v>
      </c>
    </row>
    <row r="1251" spans="1:28">
      <c r="A1251" s="429" t="s">
        <v>345</v>
      </c>
      <c r="B1251" s="431" t="s">
        <v>276</v>
      </c>
      <c r="C1251" s="432">
        <v>2010</v>
      </c>
      <c r="D1251" t="s">
        <v>10</v>
      </c>
      <c r="F1251" t="s">
        <v>10</v>
      </c>
      <c r="H1251" t="s">
        <v>10</v>
      </c>
      <c r="J1251" t="s">
        <v>10</v>
      </c>
      <c r="L1251" t="s">
        <v>10</v>
      </c>
      <c r="N1251" t="s">
        <v>10</v>
      </c>
      <c r="P1251" t="s">
        <v>10</v>
      </c>
      <c r="R1251" t="s">
        <v>10</v>
      </c>
      <c r="T1251" t="s">
        <v>10</v>
      </c>
      <c r="V1251" t="s">
        <v>10</v>
      </c>
      <c r="X1251" t="s">
        <v>10</v>
      </c>
      <c r="Z1251" t="s">
        <v>10</v>
      </c>
      <c r="AB1251" t="s">
        <v>10</v>
      </c>
    </row>
    <row r="1252" spans="1:28">
      <c r="A1252" s="429" t="s">
        <v>346</v>
      </c>
      <c r="B1252" s="431" t="s">
        <v>276</v>
      </c>
      <c r="C1252" s="432">
        <v>2010</v>
      </c>
      <c r="D1252" t="s">
        <v>10</v>
      </c>
      <c r="F1252" t="s">
        <v>10</v>
      </c>
      <c r="H1252" t="s">
        <v>10</v>
      </c>
      <c r="J1252" t="s">
        <v>10</v>
      </c>
      <c r="L1252" t="s">
        <v>10</v>
      </c>
      <c r="N1252" t="s">
        <v>10</v>
      </c>
      <c r="P1252" t="s">
        <v>10</v>
      </c>
      <c r="R1252" t="s">
        <v>10</v>
      </c>
      <c r="T1252" t="s">
        <v>10</v>
      </c>
      <c r="V1252" t="s">
        <v>10</v>
      </c>
      <c r="X1252" t="s">
        <v>10</v>
      </c>
      <c r="Z1252" t="s">
        <v>10</v>
      </c>
      <c r="AB1252" t="s">
        <v>10</v>
      </c>
    </row>
    <row r="1253" spans="1:28">
      <c r="A1253" s="429" t="s">
        <v>347</v>
      </c>
      <c r="B1253" s="431" t="s">
        <v>276</v>
      </c>
      <c r="C1253" s="432">
        <v>2010</v>
      </c>
      <c r="D1253" t="s">
        <v>10</v>
      </c>
      <c r="F1253" t="s">
        <v>10</v>
      </c>
      <c r="H1253" t="s">
        <v>10</v>
      </c>
      <c r="J1253" t="s">
        <v>10</v>
      </c>
      <c r="L1253" t="s">
        <v>10</v>
      </c>
      <c r="N1253" t="s">
        <v>10</v>
      </c>
      <c r="P1253" t="s">
        <v>10</v>
      </c>
      <c r="R1253" t="s">
        <v>10</v>
      </c>
      <c r="T1253" t="s">
        <v>10</v>
      </c>
      <c r="V1253" t="s">
        <v>10</v>
      </c>
      <c r="X1253" t="s">
        <v>10</v>
      </c>
      <c r="Z1253" t="s">
        <v>10</v>
      </c>
      <c r="AB1253" t="s">
        <v>10</v>
      </c>
    </row>
    <row r="1254" spans="1:28">
      <c r="A1254" s="429" t="s">
        <v>348</v>
      </c>
      <c r="B1254" s="431" t="s">
        <v>276</v>
      </c>
      <c r="C1254" s="432">
        <v>2010</v>
      </c>
      <c r="D1254" t="s">
        <v>10</v>
      </c>
      <c r="F1254" t="s">
        <v>10</v>
      </c>
      <c r="H1254" t="s">
        <v>10</v>
      </c>
      <c r="J1254" t="s">
        <v>10</v>
      </c>
      <c r="L1254" t="s">
        <v>10</v>
      </c>
      <c r="N1254" t="s">
        <v>10</v>
      </c>
      <c r="P1254" t="s">
        <v>10</v>
      </c>
      <c r="R1254" t="s">
        <v>10</v>
      </c>
      <c r="T1254" t="s">
        <v>10</v>
      </c>
      <c r="V1254" t="s">
        <v>10</v>
      </c>
      <c r="X1254" t="s">
        <v>10</v>
      </c>
      <c r="Z1254" t="s">
        <v>10</v>
      </c>
      <c r="AB1254" t="s">
        <v>10</v>
      </c>
    </row>
    <row r="1255" spans="1:28">
      <c r="A1255" s="429" t="s">
        <v>349</v>
      </c>
      <c r="B1255" s="431" t="s">
        <v>276</v>
      </c>
      <c r="C1255" s="432">
        <v>2010</v>
      </c>
      <c r="D1255" t="s">
        <v>10</v>
      </c>
      <c r="F1255" t="s">
        <v>10</v>
      </c>
      <c r="H1255" t="s">
        <v>10</v>
      </c>
      <c r="J1255" t="s">
        <v>10</v>
      </c>
      <c r="L1255" t="s">
        <v>10</v>
      </c>
      <c r="N1255" t="s">
        <v>10</v>
      </c>
      <c r="P1255" t="s">
        <v>10</v>
      </c>
      <c r="R1255" t="s">
        <v>10</v>
      </c>
      <c r="T1255" t="s">
        <v>10</v>
      </c>
      <c r="V1255" t="s">
        <v>10</v>
      </c>
      <c r="X1255" t="s">
        <v>10</v>
      </c>
      <c r="Z1255" t="s">
        <v>10</v>
      </c>
      <c r="AB1255" t="s">
        <v>10</v>
      </c>
    </row>
    <row r="1256" spans="1:28">
      <c r="A1256" s="429" t="s">
        <v>351</v>
      </c>
      <c r="B1256" s="431" t="s">
        <v>276</v>
      </c>
      <c r="C1256" s="432">
        <v>2010</v>
      </c>
      <c r="D1256" t="s">
        <v>10</v>
      </c>
      <c r="F1256" t="s">
        <v>10</v>
      </c>
      <c r="H1256" t="s">
        <v>10</v>
      </c>
      <c r="J1256" t="s">
        <v>10</v>
      </c>
      <c r="L1256" t="s">
        <v>10</v>
      </c>
      <c r="N1256" t="s">
        <v>10</v>
      </c>
      <c r="P1256" t="s">
        <v>10</v>
      </c>
      <c r="R1256" t="s">
        <v>10</v>
      </c>
      <c r="T1256" t="s">
        <v>10</v>
      </c>
      <c r="V1256" t="s">
        <v>10</v>
      </c>
      <c r="X1256" t="s">
        <v>10</v>
      </c>
      <c r="Z1256" t="s">
        <v>10</v>
      </c>
      <c r="AB1256" t="s">
        <v>10</v>
      </c>
    </row>
    <row r="1257" spans="1:28">
      <c r="A1257" s="429" t="s">
        <v>352</v>
      </c>
      <c r="B1257" s="431" t="s">
        <v>276</v>
      </c>
      <c r="C1257" s="432">
        <v>2010</v>
      </c>
      <c r="D1257" t="s">
        <v>10</v>
      </c>
      <c r="F1257" t="s">
        <v>10</v>
      </c>
      <c r="H1257" t="s">
        <v>10</v>
      </c>
      <c r="J1257" t="s">
        <v>10</v>
      </c>
      <c r="L1257" t="s">
        <v>10</v>
      </c>
      <c r="N1257" t="s">
        <v>10</v>
      </c>
      <c r="P1257" t="s">
        <v>10</v>
      </c>
      <c r="R1257" t="s">
        <v>10</v>
      </c>
      <c r="T1257" t="s">
        <v>10</v>
      </c>
      <c r="V1257" t="s">
        <v>10</v>
      </c>
      <c r="X1257" t="s">
        <v>10</v>
      </c>
      <c r="Z1257" t="s">
        <v>10</v>
      </c>
      <c r="AB1257" t="s">
        <v>10</v>
      </c>
    </row>
    <row r="1258" spans="1:28">
      <c r="A1258" s="429" t="s">
        <v>353</v>
      </c>
      <c r="B1258" s="431" t="s">
        <v>276</v>
      </c>
      <c r="C1258" s="432">
        <v>2010</v>
      </c>
      <c r="D1258" t="s">
        <v>10</v>
      </c>
      <c r="F1258" t="s">
        <v>10</v>
      </c>
      <c r="H1258" t="s">
        <v>10</v>
      </c>
      <c r="J1258" t="s">
        <v>10</v>
      </c>
      <c r="L1258" t="s">
        <v>10</v>
      </c>
      <c r="N1258" t="s">
        <v>10</v>
      </c>
      <c r="P1258" t="s">
        <v>10</v>
      </c>
      <c r="R1258" t="s">
        <v>10</v>
      </c>
      <c r="T1258" t="s">
        <v>10</v>
      </c>
      <c r="V1258" t="s">
        <v>10</v>
      </c>
      <c r="X1258" t="s">
        <v>10</v>
      </c>
      <c r="Z1258" t="s">
        <v>10</v>
      </c>
      <c r="AB1258" t="s">
        <v>10</v>
      </c>
    </row>
    <row r="1259" spans="1:28">
      <c r="A1259" s="429" t="s">
        <v>354</v>
      </c>
      <c r="B1259" s="431" t="s">
        <v>276</v>
      </c>
      <c r="C1259" s="432">
        <v>2010</v>
      </c>
      <c r="D1259" t="s">
        <v>10</v>
      </c>
      <c r="F1259" t="s">
        <v>10</v>
      </c>
      <c r="H1259" t="s">
        <v>10</v>
      </c>
      <c r="J1259" t="s">
        <v>10</v>
      </c>
      <c r="L1259" t="s">
        <v>10</v>
      </c>
      <c r="N1259" t="s">
        <v>10</v>
      </c>
      <c r="P1259" t="s">
        <v>10</v>
      </c>
      <c r="R1259" t="s">
        <v>10</v>
      </c>
      <c r="T1259" t="s">
        <v>10</v>
      </c>
      <c r="V1259" t="s">
        <v>10</v>
      </c>
      <c r="X1259" t="s">
        <v>10</v>
      </c>
      <c r="Z1259" t="s">
        <v>10</v>
      </c>
      <c r="AB1259" t="s">
        <v>10</v>
      </c>
    </row>
    <row r="1260" spans="1:28">
      <c r="A1260" s="429" t="s">
        <v>355</v>
      </c>
      <c r="B1260" s="431" t="s">
        <v>276</v>
      </c>
      <c r="C1260" s="432">
        <v>2010</v>
      </c>
      <c r="D1260" t="s">
        <v>10</v>
      </c>
      <c r="F1260" t="s">
        <v>10</v>
      </c>
      <c r="H1260" t="s">
        <v>10</v>
      </c>
      <c r="J1260" t="s">
        <v>10</v>
      </c>
      <c r="L1260" t="s">
        <v>10</v>
      </c>
      <c r="N1260" t="s">
        <v>10</v>
      </c>
      <c r="P1260" t="s">
        <v>10</v>
      </c>
      <c r="R1260" t="s">
        <v>10</v>
      </c>
      <c r="T1260" t="s">
        <v>10</v>
      </c>
      <c r="V1260" t="s">
        <v>10</v>
      </c>
      <c r="X1260" t="s">
        <v>10</v>
      </c>
      <c r="Z1260" t="s">
        <v>10</v>
      </c>
      <c r="AB1260" t="s">
        <v>10</v>
      </c>
    </row>
    <row r="1261" spans="1:28">
      <c r="A1261" s="429" t="s">
        <v>356</v>
      </c>
      <c r="B1261" s="431" t="s">
        <v>276</v>
      </c>
      <c r="C1261" s="432">
        <v>2010</v>
      </c>
      <c r="D1261" t="s">
        <v>10</v>
      </c>
      <c r="F1261" t="s">
        <v>10</v>
      </c>
      <c r="H1261" t="s">
        <v>10</v>
      </c>
      <c r="J1261" t="s">
        <v>10</v>
      </c>
      <c r="L1261" t="s">
        <v>10</v>
      </c>
      <c r="N1261" t="s">
        <v>10</v>
      </c>
      <c r="P1261" t="s">
        <v>10</v>
      </c>
      <c r="R1261" t="s">
        <v>10</v>
      </c>
      <c r="T1261" t="s">
        <v>10</v>
      </c>
      <c r="V1261" t="s">
        <v>10</v>
      </c>
      <c r="X1261" t="s">
        <v>10</v>
      </c>
      <c r="Z1261" t="s">
        <v>10</v>
      </c>
      <c r="AB1261" t="s">
        <v>10</v>
      </c>
    </row>
    <row r="1262" spans="1:28">
      <c r="A1262" s="429" t="s">
        <v>357</v>
      </c>
      <c r="B1262" s="431" t="s">
        <v>276</v>
      </c>
      <c r="C1262" s="432">
        <v>2010</v>
      </c>
      <c r="D1262" t="s">
        <v>10</v>
      </c>
      <c r="F1262" t="s">
        <v>10</v>
      </c>
      <c r="H1262" t="s">
        <v>10</v>
      </c>
      <c r="J1262" t="s">
        <v>10</v>
      </c>
      <c r="L1262" t="s">
        <v>10</v>
      </c>
      <c r="N1262" t="s">
        <v>10</v>
      </c>
      <c r="P1262" t="s">
        <v>10</v>
      </c>
      <c r="R1262" t="s">
        <v>10</v>
      </c>
      <c r="T1262" t="s">
        <v>10</v>
      </c>
      <c r="V1262" t="s">
        <v>10</v>
      </c>
      <c r="X1262" t="s">
        <v>10</v>
      </c>
      <c r="Z1262" t="s">
        <v>10</v>
      </c>
      <c r="AB1262" t="s">
        <v>10</v>
      </c>
    </row>
    <row r="1263" spans="1:28">
      <c r="A1263" s="429" t="s">
        <v>358</v>
      </c>
      <c r="B1263" s="431" t="s">
        <v>276</v>
      </c>
      <c r="C1263" s="432">
        <v>2010</v>
      </c>
      <c r="D1263" t="s">
        <v>10</v>
      </c>
      <c r="F1263" t="s">
        <v>10</v>
      </c>
      <c r="H1263" t="s">
        <v>10</v>
      </c>
      <c r="J1263" t="s">
        <v>10</v>
      </c>
      <c r="L1263" t="s">
        <v>10</v>
      </c>
      <c r="N1263" t="s">
        <v>10</v>
      </c>
      <c r="P1263" t="s">
        <v>10</v>
      </c>
      <c r="R1263" t="s">
        <v>10</v>
      </c>
      <c r="T1263" t="s">
        <v>10</v>
      </c>
      <c r="V1263" t="s">
        <v>10</v>
      </c>
      <c r="X1263" t="s">
        <v>10</v>
      </c>
      <c r="Z1263" t="s">
        <v>10</v>
      </c>
      <c r="AB1263" t="s">
        <v>10</v>
      </c>
    </row>
    <row r="1264" spans="1:28">
      <c r="A1264" s="429" t="s">
        <v>359</v>
      </c>
      <c r="B1264" s="431" t="s">
        <v>276</v>
      </c>
      <c r="C1264" s="432">
        <v>2010</v>
      </c>
      <c r="D1264" t="s">
        <v>10</v>
      </c>
      <c r="F1264" t="s">
        <v>10</v>
      </c>
      <c r="H1264" t="s">
        <v>10</v>
      </c>
      <c r="J1264" t="s">
        <v>10</v>
      </c>
      <c r="L1264" t="s">
        <v>10</v>
      </c>
      <c r="N1264" t="s">
        <v>10</v>
      </c>
      <c r="P1264" t="s">
        <v>10</v>
      </c>
      <c r="R1264" t="s">
        <v>10</v>
      </c>
      <c r="T1264" t="s">
        <v>10</v>
      </c>
      <c r="V1264" t="s">
        <v>10</v>
      </c>
      <c r="X1264" t="s">
        <v>10</v>
      </c>
      <c r="Z1264" t="s">
        <v>10</v>
      </c>
      <c r="AB1264" t="s">
        <v>10</v>
      </c>
    </row>
    <row r="1265" spans="1:28">
      <c r="A1265" s="429" t="s">
        <v>360</v>
      </c>
      <c r="B1265" s="431" t="s">
        <v>276</v>
      </c>
      <c r="C1265" s="432">
        <v>2010</v>
      </c>
      <c r="D1265" t="s">
        <v>10</v>
      </c>
      <c r="F1265" t="s">
        <v>10</v>
      </c>
      <c r="H1265" t="s">
        <v>10</v>
      </c>
      <c r="J1265" t="s">
        <v>10</v>
      </c>
      <c r="L1265" t="s">
        <v>10</v>
      </c>
      <c r="N1265" t="s">
        <v>10</v>
      </c>
      <c r="P1265" t="s">
        <v>10</v>
      </c>
      <c r="R1265" t="s">
        <v>10</v>
      </c>
      <c r="T1265" t="s">
        <v>10</v>
      </c>
      <c r="V1265" t="s">
        <v>10</v>
      </c>
      <c r="X1265" t="s">
        <v>10</v>
      </c>
      <c r="Z1265" t="s">
        <v>10</v>
      </c>
      <c r="AB1265" t="s">
        <v>10</v>
      </c>
    </row>
    <row r="1266" spans="1:28">
      <c r="A1266" s="429" t="s">
        <v>361</v>
      </c>
      <c r="B1266" s="431" t="s">
        <v>276</v>
      </c>
      <c r="C1266" s="432">
        <v>2010</v>
      </c>
      <c r="D1266" t="s">
        <v>10</v>
      </c>
      <c r="F1266" t="s">
        <v>10</v>
      </c>
      <c r="H1266" t="s">
        <v>10</v>
      </c>
      <c r="J1266" t="s">
        <v>10</v>
      </c>
      <c r="L1266" t="s">
        <v>10</v>
      </c>
      <c r="N1266" t="s">
        <v>10</v>
      </c>
      <c r="P1266" t="s">
        <v>10</v>
      </c>
      <c r="R1266" t="s">
        <v>10</v>
      </c>
      <c r="T1266" t="s">
        <v>10</v>
      </c>
      <c r="V1266" t="s">
        <v>10</v>
      </c>
      <c r="X1266" t="s">
        <v>10</v>
      </c>
      <c r="Z1266" t="s">
        <v>10</v>
      </c>
      <c r="AB1266" t="s">
        <v>10</v>
      </c>
    </row>
    <row r="1267" spans="1:28">
      <c r="A1267" s="429" t="s">
        <v>362</v>
      </c>
      <c r="B1267" s="431" t="s">
        <v>276</v>
      </c>
      <c r="C1267" s="432">
        <v>2010</v>
      </c>
      <c r="D1267" t="s">
        <v>10</v>
      </c>
      <c r="F1267" t="s">
        <v>10</v>
      </c>
      <c r="H1267" t="s">
        <v>10</v>
      </c>
      <c r="J1267" t="s">
        <v>10</v>
      </c>
      <c r="L1267" t="s">
        <v>10</v>
      </c>
      <c r="N1267" t="s">
        <v>10</v>
      </c>
      <c r="P1267" t="s">
        <v>10</v>
      </c>
      <c r="R1267" t="s">
        <v>10</v>
      </c>
      <c r="T1267" t="s">
        <v>10</v>
      </c>
      <c r="V1267" t="s">
        <v>10</v>
      </c>
      <c r="X1267" t="s">
        <v>10</v>
      </c>
      <c r="Z1267" t="s">
        <v>10</v>
      </c>
      <c r="AB1267" t="s">
        <v>10</v>
      </c>
    </row>
    <row r="1268" spans="1:28">
      <c r="A1268" s="429" t="s">
        <v>363</v>
      </c>
      <c r="B1268" s="431" t="s">
        <v>276</v>
      </c>
      <c r="C1268" s="432">
        <v>2010</v>
      </c>
      <c r="D1268" t="s">
        <v>10</v>
      </c>
      <c r="F1268" t="s">
        <v>10</v>
      </c>
      <c r="H1268" t="s">
        <v>10</v>
      </c>
      <c r="J1268" t="s">
        <v>10</v>
      </c>
      <c r="L1268" t="s">
        <v>10</v>
      </c>
      <c r="N1268" t="s">
        <v>10</v>
      </c>
      <c r="P1268" t="s">
        <v>10</v>
      </c>
      <c r="R1268" t="s">
        <v>10</v>
      </c>
      <c r="T1268" t="s">
        <v>10</v>
      </c>
      <c r="V1268" t="s">
        <v>10</v>
      </c>
      <c r="X1268" t="s">
        <v>10</v>
      </c>
      <c r="Z1268" t="s">
        <v>10</v>
      </c>
      <c r="AB1268" t="s">
        <v>10</v>
      </c>
    </row>
    <row r="1269" spans="1:28">
      <c r="A1269" s="429" t="s">
        <v>364</v>
      </c>
      <c r="B1269" s="431" t="s">
        <v>276</v>
      </c>
      <c r="C1269" s="432">
        <v>2010</v>
      </c>
      <c r="D1269" t="s">
        <v>10</v>
      </c>
      <c r="F1269" t="s">
        <v>10</v>
      </c>
      <c r="H1269" t="s">
        <v>10</v>
      </c>
      <c r="J1269" t="s">
        <v>10</v>
      </c>
      <c r="L1269" t="s">
        <v>10</v>
      </c>
      <c r="N1269" t="s">
        <v>10</v>
      </c>
      <c r="P1269" t="s">
        <v>10</v>
      </c>
      <c r="R1269" t="s">
        <v>10</v>
      </c>
      <c r="T1269" t="s">
        <v>10</v>
      </c>
      <c r="V1269" t="s">
        <v>10</v>
      </c>
      <c r="X1269" t="s">
        <v>10</v>
      </c>
      <c r="Z1269" t="s">
        <v>10</v>
      </c>
      <c r="AB1269" t="s">
        <v>10</v>
      </c>
    </row>
    <row r="1270" spans="1:28">
      <c r="A1270" s="429" t="s">
        <v>365</v>
      </c>
      <c r="B1270" s="431" t="s">
        <v>276</v>
      </c>
      <c r="C1270" s="432">
        <v>2010</v>
      </c>
      <c r="D1270" t="s">
        <v>10</v>
      </c>
      <c r="F1270" t="s">
        <v>10</v>
      </c>
      <c r="H1270" t="s">
        <v>10</v>
      </c>
      <c r="J1270" t="s">
        <v>10</v>
      </c>
      <c r="L1270" t="s">
        <v>10</v>
      </c>
      <c r="N1270" t="s">
        <v>10</v>
      </c>
      <c r="P1270" t="s">
        <v>10</v>
      </c>
      <c r="R1270" t="s">
        <v>10</v>
      </c>
      <c r="T1270" t="s">
        <v>10</v>
      </c>
      <c r="V1270" t="s">
        <v>10</v>
      </c>
      <c r="X1270" t="s">
        <v>10</v>
      </c>
      <c r="Z1270" t="s">
        <v>10</v>
      </c>
      <c r="AB1270" t="s">
        <v>10</v>
      </c>
    </row>
    <row r="1271" spans="1:28">
      <c r="A1271" s="429" t="s">
        <v>366</v>
      </c>
      <c r="B1271" s="431" t="s">
        <v>276</v>
      </c>
      <c r="C1271" s="432">
        <v>2010</v>
      </c>
      <c r="D1271" t="s">
        <v>10</v>
      </c>
      <c r="F1271" t="s">
        <v>10</v>
      </c>
      <c r="H1271" t="s">
        <v>10</v>
      </c>
      <c r="J1271" t="s">
        <v>10</v>
      </c>
      <c r="L1271" t="s">
        <v>10</v>
      </c>
      <c r="N1271" t="s">
        <v>10</v>
      </c>
      <c r="P1271" t="s">
        <v>10</v>
      </c>
      <c r="R1271" t="s">
        <v>10</v>
      </c>
      <c r="T1271" t="s">
        <v>10</v>
      </c>
      <c r="V1271" t="s">
        <v>10</v>
      </c>
      <c r="X1271" t="s">
        <v>10</v>
      </c>
      <c r="Z1271" t="s">
        <v>10</v>
      </c>
      <c r="AB1271" t="s">
        <v>10</v>
      </c>
    </row>
    <row r="1272" spans="1:28">
      <c r="A1272" s="429" t="s">
        <v>367</v>
      </c>
      <c r="B1272" s="431" t="s">
        <v>276</v>
      </c>
      <c r="C1272" s="432">
        <v>2010</v>
      </c>
      <c r="D1272" t="s">
        <v>10</v>
      </c>
      <c r="F1272" t="s">
        <v>10</v>
      </c>
      <c r="H1272" t="s">
        <v>10</v>
      </c>
      <c r="J1272" t="s">
        <v>10</v>
      </c>
      <c r="L1272" t="s">
        <v>10</v>
      </c>
      <c r="N1272" t="s">
        <v>10</v>
      </c>
      <c r="P1272" t="s">
        <v>10</v>
      </c>
      <c r="R1272" t="s">
        <v>10</v>
      </c>
      <c r="T1272" t="s">
        <v>10</v>
      </c>
      <c r="V1272" t="s">
        <v>10</v>
      </c>
      <c r="X1272" t="s">
        <v>10</v>
      </c>
      <c r="Z1272" t="s">
        <v>10</v>
      </c>
      <c r="AB1272" t="s">
        <v>10</v>
      </c>
    </row>
    <row r="1273" spans="1:28">
      <c r="A1273" s="429" t="s">
        <v>368</v>
      </c>
      <c r="B1273" s="431" t="s">
        <v>276</v>
      </c>
      <c r="C1273" s="432">
        <v>2010</v>
      </c>
      <c r="D1273" t="s">
        <v>10</v>
      </c>
      <c r="F1273" t="s">
        <v>10</v>
      </c>
      <c r="H1273" t="s">
        <v>10</v>
      </c>
      <c r="J1273" t="s">
        <v>10</v>
      </c>
      <c r="L1273" t="s">
        <v>10</v>
      </c>
      <c r="N1273" t="s">
        <v>10</v>
      </c>
      <c r="P1273" t="s">
        <v>10</v>
      </c>
      <c r="R1273" t="s">
        <v>10</v>
      </c>
      <c r="T1273" t="s">
        <v>10</v>
      </c>
      <c r="V1273" t="s">
        <v>10</v>
      </c>
      <c r="X1273" t="s">
        <v>10</v>
      </c>
      <c r="Z1273" t="s">
        <v>10</v>
      </c>
      <c r="AB1273" t="s">
        <v>10</v>
      </c>
    </row>
    <row r="1274" spans="1:28">
      <c r="A1274" s="429" t="s">
        <v>369</v>
      </c>
      <c r="B1274" s="431" t="s">
        <v>276</v>
      </c>
      <c r="C1274" s="432">
        <v>2010</v>
      </c>
      <c r="D1274" t="s">
        <v>10</v>
      </c>
      <c r="F1274" t="s">
        <v>10</v>
      </c>
      <c r="H1274" t="s">
        <v>10</v>
      </c>
      <c r="J1274" t="s">
        <v>10</v>
      </c>
      <c r="L1274" t="s">
        <v>10</v>
      </c>
      <c r="N1274" t="s">
        <v>10</v>
      </c>
      <c r="P1274" t="s">
        <v>10</v>
      </c>
      <c r="R1274" t="s">
        <v>10</v>
      </c>
      <c r="T1274" t="s">
        <v>10</v>
      </c>
      <c r="V1274" t="s">
        <v>10</v>
      </c>
      <c r="X1274" t="s">
        <v>10</v>
      </c>
      <c r="Z1274" t="s">
        <v>10</v>
      </c>
      <c r="AB1274" t="s">
        <v>10</v>
      </c>
    </row>
    <row r="1275" spans="1:28">
      <c r="A1275" s="429" t="s">
        <v>370</v>
      </c>
      <c r="B1275" s="431" t="s">
        <v>276</v>
      </c>
      <c r="C1275" s="432">
        <v>2010</v>
      </c>
      <c r="D1275" t="s">
        <v>10</v>
      </c>
      <c r="F1275" t="s">
        <v>10</v>
      </c>
      <c r="H1275" t="s">
        <v>10</v>
      </c>
      <c r="J1275" t="s">
        <v>10</v>
      </c>
      <c r="L1275" t="s">
        <v>10</v>
      </c>
      <c r="N1275" t="s">
        <v>10</v>
      </c>
      <c r="P1275" t="s">
        <v>10</v>
      </c>
      <c r="R1275" t="s">
        <v>10</v>
      </c>
      <c r="T1275" t="s">
        <v>10</v>
      </c>
      <c r="V1275" t="s">
        <v>10</v>
      </c>
      <c r="X1275" t="s">
        <v>10</v>
      </c>
      <c r="Z1275" t="s">
        <v>10</v>
      </c>
      <c r="AB1275" t="s">
        <v>10</v>
      </c>
    </row>
    <row r="1276" spans="1:28">
      <c r="A1276" s="429" t="s">
        <v>371</v>
      </c>
      <c r="B1276" s="431" t="s">
        <v>276</v>
      </c>
      <c r="C1276" s="432">
        <v>2010</v>
      </c>
      <c r="D1276" t="s">
        <v>10</v>
      </c>
      <c r="F1276" t="s">
        <v>10</v>
      </c>
      <c r="H1276" t="s">
        <v>10</v>
      </c>
      <c r="J1276" t="s">
        <v>10</v>
      </c>
      <c r="L1276" t="s">
        <v>10</v>
      </c>
      <c r="N1276" t="s">
        <v>10</v>
      </c>
      <c r="P1276" t="s">
        <v>10</v>
      </c>
      <c r="R1276" t="s">
        <v>10</v>
      </c>
      <c r="T1276" t="s">
        <v>10</v>
      </c>
      <c r="V1276" t="s">
        <v>10</v>
      </c>
      <c r="X1276" t="s">
        <v>10</v>
      </c>
      <c r="Z1276" t="s">
        <v>10</v>
      </c>
      <c r="AB1276" t="s">
        <v>10</v>
      </c>
    </row>
    <row r="1277" spans="1:28">
      <c r="A1277" s="429" t="s">
        <v>372</v>
      </c>
      <c r="B1277" s="431" t="s">
        <v>276</v>
      </c>
      <c r="C1277" s="432">
        <v>2010</v>
      </c>
      <c r="D1277" t="s">
        <v>10</v>
      </c>
      <c r="F1277" t="s">
        <v>10</v>
      </c>
      <c r="H1277" t="s">
        <v>10</v>
      </c>
      <c r="J1277" t="s">
        <v>10</v>
      </c>
      <c r="L1277" t="s">
        <v>10</v>
      </c>
      <c r="N1277" t="s">
        <v>10</v>
      </c>
      <c r="P1277" t="s">
        <v>10</v>
      </c>
      <c r="R1277" t="s">
        <v>10</v>
      </c>
      <c r="T1277" t="s">
        <v>10</v>
      </c>
      <c r="V1277" t="s">
        <v>10</v>
      </c>
      <c r="X1277" t="s">
        <v>10</v>
      </c>
      <c r="Z1277" t="s">
        <v>10</v>
      </c>
      <c r="AB1277" t="s">
        <v>10</v>
      </c>
    </row>
    <row r="1278" spans="1:28">
      <c r="A1278" s="429" t="s">
        <v>373</v>
      </c>
      <c r="B1278" s="431" t="s">
        <v>276</v>
      </c>
      <c r="C1278" s="432">
        <v>2010</v>
      </c>
      <c r="D1278" t="s">
        <v>10</v>
      </c>
      <c r="F1278" t="s">
        <v>10</v>
      </c>
      <c r="H1278" t="s">
        <v>10</v>
      </c>
      <c r="J1278" t="s">
        <v>10</v>
      </c>
      <c r="L1278" t="s">
        <v>10</v>
      </c>
      <c r="N1278" t="s">
        <v>10</v>
      </c>
      <c r="P1278" t="s">
        <v>10</v>
      </c>
      <c r="R1278" t="s">
        <v>10</v>
      </c>
      <c r="T1278" t="s">
        <v>10</v>
      </c>
      <c r="V1278" t="s">
        <v>10</v>
      </c>
      <c r="X1278" t="s">
        <v>10</v>
      </c>
      <c r="Z1278" t="s">
        <v>10</v>
      </c>
      <c r="AB1278" t="s">
        <v>10</v>
      </c>
    </row>
    <row r="1279" spans="1:28">
      <c r="A1279" s="429" t="s">
        <v>374</v>
      </c>
      <c r="B1279" s="431" t="s">
        <v>276</v>
      </c>
      <c r="C1279" s="432">
        <v>2010</v>
      </c>
      <c r="D1279" t="s">
        <v>10</v>
      </c>
      <c r="F1279" t="s">
        <v>10</v>
      </c>
      <c r="H1279" t="s">
        <v>10</v>
      </c>
      <c r="J1279" t="s">
        <v>10</v>
      </c>
      <c r="L1279" t="s">
        <v>10</v>
      </c>
      <c r="N1279" t="s">
        <v>10</v>
      </c>
      <c r="P1279" t="s">
        <v>10</v>
      </c>
      <c r="R1279" t="s">
        <v>10</v>
      </c>
      <c r="T1279" t="s">
        <v>10</v>
      </c>
      <c r="V1279" t="s">
        <v>10</v>
      </c>
      <c r="X1279" t="s">
        <v>10</v>
      </c>
      <c r="Z1279" t="s">
        <v>10</v>
      </c>
      <c r="AB1279" t="s">
        <v>10</v>
      </c>
    </row>
    <row r="1280" spans="1:28">
      <c r="A1280" s="429" t="s">
        <v>375</v>
      </c>
      <c r="B1280" s="431" t="s">
        <v>276</v>
      </c>
      <c r="C1280" s="432">
        <v>2010</v>
      </c>
      <c r="D1280" t="s">
        <v>10</v>
      </c>
      <c r="F1280" t="s">
        <v>10</v>
      </c>
      <c r="H1280" t="s">
        <v>10</v>
      </c>
      <c r="J1280" t="s">
        <v>10</v>
      </c>
      <c r="L1280" t="s">
        <v>10</v>
      </c>
      <c r="N1280" t="s">
        <v>10</v>
      </c>
      <c r="P1280" t="s">
        <v>10</v>
      </c>
      <c r="R1280" t="s">
        <v>10</v>
      </c>
      <c r="T1280" t="s">
        <v>10</v>
      </c>
      <c r="V1280" t="s">
        <v>10</v>
      </c>
      <c r="X1280" t="s">
        <v>10</v>
      </c>
      <c r="Z1280" t="s">
        <v>10</v>
      </c>
      <c r="AB1280" t="s">
        <v>10</v>
      </c>
    </row>
    <row r="1281" spans="1:28">
      <c r="A1281" s="429" t="s">
        <v>376</v>
      </c>
      <c r="B1281" s="431" t="s">
        <v>276</v>
      </c>
      <c r="C1281" s="432">
        <v>2010</v>
      </c>
      <c r="D1281" t="s">
        <v>10</v>
      </c>
      <c r="F1281" t="s">
        <v>10</v>
      </c>
      <c r="H1281" t="s">
        <v>10</v>
      </c>
      <c r="J1281" t="s">
        <v>10</v>
      </c>
      <c r="L1281" t="s">
        <v>10</v>
      </c>
      <c r="N1281" t="s">
        <v>10</v>
      </c>
      <c r="P1281" t="s">
        <v>10</v>
      </c>
      <c r="R1281" t="s">
        <v>10</v>
      </c>
      <c r="T1281" t="s">
        <v>10</v>
      </c>
      <c r="V1281" t="s">
        <v>10</v>
      </c>
      <c r="X1281" t="s">
        <v>10</v>
      </c>
      <c r="Z1281" t="s">
        <v>10</v>
      </c>
      <c r="AB1281" t="s">
        <v>10</v>
      </c>
    </row>
    <row r="1282" spans="1:28">
      <c r="A1282" s="429" t="s">
        <v>377</v>
      </c>
      <c r="B1282" s="431" t="s">
        <v>276</v>
      </c>
      <c r="C1282" s="432">
        <v>2010</v>
      </c>
      <c r="D1282" t="s">
        <v>10</v>
      </c>
      <c r="F1282" t="s">
        <v>10</v>
      </c>
      <c r="H1282" t="s">
        <v>10</v>
      </c>
      <c r="J1282" t="s">
        <v>10</v>
      </c>
      <c r="L1282" t="s">
        <v>10</v>
      </c>
      <c r="N1282" t="s">
        <v>10</v>
      </c>
      <c r="P1282" t="s">
        <v>10</v>
      </c>
      <c r="R1282" t="s">
        <v>10</v>
      </c>
      <c r="T1282" t="s">
        <v>10</v>
      </c>
      <c r="V1282" t="s">
        <v>10</v>
      </c>
      <c r="X1282" t="s">
        <v>10</v>
      </c>
      <c r="Z1282" t="s">
        <v>10</v>
      </c>
      <c r="AB1282" t="s">
        <v>10</v>
      </c>
    </row>
    <row r="1283" spans="1:28">
      <c r="A1283" s="429" t="s">
        <v>378</v>
      </c>
      <c r="B1283" s="431" t="s">
        <v>276</v>
      </c>
      <c r="C1283" s="432">
        <v>2010</v>
      </c>
      <c r="D1283" t="s">
        <v>10</v>
      </c>
      <c r="F1283" t="s">
        <v>10</v>
      </c>
      <c r="H1283" t="s">
        <v>10</v>
      </c>
      <c r="J1283" t="s">
        <v>10</v>
      </c>
      <c r="L1283" t="s">
        <v>10</v>
      </c>
      <c r="N1283" t="s">
        <v>10</v>
      </c>
      <c r="P1283" t="s">
        <v>10</v>
      </c>
      <c r="R1283" t="s">
        <v>10</v>
      </c>
      <c r="T1283" t="s">
        <v>10</v>
      </c>
      <c r="V1283" t="s">
        <v>10</v>
      </c>
      <c r="X1283" t="s">
        <v>10</v>
      </c>
      <c r="Z1283" t="s">
        <v>10</v>
      </c>
      <c r="AB1283" t="s">
        <v>10</v>
      </c>
    </row>
    <row r="1284" spans="1:28">
      <c r="A1284" s="429" t="s">
        <v>379</v>
      </c>
      <c r="B1284" s="431" t="s">
        <v>276</v>
      </c>
      <c r="C1284" s="432">
        <v>2010</v>
      </c>
      <c r="D1284" t="s">
        <v>10</v>
      </c>
      <c r="F1284" t="s">
        <v>10</v>
      </c>
      <c r="H1284" t="s">
        <v>10</v>
      </c>
      <c r="J1284" t="s">
        <v>10</v>
      </c>
      <c r="L1284" t="s">
        <v>10</v>
      </c>
      <c r="N1284" t="s">
        <v>10</v>
      </c>
      <c r="P1284" t="s">
        <v>10</v>
      </c>
      <c r="R1284" t="s">
        <v>10</v>
      </c>
      <c r="T1284" t="s">
        <v>10</v>
      </c>
      <c r="V1284" t="s">
        <v>10</v>
      </c>
      <c r="X1284" t="s">
        <v>10</v>
      </c>
      <c r="Z1284" t="s">
        <v>10</v>
      </c>
      <c r="AB1284" t="s">
        <v>10</v>
      </c>
    </row>
    <row r="1285" spans="1:28">
      <c r="A1285" s="429" t="s">
        <v>380</v>
      </c>
      <c r="B1285" s="431" t="s">
        <v>276</v>
      </c>
      <c r="C1285" s="432">
        <v>2010</v>
      </c>
      <c r="D1285" t="s">
        <v>10</v>
      </c>
      <c r="F1285" t="s">
        <v>10</v>
      </c>
      <c r="H1285" t="s">
        <v>10</v>
      </c>
      <c r="J1285" t="s">
        <v>10</v>
      </c>
      <c r="L1285" t="s">
        <v>10</v>
      </c>
      <c r="N1285" t="s">
        <v>10</v>
      </c>
      <c r="P1285" t="s">
        <v>10</v>
      </c>
      <c r="R1285" t="s">
        <v>10</v>
      </c>
      <c r="T1285" t="s">
        <v>10</v>
      </c>
      <c r="V1285" t="s">
        <v>10</v>
      </c>
      <c r="X1285" t="s">
        <v>10</v>
      </c>
      <c r="Z1285" t="s">
        <v>10</v>
      </c>
      <c r="AB1285" t="s">
        <v>10</v>
      </c>
    </row>
    <row r="1286" spans="1:28">
      <c r="A1286" s="429" t="s">
        <v>381</v>
      </c>
      <c r="B1286" s="431" t="s">
        <v>276</v>
      </c>
      <c r="C1286" s="432">
        <v>2010</v>
      </c>
      <c r="D1286" t="s">
        <v>10</v>
      </c>
      <c r="F1286" t="s">
        <v>10</v>
      </c>
      <c r="H1286" t="s">
        <v>10</v>
      </c>
      <c r="J1286" t="s">
        <v>10</v>
      </c>
      <c r="L1286" t="s">
        <v>10</v>
      </c>
      <c r="N1286" t="s">
        <v>10</v>
      </c>
      <c r="P1286" t="s">
        <v>10</v>
      </c>
      <c r="R1286" t="s">
        <v>10</v>
      </c>
      <c r="T1286" t="s">
        <v>10</v>
      </c>
      <c r="V1286" t="s">
        <v>10</v>
      </c>
      <c r="X1286" t="s">
        <v>10</v>
      </c>
      <c r="Z1286" t="s">
        <v>10</v>
      </c>
      <c r="AB1286" t="s">
        <v>10</v>
      </c>
    </row>
    <row r="1287" spans="1:28">
      <c r="A1287" s="429" t="s">
        <v>382</v>
      </c>
      <c r="B1287" s="431" t="s">
        <v>276</v>
      </c>
      <c r="C1287" s="432">
        <v>2010</v>
      </c>
      <c r="D1287" t="s">
        <v>10</v>
      </c>
      <c r="F1287" t="s">
        <v>10</v>
      </c>
      <c r="H1287" t="s">
        <v>10</v>
      </c>
      <c r="J1287" t="s">
        <v>10</v>
      </c>
      <c r="L1287" t="s">
        <v>10</v>
      </c>
      <c r="N1287" t="s">
        <v>10</v>
      </c>
      <c r="P1287" t="s">
        <v>10</v>
      </c>
      <c r="R1287" t="s">
        <v>10</v>
      </c>
      <c r="T1287" t="s">
        <v>10</v>
      </c>
      <c r="V1287" t="s">
        <v>10</v>
      </c>
      <c r="X1287" t="s">
        <v>10</v>
      </c>
      <c r="Z1287" t="s">
        <v>10</v>
      </c>
      <c r="AB1287" t="s">
        <v>10</v>
      </c>
    </row>
    <row r="1288" spans="1:28">
      <c r="A1288" s="429" t="s">
        <v>383</v>
      </c>
      <c r="B1288" s="431" t="s">
        <v>276</v>
      </c>
      <c r="C1288" s="432">
        <v>2010</v>
      </c>
      <c r="D1288" t="s">
        <v>10</v>
      </c>
      <c r="F1288" t="s">
        <v>10</v>
      </c>
      <c r="H1288" t="s">
        <v>10</v>
      </c>
      <c r="J1288" t="s">
        <v>10</v>
      </c>
      <c r="L1288" t="s">
        <v>10</v>
      </c>
      <c r="N1288" t="s">
        <v>10</v>
      </c>
      <c r="P1288" t="s">
        <v>10</v>
      </c>
      <c r="R1288" t="s">
        <v>10</v>
      </c>
      <c r="T1288" t="s">
        <v>10</v>
      </c>
      <c r="V1288" t="s">
        <v>10</v>
      </c>
      <c r="X1288" t="s">
        <v>10</v>
      </c>
      <c r="Z1288" t="s">
        <v>10</v>
      </c>
      <c r="AB1288" t="s">
        <v>10</v>
      </c>
    </row>
    <row r="1289" spans="1:28">
      <c r="A1289" s="429" t="s">
        <v>384</v>
      </c>
      <c r="B1289" s="431" t="s">
        <v>276</v>
      </c>
      <c r="C1289" s="432">
        <v>2010</v>
      </c>
      <c r="D1289" t="s">
        <v>10</v>
      </c>
      <c r="F1289" t="s">
        <v>10</v>
      </c>
      <c r="H1289" t="s">
        <v>10</v>
      </c>
      <c r="J1289" t="s">
        <v>10</v>
      </c>
      <c r="L1289" t="s">
        <v>10</v>
      </c>
      <c r="N1289" t="s">
        <v>10</v>
      </c>
      <c r="P1289" t="s">
        <v>10</v>
      </c>
      <c r="R1289" t="s">
        <v>10</v>
      </c>
      <c r="T1289" t="s">
        <v>10</v>
      </c>
      <c r="V1289" t="s">
        <v>10</v>
      </c>
      <c r="X1289" t="s">
        <v>10</v>
      </c>
      <c r="Z1289" t="s">
        <v>10</v>
      </c>
      <c r="AB1289" t="s">
        <v>10</v>
      </c>
    </row>
    <row r="1290" spans="1:28">
      <c r="A1290" s="429" t="s">
        <v>385</v>
      </c>
      <c r="B1290" s="431" t="s">
        <v>276</v>
      </c>
      <c r="C1290" s="432">
        <v>2010</v>
      </c>
      <c r="D1290" t="s">
        <v>10</v>
      </c>
      <c r="F1290" t="s">
        <v>10</v>
      </c>
      <c r="H1290" t="s">
        <v>10</v>
      </c>
      <c r="J1290" t="s">
        <v>10</v>
      </c>
      <c r="L1290" t="s">
        <v>10</v>
      </c>
      <c r="N1290" t="s">
        <v>10</v>
      </c>
      <c r="P1290" t="s">
        <v>10</v>
      </c>
      <c r="R1290" t="s">
        <v>10</v>
      </c>
      <c r="T1290" t="s">
        <v>10</v>
      </c>
      <c r="V1290" t="s">
        <v>10</v>
      </c>
      <c r="X1290" t="s">
        <v>10</v>
      </c>
      <c r="Z1290" t="s">
        <v>10</v>
      </c>
      <c r="AB1290" t="s">
        <v>10</v>
      </c>
    </row>
    <row r="1291" spans="1:28">
      <c r="A1291" s="429" t="s">
        <v>387</v>
      </c>
      <c r="B1291" s="431" t="s">
        <v>276</v>
      </c>
      <c r="C1291" s="432">
        <v>2010</v>
      </c>
      <c r="D1291" t="s">
        <v>10</v>
      </c>
      <c r="F1291" t="s">
        <v>10</v>
      </c>
      <c r="H1291" t="s">
        <v>10</v>
      </c>
      <c r="J1291" t="s">
        <v>10</v>
      </c>
      <c r="L1291" t="s">
        <v>10</v>
      </c>
      <c r="N1291" t="s">
        <v>10</v>
      </c>
      <c r="P1291" t="s">
        <v>10</v>
      </c>
      <c r="R1291" t="s">
        <v>10</v>
      </c>
      <c r="T1291" t="s">
        <v>10</v>
      </c>
      <c r="V1291" t="s">
        <v>10</v>
      </c>
      <c r="X1291" t="s">
        <v>10</v>
      </c>
      <c r="Z1291" t="s">
        <v>10</v>
      </c>
      <c r="AB1291" t="s">
        <v>10</v>
      </c>
    </row>
    <row r="1292" spans="1:28">
      <c r="A1292" s="429" t="s">
        <v>388</v>
      </c>
      <c r="B1292" s="431" t="s">
        <v>276</v>
      </c>
      <c r="C1292" s="432">
        <v>2010</v>
      </c>
      <c r="D1292" t="s">
        <v>10</v>
      </c>
      <c r="F1292" t="s">
        <v>10</v>
      </c>
      <c r="H1292" t="s">
        <v>10</v>
      </c>
      <c r="J1292" t="s">
        <v>10</v>
      </c>
      <c r="L1292" t="s">
        <v>10</v>
      </c>
      <c r="N1292" t="s">
        <v>10</v>
      </c>
      <c r="P1292" t="s">
        <v>10</v>
      </c>
      <c r="R1292" t="s">
        <v>10</v>
      </c>
      <c r="T1292" t="s">
        <v>10</v>
      </c>
      <c r="V1292" t="s">
        <v>10</v>
      </c>
      <c r="X1292" t="s">
        <v>10</v>
      </c>
      <c r="Z1292" t="s">
        <v>10</v>
      </c>
      <c r="AB1292" t="s">
        <v>10</v>
      </c>
    </row>
    <row r="1293" spans="1:28">
      <c r="A1293" s="429" t="s">
        <v>389</v>
      </c>
      <c r="B1293" s="431" t="s">
        <v>276</v>
      </c>
      <c r="C1293" s="432">
        <v>2010</v>
      </c>
      <c r="D1293" t="s">
        <v>10</v>
      </c>
      <c r="F1293" t="s">
        <v>10</v>
      </c>
      <c r="H1293" t="s">
        <v>10</v>
      </c>
      <c r="J1293" t="s">
        <v>10</v>
      </c>
      <c r="L1293" t="s">
        <v>10</v>
      </c>
      <c r="N1293" t="s">
        <v>10</v>
      </c>
      <c r="P1293" t="s">
        <v>10</v>
      </c>
      <c r="R1293" t="s">
        <v>10</v>
      </c>
      <c r="T1293" t="s">
        <v>10</v>
      </c>
      <c r="V1293" t="s">
        <v>10</v>
      </c>
      <c r="X1293" t="s">
        <v>10</v>
      </c>
      <c r="Z1293" t="s">
        <v>10</v>
      </c>
      <c r="AB1293" t="s">
        <v>10</v>
      </c>
    </row>
    <row r="1294" spans="1:28">
      <c r="A1294" s="429" t="s">
        <v>390</v>
      </c>
      <c r="B1294" s="431" t="s">
        <v>276</v>
      </c>
      <c r="C1294" s="432">
        <v>2010</v>
      </c>
      <c r="D1294" t="s">
        <v>10</v>
      </c>
      <c r="F1294" t="s">
        <v>10</v>
      </c>
      <c r="H1294" t="s">
        <v>10</v>
      </c>
      <c r="J1294" t="s">
        <v>10</v>
      </c>
      <c r="L1294" t="s">
        <v>10</v>
      </c>
      <c r="N1294" t="s">
        <v>10</v>
      </c>
      <c r="P1294" t="s">
        <v>10</v>
      </c>
      <c r="R1294" t="s">
        <v>10</v>
      </c>
      <c r="T1294" t="s">
        <v>10</v>
      </c>
      <c r="V1294" t="s">
        <v>10</v>
      </c>
      <c r="X1294" t="s">
        <v>10</v>
      </c>
      <c r="Z1294" t="s">
        <v>10</v>
      </c>
      <c r="AB1294" t="s">
        <v>10</v>
      </c>
    </row>
    <row r="1295" spans="1:28">
      <c r="A1295" s="429" t="s">
        <v>391</v>
      </c>
      <c r="B1295" s="431" t="s">
        <v>276</v>
      </c>
      <c r="C1295" s="432">
        <v>2010</v>
      </c>
      <c r="D1295" t="s">
        <v>10</v>
      </c>
      <c r="F1295" t="s">
        <v>10</v>
      </c>
      <c r="H1295" t="s">
        <v>10</v>
      </c>
      <c r="J1295" t="s">
        <v>10</v>
      </c>
      <c r="L1295" t="s">
        <v>10</v>
      </c>
      <c r="N1295" t="s">
        <v>10</v>
      </c>
      <c r="P1295" t="s">
        <v>10</v>
      </c>
      <c r="R1295" t="s">
        <v>10</v>
      </c>
      <c r="T1295" t="s">
        <v>10</v>
      </c>
      <c r="V1295" t="s">
        <v>10</v>
      </c>
      <c r="X1295" t="s">
        <v>10</v>
      </c>
      <c r="Z1295" t="s">
        <v>10</v>
      </c>
      <c r="AB1295" t="s">
        <v>10</v>
      </c>
    </row>
    <row r="1296" spans="1:28">
      <c r="A1296" s="429" t="s">
        <v>392</v>
      </c>
      <c r="B1296" s="431" t="s">
        <v>276</v>
      </c>
      <c r="C1296" s="432">
        <v>2010</v>
      </c>
      <c r="D1296" t="s">
        <v>10</v>
      </c>
      <c r="F1296" t="s">
        <v>10</v>
      </c>
      <c r="H1296" t="s">
        <v>10</v>
      </c>
      <c r="J1296" t="s">
        <v>10</v>
      </c>
      <c r="L1296" t="s">
        <v>10</v>
      </c>
      <c r="N1296" t="s">
        <v>10</v>
      </c>
      <c r="P1296" t="s">
        <v>10</v>
      </c>
      <c r="R1296" t="s">
        <v>10</v>
      </c>
      <c r="T1296" t="s">
        <v>10</v>
      </c>
      <c r="V1296" t="s">
        <v>10</v>
      </c>
      <c r="X1296" t="s">
        <v>10</v>
      </c>
      <c r="Z1296" t="s">
        <v>10</v>
      </c>
      <c r="AB1296" t="s">
        <v>10</v>
      </c>
    </row>
  </sheetData>
  <customSheetViews>
    <customSheetView guid="{AA4FA3B0-F96E-4CF2-864D-09383E4C7DB9}" state="hidden" showRuler="0" topLeftCell="A925">
      <selection activeCell="A741" sqref="A741:IV741"/>
      <pageMargins left="0.75" right="0.75" top="1" bottom="1" header="0.5" footer="0.5"/>
      <headerFooter alignWithMargins="0"/>
    </customSheetView>
  </customSheetViews>
  <phoneticPr fontId="2"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sheetPr codeName="Sheet3"/>
  <dimension ref="A1:P123"/>
  <sheetViews>
    <sheetView workbookViewId="0">
      <selection activeCell="A4" sqref="A4"/>
    </sheetView>
  </sheetViews>
  <sheetFormatPr defaultColWidth="28.28515625" defaultRowHeight="12.75"/>
  <cols>
    <col min="1" max="1" width="24" customWidth="1"/>
    <col min="2" max="2" width="9.140625" customWidth="1"/>
    <col min="3" max="3" width="28.28515625" customWidth="1"/>
    <col min="4" max="4" width="7.5703125" bestFit="1" customWidth="1"/>
    <col min="5" max="5" width="8.42578125" bestFit="1" customWidth="1"/>
    <col min="6" max="6" width="6.28515625" bestFit="1" customWidth="1"/>
    <col min="7" max="7" width="4.85546875" bestFit="1" customWidth="1"/>
    <col min="8" max="8" width="4.7109375" bestFit="1" customWidth="1"/>
    <col min="9" max="9" width="5" bestFit="1" customWidth="1"/>
    <col min="10" max="10" width="5.7109375" bestFit="1" customWidth="1"/>
    <col min="11" max="11" width="7" bestFit="1" customWidth="1"/>
    <col min="12" max="12" width="10.140625" bestFit="1" customWidth="1"/>
    <col min="13" max="13" width="7.7109375" bestFit="1" customWidth="1"/>
    <col min="14" max="14" width="9.28515625" bestFit="1" customWidth="1"/>
    <col min="15" max="15" width="9.5703125" bestFit="1" customWidth="1"/>
    <col min="16" max="16" width="5.7109375" bestFit="1" customWidth="1"/>
  </cols>
  <sheetData>
    <row r="1" spans="1:16">
      <c r="A1" s="694" t="s">
        <v>77</v>
      </c>
      <c r="B1" s="695"/>
      <c r="C1" s="695"/>
      <c r="D1" s="695"/>
      <c r="E1" s="695"/>
      <c r="F1" s="695"/>
      <c r="G1" s="695"/>
      <c r="H1" s="695"/>
      <c r="I1" s="695"/>
      <c r="J1" s="695"/>
      <c r="K1" s="695"/>
      <c r="L1" s="695"/>
      <c r="M1" s="695"/>
      <c r="N1" s="695"/>
      <c r="O1" s="695"/>
      <c r="P1" s="696"/>
    </row>
    <row r="2" spans="1:16" ht="13.5" thickBot="1">
      <c r="A2" s="697"/>
      <c r="B2" s="698"/>
      <c r="C2" s="698"/>
      <c r="D2" s="698"/>
      <c r="E2" s="698"/>
      <c r="F2" s="698"/>
      <c r="G2" s="698"/>
      <c r="H2" s="698"/>
      <c r="I2" s="698"/>
      <c r="J2" s="698"/>
      <c r="K2" s="698"/>
      <c r="L2" s="698"/>
      <c r="M2" s="698"/>
      <c r="N2" s="698"/>
      <c r="O2" s="698"/>
      <c r="P2" s="699"/>
    </row>
    <row r="3" spans="1:16">
      <c r="D3" s="41" t="s">
        <v>11</v>
      </c>
      <c r="E3" t="s">
        <v>12</v>
      </c>
      <c r="F3" t="s">
        <v>13</v>
      </c>
      <c r="G3" t="s">
        <v>14</v>
      </c>
      <c r="H3" t="s">
        <v>15</v>
      </c>
      <c r="I3" t="s">
        <v>16</v>
      </c>
      <c r="J3" t="s">
        <v>17</v>
      </c>
      <c r="K3" t="s">
        <v>18</v>
      </c>
      <c r="L3" t="s">
        <v>19</v>
      </c>
      <c r="M3" t="s">
        <v>20</v>
      </c>
      <c r="N3" t="s">
        <v>21</v>
      </c>
      <c r="O3" t="s">
        <v>22</v>
      </c>
    </row>
    <row r="4" spans="1:16">
      <c r="A4" t="s">
        <v>275</v>
      </c>
      <c r="B4" t="s">
        <v>276</v>
      </c>
      <c r="C4" s="42" t="s">
        <v>50</v>
      </c>
      <c r="D4" s="5">
        <v>1.43</v>
      </c>
      <c r="E4" s="5">
        <v>1.25</v>
      </c>
      <c r="F4" s="5">
        <v>1.26</v>
      </c>
      <c r="G4" s="5">
        <v>1.59</v>
      </c>
      <c r="H4" s="5">
        <v>2.04</v>
      </c>
      <c r="I4" s="5">
        <v>1.83</v>
      </c>
      <c r="J4" s="5">
        <v>1.25</v>
      </c>
      <c r="K4" s="5">
        <v>1.23</v>
      </c>
      <c r="L4" s="5">
        <v>1.52</v>
      </c>
      <c r="M4" s="5">
        <v>1.37</v>
      </c>
      <c r="N4" s="5">
        <v>1.46</v>
      </c>
      <c r="O4" s="5">
        <v>1.41</v>
      </c>
      <c r="P4" s="5">
        <v>17.64</v>
      </c>
    </row>
    <row r="5" spans="1:16">
      <c r="A5" t="s">
        <v>277</v>
      </c>
      <c r="B5" t="s">
        <v>276</v>
      </c>
      <c r="C5" s="42" t="s">
        <v>50</v>
      </c>
      <c r="D5" s="5">
        <v>0.68</v>
      </c>
      <c r="E5" s="5">
        <v>0.64</v>
      </c>
      <c r="F5" s="5">
        <v>1.46</v>
      </c>
      <c r="G5" s="5">
        <v>1.88</v>
      </c>
      <c r="H5" s="5">
        <v>2.92</v>
      </c>
      <c r="I5" s="5">
        <v>2.58</v>
      </c>
      <c r="J5" s="5">
        <v>2.11</v>
      </c>
      <c r="K5" s="5">
        <v>1.61</v>
      </c>
      <c r="L5" s="5">
        <v>1.38</v>
      </c>
      <c r="M5" s="5">
        <v>1.1100000000000001</v>
      </c>
      <c r="N5" s="5">
        <v>0.85</v>
      </c>
      <c r="O5" s="5">
        <v>0.71</v>
      </c>
      <c r="P5" s="5">
        <v>17.93</v>
      </c>
    </row>
    <row r="6" spans="1:16">
      <c r="A6" t="s">
        <v>395</v>
      </c>
      <c r="B6" t="s">
        <v>276</v>
      </c>
      <c r="C6" s="42" t="s">
        <v>50</v>
      </c>
      <c r="D6" s="5">
        <v>2.08</v>
      </c>
      <c r="E6" s="5">
        <v>1.59</v>
      </c>
      <c r="F6" s="5">
        <v>1.68</v>
      </c>
      <c r="G6" s="5">
        <v>1.99</v>
      </c>
      <c r="H6" s="5">
        <v>2.92</v>
      </c>
      <c r="I6" s="5">
        <v>2.2799999999999998</v>
      </c>
      <c r="J6" s="5">
        <v>1.41</v>
      </c>
      <c r="K6" s="5">
        <v>1.44</v>
      </c>
      <c r="L6" s="5">
        <v>1.73</v>
      </c>
      <c r="M6" s="5">
        <v>1.79</v>
      </c>
      <c r="N6" s="5">
        <v>1.81</v>
      </c>
      <c r="O6" s="5">
        <v>1.94</v>
      </c>
      <c r="P6" s="5">
        <v>22.66</v>
      </c>
    </row>
    <row r="7" spans="1:16">
      <c r="A7" t="s">
        <v>396</v>
      </c>
      <c r="B7" t="s">
        <v>276</v>
      </c>
      <c r="C7" s="42" t="s">
        <v>50</v>
      </c>
      <c r="D7" s="5">
        <v>2.23</v>
      </c>
      <c r="E7" s="5">
        <v>2.06</v>
      </c>
      <c r="F7" s="5">
        <v>2.02</v>
      </c>
      <c r="G7" s="5">
        <v>1.95</v>
      </c>
      <c r="H7" s="5">
        <v>2.96</v>
      </c>
      <c r="I7" s="5">
        <v>1.86</v>
      </c>
      <c r="J7" s="5">
        <v>1.36</v>
      </c>
      <c r="K7" s="5">
        <v>1.47</v>
      </c>
      <c r="L7" s="5">
        <v>1.85</v>
      </c>
      <c r="M7" s="5">
        <v>1.86</v>
      </c>
      <c r="N7" s="5">
        <v>2.13</v>
      </c>
      <c r="O7" s="5">
        <v>1.9</v>
      </c>
      <c r="P7" s="5">
        <v>23.64</v>
      </c>
    </row>
    <row r="8" spans="1:16">
      <c r="A8" t="s">
        <v>279</v>
      </c>
      <c r="B8" t="s">
        <v>276</v>
      </c>
      <c r="C8" s="42" t="s">
        <v>50</v>
      </c>
      <c r="D8" s="5">
        <v>0.45</v>
      </c>
      <c r="E8" s="5">
        <v>0.41</v>
      </c>
      <c r="F8" s="5">
        <v>0.53</v>
      </c>
      <c r="G8" s="5">
        <v>0.87</v>
      </c>
      <c r="H8" s="5">
        <v>1.44</v>
      </c>
      <c r="I8" s="5">
        <v>0.87</v>
      </c>
      <c r="J8" s="5">
        <v>1.1599999999999999</v>
      </c>
      <c r="K8" s="5">
        <v>0.92</v>
      </c>
      <c r="L8" s="5">
        <v>1.19</v>
      </c>
      <c r="M8" s="5">
        <v>1.35</v>
      </c>
      <c r="N8" s="5">
        <v>0.66</v>
      </c>
      <c r="O8" s="5">
        <v>0.51</v>
      </c>
      <c r="P8" s="5">
        <v>10.36</v>
      </c>
    </row>
    <row r="9" spans="1:16">
      <c r="A9" t="s">
        <v>280</v>
      </c>
      <c r="B9" t="s">
        <v>276</v>
      </c>
      <c r="C9" s="42" t="s">
        <v>50</v>
      </c>
      <c r="D9" s="5">
        <v>0.21</v>
      </c>
      <c r="E9" s="5">
        <v>0.17</v>
      </c>
      <c r="F9" s="5">
        <v>0.3</v>
      </c>
      <c r="G9" s="5">
        <v>0.73</v>
      </c>
      <c r="H9" s="5">
        <v>1.17</v>
      </c>
      <c r="I9" s="5">
        <v>1.1100000000000001</v>
      </c>
      <c r="J9" s="5">
        <v>0.51</v>
      </c>
      <c r="K9" s="5">
        <v>0.45</v>
      </c>
      <c r="L9" s="5">
        <v>0.74</v>
      </c>
      <c r="M9" s="5">
        <v>0.53</v>
      </c>
      <c r="N9" s="5">
        <v>0.28000000000000003</v>
      </c>
      <c r="O9" s="5">
        <v>0.26</v>
      </c>
      <c r="P9" s="5">
        <v>6.45</v>
      </c>
    </row>
    <row r="10" spans="1:16">
      <c r="A10" t="s">
        <v>281</v>
      </c>
      <c r="B10" t="s">
        <v>276</v>
      </c>
      <c r="C10" s="42" t="s">
        <v>50</v>
      </c>
      <c r="D10" s="5">
        <v>0.57999999999999996</v>
      </c>
      <c r="E10" s="5">
        <v>0.67</v>
      </c>
      <c r="F10" s="5">
        <v>1.02</v>
      </c>
      <c r="G10" s="5">
        <v>1.58</v>
      </c>
      <c r="H10" s="5">
        <v>2.12</v>
      </c>
      <c r="I10" s="5">
        <v>1.32</v>
      </c>
      <c r="J10" s="5">
        <v>1.03</v>
      </c>
      <c r="K10" s="5">
        <v>0.87</v>
      </c>
      <c r="L10" s="5">
        <v>0.88</v>
      </c>
      <c r="M10" s="5">
        <v>1.21</v>
      </c>
      <c r="N10" s="5">
        <v>0.73</v>
      </c>
      <c r="O10" s="5">
        <v>0.59</v>
      </c>
      <c r="P10" s="5">
        <v>12.61</v>
      </c>
    </row>
    <row r="11" spans="1:16">
      <c r="A11" t="s">
        <v>283</v>
      </c>
      <c r="B11" t="s">
        <v>276</v>
      </c>
      <c r="C11" s="42" t="s">
        <v>50</v>
      </c>
      <c r="D11" s="5">
        <v>0.3</v>
      </c>
      <c r="E11" s="5">
        <v>0.33</v>
      </c>
      <c r="F11" s="5">
        <v>0.6</v>
      </c>
      <c r="G11" s="5">
        <v>1.44</v>
      </c>
      <c r="H11" s="5">
        <v>2.2799999999999998</v>
      </c>
      <c r="I11" s="5">
        <v>2.31</v>
      </c>
      <c r="J11" s="5">
        <v>1.45</v>
      </c>
      <c r="K11" s="5">
        <v>1</v>
      </c>
      <c r="L11" s="5">
        <v>1.17</v>
      </c>
      <c r="M11" s="5">
        <v>0.92</v>
      </c>
      <c r="N11" s="5">
        <v>0.43</v>
      </c>
      <c r="O11" s="5">
        <v>0.3</v>
      </c>
      <c r="P11" s="5">
        <v>12.52</v>
      </c>
    </row>
    <row r="12" spans="1:16">
      <c r="A12" t="s">
        <v>284</v>
      </c>
      <c r="B12" t="s">
        <v>276</v>
      </c>
      <c r="C12" s="42" t="s">
        <v>50</v>
      </c>
      <c r="D12" s="5">
        <v>0.54</v>
      </c>
      <c r="E12" s="5">
        <v>0.56000000000000005</v>
      </c>
      <c r="F12" s="5">
        <v>1.0900000000000001</v>
      </c>
      <c r="G12" s="5">
        <v>1.88</v>
      </c>
      <c r="H12" s="5">
        <v>2.1800000000000002</v>
      </c>
      <c r="I12" s="5">
        <v>1.79</v>
      </c>
      <c r="J12" s="5">
        <v>0.9</v>
      </c>
      <c r="K12" s="5">
        <v>0.79</v>
      </c>
      <c r="L12" s="5">
        <v>1.22</v>
      </c>
      <c r="M12" s="5">
        <v>1.35</v>
      </c>
      <c r="N12" s="5">
        <v>0.75</v>
      </c>
      <c r="O12" s="5">
        <v>0.62</v>
      </c>
      <c r="P12" s="5">
        <v>13.65</v>
      </c>
    </row>
    <row r="13" spans="1:16">
      <c r="A13" t="s">
        <v>285</v>
      </c>
      <c r="B13" t="s">
        <v>276</v>
      </c>
      <c r="C13" s="42" t="s">
        <v>50</v>
      </c>
      <c r="D13" s="5">
        <v>2.67</v>
      </c>
      <c r="E13" s="5">
        <v>1.97</v>
      </c>
      <c r="F13" s="5">
        <v>1.98</v>
      </c>
      <c r="G13" s="5">
        <v>1.23</v>
      </c>
      <c r="H13" s="5">
        <v>1.69</v>
      </c>
      <c r="I13" s="5">
        <v>1.57</v>
      </c>
      <c r="J13" s="5">
        <v>1.2</v>
      </c>
      <c r="K13" s="5">
        <v>1.27</v>
      </c>
      <c r="L13" s="5">
        <v>1.45</v>
      </c>
      <c r="M13" s="5">
        <v>1.32</v>
      </c>
      <c r="N13" s="5">
        <v>2.1</v>
      </c>
      <c r="O13" s="5">
        <v>2.64</v>
      </c>
      <c r="P13" s="5">
        <v>21.1</v>
      </c>
    </row>
    <row r="14" spans="1:16">
      <c r="A14" t="s">
        <v>397</v>
      </c>
      <c r="B14" t="s">
        <v>276</v>
      </c>
      <c r="C14" s="42" t="s">
        <v>50</v>
      </c>
      <c r="D14" s="5">
        <v>0.42</v>
      </c>
      <c r="E14" s="5">
        <v>0.47</v>
      </c>
      <c r="F14" s="5">
        <v>0.61</v>
      </c>
      <c r="G14" s="5">
        <v>0.83</v>
      </c>
      <c r="H14" s="5">
        <v>1.39</v>
      </c>
      <c r="I14" s="5">
        <v>1.34</v>
      </c>
      <c r="J14" s="5">
        <v>0.78</v>
      </c>
      <c r="K14" s="5">
        <v>0.99</v>
      </c>
      <c r="L14" s="5">
        <v>1.1100000000000001</v>
      </c>
      <c r="M14" s="5">
        <v>0.84</v>
      </c>
      <c r="N14" s="5">
        <v>0.43</v>
      </c>
      <c r="O14" s="5">
        <v>0.36</v>
      </c>
      <c r="P14" s="5">
        <v>9.5500000000000007</v>
      </c>
    </row>
    <row r="15" spans="1:16">
      <c r="A15" t="s">
        <v>287</v>
      </c>
      <c r="B15" t="s">
        <v>276</v>
      </c>
      <c r="C15" s="42" t="s">
        <v>50</v>
      </c>
      <c r="D15" s="5">
        <v>0.26</v>
      </c>
      <c r="E15" s="5">
        <v>0.28000000000000003</v>
      </c>
      <c r="F15" s="5">
        <v>0.57999999999999996</v>
      </c>
      <c r="G15" s="5">
        <v>1.33</v>
      </c>
      <c r="H15" s="5">
        <v>1.71</v>
      </c>
      <c r="I15" s="5">
        <v>1.38</v>
      </c>
      <c r="J15" s="5">
        <v>0.71</v>
      </c>
      <c r="K15" s="5">
        <v>0.52</v>
      </c>
      <c r="L15" s="5">
        <v>0.84</v>
      </c>
      <c r="M15" s="5">
        <v>0.77</v>
      </c>
      <c r="N15" s="5">
        <v>0.34</v>
      </c>
      <c r="O15" s="5">
        <v>0.26</v>
      </c>
      <c r="P15" s="5">
        <v>8.98</v>
      </c>
    </row>
    <row r="16" spans="1:16">
      <c r="A16" t="s">
        <v>288</v>
      </c>
      <c r="B16" t="s">
        <v>276</v>
      </c>
      <c r="C16" s="42" t="s">
        <v>50</v>
      </c>
      <c r="D16" s="5">
        <v>0.5</v>
      </c>
      <c r="E16" s="5">
        <v>0.45</v>
      </c>
      <c r="F16" s="5">
        <v>0.73</v>
      </c>
      <c r="G16" s="5">
        <v>1.52</v>
      </c>
      <c r="H16" s="5">
        <v>2.27</v>
      </c>
      <c r="I16" s="5">
        <v>2.25</v>
      </c>
      <c r="J16" s="5">
        <v>1.37</v>
      </c>
      <c r="K16" s="5">
        <v>0.82</v>
      </c>
      <c r="L16" s="5">
        <v>1.31</v>
      </c>
      <c r="M16" s="5">
        <v>0.99</v>
      </c>
      <c r="N16" s="5">
        <v>0.56000000000000005</v>
      </c>
      <c r="O16" s="5">
        <v>0.42</v>
      </c>
      <c r="P16" s="5">
        <v>13.2</v>
      </c>
    </row>
    <row r="17" spans="1:16">
      <c r="A17" t="s">
        <v>289</v>
      </c>
      <c r="B17" t="s">
        <v>276</v>
      </c>
      <c r="C17" s="42" t="s">
        <v>50</v>
      </c>
      <c r="D17" s="5">
        <v>0.35</v>
      </c>
      <c r="E17" s="5">
        <v>0.33</v>
      </c>
      <c r="F17" s="5">
        <v>0.64</v>
      </c>
      <c r="G17" s="5">
        <v>1.46</v>
      </c>
      <c r="H17" s="5">
        <v>2.1</v>
      </c>
      <c r="I17" s="5">
        <v>1.89</v>
      </c>
      <c r="J17" s="5">
        <v>0.92</v>
      </c>
      <c r="K17" s="5">
        <v>0.71</v>
      </c>
      <c r="L17" s="5">
        <v>1.1200000000000001</v>
      </c>
      <c r="M17" s="5">
        <v>0.76</v>
      </c>
      <c r="N17" s="5">
        <v>0.52</v>
      </c>
      <c r="O17" s="5">
        <v>0.27</v>
      </c>
      <c r="P17" s="5">
        <v>11.06</v>
      </c>
    </row>
    <row r="18" spans="1:16">
      <c r="A18" t="s">
        <v>290</v>
      </c>
      <c r="B18" t="s">
        <v>276</v>
      </c>
      <c r="C18" s="42" t="s">
        <v>50</v>
      </c>
      <c r="D18" s="5">
        <v>1.35</v>
      </c>
      <c r="E18" s="5">
        <v>1.33</v>
      </c>
      <c r="F18" s="5">
        <v>1.98</v>
      </c>
      <c r="G18" s="5">
        <v>2.63</v>
      </c>
      <c r="H18" s="5">
        <v>2.36</v>
      </c>
      <c r="I18" s="5">
        <v>2.11</v>
      </c>
      <c r="J18" s="5">
        <v>1.45</v>
      </c>
      <c r="K18" s="5">
        <v>1.29</v>
      </c>
      <c r="L18" s="5">
        <v>1.83</v>
      </c>
      <c r="M18" s="5">
        <v>1.87</v>
      </c>
      <c r="N18" s="5">
        <v>1.4</v>
      </c>
      <c r="O18" s="5">
        <v>1.36</v>
      </c>
      <c r="P18" s="5">
        <v>20.95</v>
      </c>
    </row>
    <row r="19" spans="1:16">
      <c r="A19" t="s">
        <v>291</v>
      </c>
      <c r="B19" t="s">
        <v>276</v>
      </c>
      <c r="C19" s="42" t="s">
        <v>50</v>
      </c>
      <c r="D19" s="5">
        <v>0.15</v>
      </c>
      <c r="E19" s="5">
        <v>0.23</v>
      </c>
      <c r="F19" s="5">
        <v>0.5</v>
      </c>
      <c r="G19" s="5">
        <v>1.07</v>
      </c>
      <c r="H19" s="5">
        <v>1.6</v>
      </c>
      <c r="I19" s="5">
        <v>1.44</v>
      </c>
      <c r="J19" s="5">
        <v>0.88</v>
      </c>
      <c r="K19" s="5">
        <v>0.66</v>
      </c>
      <c r="L19" s="5">
        <v>0.94</v>
      </c>
      <c r="M19" s="5">
        <v>0.65</v>
      </c>
      <c r="N19" s="5">
        <v>0.33</v>
      </c>
      <c r="O19" s="5">
        <v>0.19</v>
      </c>
      <c r="P19" s="5">
        <v>8.65</v>
      </c>
    </row>
    <row r="20" spans="1:16">
      <c r="A20" t="s">
        <v>292</v>
      </c>
      <c r="B20" t="s">
        <v>276</v>
      </c>
      <c r="C20" s="42" t="s">
        <v>50</v>
      </c>
      <c r="D20" s="5">
        <v>0.3</v>
      </c>
      <c r="E20" s="5">
        <v>0.23</v>
      </c>
      <c r="F20" s="5">
        <v>0.82</v>
      </c>
      <c r="G20" s="5">
        <v>1.22</v>
      </c>
      <c r="H20" s="5">
        <v>2.4500000000000002</v>
      </c>
      <c r="I20" s="5">
        <v>2.46</v>
      </c>
      <c r="J20" s="5">
        <v>2.2599999999999998</v>
      </c>
      <c r="K20" s="5">
        <v>1.63</v>
      </c>
      <c r="L20" s="5">
        <v>1.38</v>
      </c>
      <c r="M20" s="5">
        <v>0.73</v>
      </c>
      <c r="N20" s="5">
        <v>0.42</v>
      </c>
      <c r="O20" s="5">
        <v>0.31</v>
      </c>
      <c r="P20" s="5">
        <v>14.2</v>
      </c>
    </row>
    <row r="21" spans="1:16">
      <c r="A21" t="s">
        <v>398</v>
      </c>
      <c r="B21" t="s">
        <v>276</v>
      </c>
      <c r="C21" s="42" t="s">
        <v>50</v>
      </c>
      <c r="D21" s="5">
        <v>0.51</v>
      </c>
      <c r="E21" s="5">
        <v>0.56000000000000005</v>
      </c>
      <c r="F21" s="5">
        <v>0.88</v>
      </c>
      <c r="G21" s="5">
        <v>1.41</v>
      </c>
      <c r="H21" s="5">
        <v>2.0499999999999998</v>
      </c>
      <c r="I21" s="5">
        <v>1.41</v>
      </c>
      <c r="J21" s="5">
        <v>1.1499999999999999</v>
      </c>
      <c r="K21" s="5">
        <v>0.68</v>
      </c>
      <c r="L21" s="5">
        <v>0.96</v>
      </c>
      <c r="M21" s="5">
        <v>1</v>
      </c>
      <c r="N21" s="5">
        <v>0.72</v>
      </c>
      <c r="O21" s="5">
        <v>0.53</v>
      </c>
      <c r="P21" s="5">
        <v>11.86</v>
      </c>
    </row>
    <row r="22" spans="1:16">
      <c r="A22" t="s">
        <v>294</v>
      </c>
      <c r="B22" t="s">
        <v>276</v>
      </c>
      <c r="C22" s="42" t="s">
        <v>50</v>
      </c>
      <c r="D22" s="5">
        <v>1.0900000000000001</v>
      </c>
      <c r="E22" s="5">
        <v>0.86</v>
      </c>
      <c r="F22" s="5">
        <v>1.06</v>
      </c>
      <c r="G22" s="5">
        <v>1.33</v>
      </c>
      <c r="H22" s="5">
        <v>1.65</v>
      </c>
      <c r="I22" s="5">
        <v>1.4</v>
      </c>
      <c r="J22" s="5">
        <v>1.54</v>
      </c>
      <c r="K22" s="5">
        <v>1.26</v>
      </c>
      <c r="L22" s="5">
        <v>1.18</v>
      </c>
      <c r="M22" s="5">
        <v>0.8</v>
      </c>
      <c r="N22" s="5">
        <v>0.98</v>
      </c>
      <c r="O22" s="5">
        <v>1.08</v>
      </c>
      <c r="P22" s="5">
        <v>14.22</v>
      </c>
    </row>
    <row r="23" spans="1:16">
      <c r="A23" t="s">
        <v>399</v>
      </c>
      <c r="B23" t="s">
        <v>276</v>
      </c>
      <c r="C23" s="42" t="s">
        <v>50</v>
      </c>
      <c r="D23" s="5">
        <v>0.43</v>
      </c>
      <c r="E23" s="5">
        <v>0.52</v>
      </c>
      <c r="F23" s="5">
        <v>1.06</v>
      </c>
      <c r="G23" s="5">
        <v>1.74</v>
      </c>
      <c r="H23" s="5">
        <v>2.4</v>
      </c>
      <c r="I23" s="5">
        <v>2.0499999999999998</v>
      </c>
      <c r="J23" s="5">
        <v>2.02</v>
      </c>
      <c r="K23" s="5">
        <v>1.63</v>
      </c>
      <c r="L23" s="5">
        <v>1.29</v>
      </c>
      <c r="M23" s="5">
        <v>0.91</v>
      </c>
      <c r="N23" s="5">
        <v>0.61</v>
      </c>
      <c r="O23" s="5">
        <v>0.46</v>
      </c>
      <c r="P23" s="5">
        <v>15.13</v>
      </c>
    </row>
    <row r="24" spans="1:16">
      <c r="A24" t="s">
        <v>296</v>
      </c>
      <c r="B24" t="s">
        <v>276</v>
      </c>
      <c r="C24" s="42" t="s">
        <v>50</v>
      </c>
      <c r="D24" s="5">
        <v>0.51</v>
      </c>
      <c r="E24" s="5">
        <v>0.56999999999999995</v>
      </c>
      <c r="F24" s="5">
        <v>1.03</v>
      </c>
      <c r="G24" s="5">
        <v>1.91</v>
      </c>
      <c r="H24" s="5">
        <v>2.76</v>
      </c>
      <c r="I24" s="5">
        <v>2.25</v>
      </c>
      <c r="J24" s="5">
        <v>1.77</v>
      </c>
      <c r="K24" s="5">
        <v>1.36</v>
      </c>
      <c r="L24" s="5">
        <v>1.25</v>
      </c>
      <c r="M24" s="5">
        <v>1.06</v>
      </c>
      <c r="N24" s="5">
        <v>0.68</v>
      </c>
      <c r="O24" s="5">
        <v>0.66</v>
      </c>
      <c r="P24" s="5">
        <v>15.81</v>
      </c>
    </row>
    <row r="25" spans="1:16">
      <c r="A25" t="s">
        <v>400</v>
      </c>
      <c r="B25" t="s">
        <v>276</v>
      </c>
      <c r="C25" s="42" t="s">
        <v>50</v>
      </c>
      <c r="D25" s="5">
        <v>0.49</v>
      </c>
      <c r="E25" s="5">
        <v>0.34</v>
      </c>
      <c r="F25" s="5">
        <v>0.57999999999999996</v>
      </c>
      <c r="G25" s="5">
        <v>0.88</v>
      </c>
      <c r="H25" s="5">
        <v>1.1499999999999999</v>
      </c>
      <c r="I25" s="5">
        <v>0.93</v>
      </c>
      <c r="J25" s="5">
        <v>0.57999999999999996</v>
      </c>
      <c r="K25" s="5">
        <v>0.7</v>
      </c>
      <c r="L25" s="5">
        <v>0.8</v>
      </c>
      <c r="M25" s="5">
        <v>0.67</v>
      </c>
      <c r="N25" s="5">
        <v>0.56999999999999995</v>
      </c>
      <c r="O25" s="5">
        <v>0.43</v>
      </c>
      <c r="P25" s="5">
        <v>8.1300000000000008</v>
      </c>
    </row>
    <row r="26" spans="1:16">
      <c r="A26" t="s">
        <v>401</v>
      </c>
      <c r="B26" t="s">
        <v>276</v>
      </c>
      <c r="C26" s="42" t="s">
        <v>50</v>
      </c>
      <c r="D26" s="5">
        <v>0.28000000000000003</v>
      </c>
      <c r="E26" s="5">
        <v>0.16</v>
      </c>
      <c r="F26" s="5">
        <v>0.25</v>
      </c>
      <c r="G26" s="5">
        <v>0.56000000000000005</v>
      </c>
      <c r="H26" s="5">
        <v>1.21</v>
      </c>
      <c r="I26" s="5">
        <v>1.48</v>
      </c>
      <c r="J26" s="5">
        <v>0.84</v>
      </c>
      <c r="K26" s="5">
        <v>0.71</v>
      </c>
      <c r="L26" s="5">
        <v>0.85</v>
      </c>
      <c r="M26" s="5">
        <v>0.53</v>
      </c>
      <c r="N26" s="5">
        <v>0.3</v>
      </c>
      <c r="O26" s="5">
        <v>0.2</v>
      </c>
      <c r="P26" s="5">
        <v>7.38</v>
      </c>
    </row>
    <row r="27" spans="1:16">
      <c r="A27" t="s">
        <v>402</v>
      </c>
      <c r="B27" t="s">
        <v>276</v>
      </c>
      <c r="C27" s="42" t="s">
        <v>50</v>
      </c>
      <c r="D27" s="5">
        <v>0.56000000000000005</v>
      </c>
      <c r="E27" s="5">
        <v>0.46</v>
      </c>
      <c r="F27" s="5">
        <v>0.76</v>
      </c>
      <c r="G27" s="5">
        <v>1.55</v>
      </c>
      <c r="H27" s="5">
        <v>2.19</v>
      </c>
      <c r="I27" s="5">
        <v>2.19</v>
      </c>
      <c r="J27" s="5">
        <v>1.45</v>
      </c>
      <c r="K27" s="5">
        <v>1.05</v>
      </c>
      <c r="L27" s="5">
        <v>1.19</v>
      </c>
      <c r="M27" s="5">
        <v>1.05</v>
      </c>
      <c r="N27" s="5">
        <v>0.62</v>
      </c>
      <c r="O27" s="5">
        <v>0.48</v>
      </c>
      <c r="P27" s="5">
        <v>13.55</v>
      </c>
    </row>
    <row r="28" spans="1:16">
      <c r="A28" t="s">
        <v>300</v>
      </c>
      <c r="B28" t="s">
        <v>276</v>
      </c>
      <c r="C28" s="42" t="s">
        <v>50</v>
      </c>
      <c r="D28" s="5">
        <v>0.34</v>
      </c>
      <c r="E28" s="5">
        <v>0.28999999999999998</v>
      </c>
      <c r="F28" s="5">
        <v>0.53</v>
      </c>
      <c r="G28" s="5">
        <v>1.07</v>
      </c>
      <c r="H28" s="5">
        <v>1.61</v>
      </c>
      <c r="I28" s="5">
        <v>1.64</v>
      </c>
      <c r="J28" s="5">
        <v>1.05</v>
      </c>
      <c r="K28" s="5">
        <v>0.8</v>
      </c>
      <c r="L28" s="5">
        <v>1.04</v>
      </c>
      <c r="M28" s="5">
        <v>0.76</v>
      </c>
      <c r="N28" s="5">
        <v>0.49</v>
      </c>
      <c r="O28" s="5">
        <v>0.31</v>
      </c>
      <c r="P28" s="5">
        <v>9.94</v>
      </c>
    </row>
    <row r="29" spans="1:16">
      <c r="A29" t="s">
        <v>403</v>
      </c>
      <c r="B29" t="s">
        <v>276</v>
      </c>
      <c r="C29" s="42" t="s">
        <v>50</v>
      </c>
      <c r="D29" s="5">
        <v>0.35</v>
      </c>
      <c r="E29" s="5">
        <v>0.33</v>
      </c>
      <c r="F29" s="5">
        <v>0.59</v>
      </c>
      <c r="G29" s="5">
        <v>1.25</v>
      </c>
      <c r="H29" s="5">
        <v>1.96</v>
      </c>
      <c r="I29" s="5">
        <v>1.92</v>
      </c>
      <c r="J29" s="5">
        <v>0.97</v>
      </c>
      <c r="K29" s="5">
        <v>0.81</v>
      </c>
      <c r="L29" s="5">
        <v>0.96</v>
      </c>
      <c r="M29" s="5">
        <v>0.66</v>
      </c>
      <c r="N29" s="5">
        <v>0.41</v>
      </c>
      <c r="O29" s="5">
        <v>0.28000000000000003</v>
      </c>
      <c r="P29" s="5">
        <v>10.5</v>
      </c>
    </row>
    <row r="30" spans="1:16">
      <c r="A30" t="s">
        <v>404</v>
      </c>
      <c r="B30" t="s">
        <v>276</v>
      </c>
      <c r="C30" s="42" t="s">
        <v>50</v>
      </c>
      <c r="D30" s="5">
        <v>0.39</v>
      </c>
      <c r="E30" s="5">
        <v>0.42</v>
      </c>
      <c r="F30" s="5">
        <v>0.75</v>
      </c>
      <c r="G30" s="5">
        <v>1.44</v>
      </c>
      <c r="H30" s="5">
        <v>1.85</v>
      </c>
      <c r="I30" s="5">
        <v>1.45</v>
      </c>
      <c r="J30" s="5">
        <v>1.22</v>
      </c>
      <c r="K30" s="5">
        <v>0.92</v>
      </c>
      <c r="L30" s="5">
        <v>1.31</v>
      </c>
      <c r="M30" s="5">
        <v>1.1299999999999999</v>
      </c>
      <c r="N30" s="5">
        <v>0.66</v>
      </c>
      <c r="O30" s="5">
        <v>0.45</v>
      </c>
      <c r="P30" s="5">
        <v>11.98</v>
      </c>
    </row>
    <row r="31" spans="1:16">
      <c r="A31" t="s">
        <v>303</v>
      </c>
      <c r="B31" t="s">
        <v>276</v>
      </c>
      <c r="C31" s="42" t="s">
        <v>50</v>
      </c>
      <c r="D31" s="5">
        <v>0.41</v>
      </c>
      <c r="E31" s="5">
        <v>0.41</v>
      </c>
      <c r="F31" s="5">
        <v>0.81</v>
      </c>
      <c r="G31" s="5">
        <v>1.58</v>
      </c>
      <c r="H31" s="5">
        <v>2.38</v>
      </c>
      <c r="I31" s="5">
        <v>2.9</v>
      </c>
      <c r="J31" s="5">
        <v>1.8</v>
      </c>
      <c r="K31" s="5">
        <v>1.33</v>
      </c>
      <c r="L31" s="5">
        <v>1.32</v>
      </c>
      <c r="M31" s="5">
        <v>1.04</v>
      </c>
      <c r="N31" s="5">
        <v>0.61</v>
      </c>
      <c r="O31" s="5">
        <v>0.44</v>
      </c>
      <c r="P31" s="5">
        <v>15.02</v>
      </c>
    </row>
    <row r="32" spans="1:16">
      <c r="A32" t="s">
        <v>304</v>
      </c>
      <c r="B32" t="s">
        <v>276</v>
      </c>
      <c r="C32" s="42" t="s">
        <v>50</v>
      </c>
      <c r="D32" s="5">
        <v>0.77</v>
      </c>
      <c r="E32" s="5">
        <v>0.63</v>
      </c>
      <c r="F32" s="5">
        <v>0.63</v>
      </c>
      <c r="G32" s="5">
        <v>0.72</v>
      </c>
      <c r="H32" s="5">
        <v>1.86</v>
      </c>
      <c r="I32" s="5">
        <v>1.29</v>
      </c>
      <c r="J32" s="5">
        <v>1.17</v>
      </c>
      <c r="K32" s="5">
        <v>1.1399999999999999</v>
      </c>
      <c r="L32" s="5">
        <v>1.35</v>
      </c>
      <c r="M32" s="5">
        <v>0.9</v>
      </c>
      <c r="N32" s="5">
        <v>0.72</v>
      </c>
      <c r="O32" s="5">
        <v>0.66</v>
      </c>
      <c r="P32" s="5">
        <v>11.86</v>
      </c>
    </row>
    <row r="33" spans="1:16">
      <c r="A33" t="s">
        <v>305</v>
      </c>
      <c r="B33" t="s">
        <v>276</v>
      </c>
      <c r="C33" s="42" t="s">
        <v>50</v>
      </c>
      <c r="D33" s="5">
        <v>1.63</v>
      </c>
      <c r="E33" s="5">
        <v>1.1200000000000001</v>
      </c>
      <c r="F33" s="5">
        <v>1.1599999999999999</v>
      </c>
      <c r="G33" s="5">
        <v>1.1399999999999999</v>
      </c>
      <c r="H33" s="5">
        <v>1.33</v>
      </c>
      <c r="I33" s="5">
        <v>1.67</v>
      </c>
      <c r="J33" s="5">
        <v>1.25</v>
      </c>
      <c r="K33" s="5">
        <v>1.1499999999999999</v>
      </c>
      <c r="L33" s="5">
        <v>1.36</v>
      </c>
      <c r="M33" s="5">
        <v>1.17</v>
      </c>
      <c r="N33" s="5">
        <v>0.85</v>
      </c>
      <c r="O33" s="5">
        <v>1.2</v>
      </c>
      <c r="P33" s="5">
        <v>15.03</v>
      </c>
    </row>
    <row r="34" spans="1:16">
      <c r="A34" t="s">
        <v>306</v>
      </c>
      <c r="B34" t="s">
        <v>276</v>
      </c>
      <c r="C34" s="42" t="s">
        <v>50</v>
      </c>
      <c r="D34" s="5">
        <v>0.78</v>
      </c>
      <c r="E34" s="5">
        <v>0.69</v>
      </c>
      <c r="F34" s="5">
        <v>0.75</v>
      </c>
      <c r="G34" s="5">
        <v>0.81</v>
      </c>
      <c r="H34" s="5">
        <v>1.62</v>
      </c>
      <c r="I34" s="5">
        <v>1.1399999999999999</v>
      </c>
      <c r="J34" s="5">
        <v>0.91</v>
      </c>
      <c r="K34" s="5">
        <v>1.1599999999999999</v>
      </c>
      <c r="L34" s="5">
        <v>1.26</v>
      </c>
      <c r="M34" s="5">
        <v>0.79</v>
      </c>
      <c r="N34" s="5">
        <v>0.67</v>
      </c>
      <c r="O34" s="5">
        <v>0.79</v>
      </c>
      <c r="P34" s="5">
        <v>11.35</v>
      </c>
    </row>
    <row r="35" spans="1:16">
      <c r="A35" t="s">
        <v>307</v>
      </c>
      <c r="B35" t="s">
        <v>276</v>
      </c>
      <c r="C35" s="42" t="s">
        <v>50</v>
      </c>
      <c r="D35" s="5">
        <v>1.17</v>
      </c>
      <c r="E35" s="5">
        <v>0.9</v>
      </c>
      <c r="F35" s="5">
        <v>1.36</v>
      </c>
      <c r="G35" s="5">
        <v>1.18</v>
      </c>
      <c r="H35" s="5">
        <v>1.89</v>
      </c>
      <c r="I35" s="5">
        <v>1.51</v>
      </c>
      <c r="J35" s="5">
        <v>1.52</v>
      </c>
      <c r="K35" s="5">
        <v>1.43</v>
      </c>
      <c r="L35" s="5">
        <v>1.62</v>
      </c>
      <c r="M35" s="5">
        <v>1.17</v>
      </c>
      <c r="N35" s="5">
        <v>1.1499999999999999</v>
      </c>
      <c r="O35" s="5">
        <v>1.07</v>
      </c>
      <c r="P35" s="5">
        <v>15.96</v>
      </c>
    </row>
    <row r="36" spans="1:16">
      <c r="A36" t="s">
        <v>308</v>
      </c>
      <c r="B36" t="s">
        <v>276</v>
      </c>
      <c r="C36" s="42" t="s">
        <v>50</v>
      </c>
      <c r="D36" s="5">
        <v>0.66</v>
      </c>
      <c r="E36" s="5">
        <v>0.81</v>
      </c>
      <c r="F36" s="5">
        <v>1.2</v>
      </c>
      <c r="G36" s="5">
        <v>2.23</v>
      </c>
      <c r="H36" s="5">
        <v>2.77</v>
      </c>
      <c r="I36" s="5">
        <v>2.31</v>
      </c>
      <c r="J36" s="5">
        <v>1.46</v>
      </c>
      <c r="K36" s="5">
        <v>1.07</v>
      </c>
      <c r="L36" s="5">
        <v>1.34</v>
      </c>
      <c r="M36" s="5">
        <v>1.52</v>
      </c>
      <c r="N36" s="5">
        <v>0.78</v>
      </c>
      <c r="O36" s="5">
        <v>0.72</v>
      </c>
      <c r="P36" s="5">
        <v>16.87</v>
      </c>
    </row>
    <row r="37" spans="1:16">
      <c r="A37" t="s">
        <v>309</v>
      </c>
      <c r="B37" t="s">
        <v>276</v>
      </c>
      <c r="C37" s="42" t="s">
        <v>50</v>
      </c>
      <c r="D37" s="5">
        <v>0.14000000000000001</v>
      </c>
      <c r="E37" s="5">
        <v>0.11</v>
      </c>
      <c r="F37" s="5">
        <v>0.2</v>
      </c>
      <c r="G37" s="5">
        <v>0.43</v>
      </c>
      <c r="H37" s="5">
        <v>0.98</v>
      </c>
      <c r="I37" s="5">
        <v>1.1499999999999999</v>
      </c>
      <c r="J37" s="5">
        <v>0.62</v>
      </c>
      <c r="K37" s="5">
        <v>0.54</v>
      </c>
      <c r="L37" s="5">
        <v>0.56000000000000005</v>
      </c>
      <c r="M37" s="5">
        <v>0.31</v>
      </c>
      <c r="N37" s="5">
        <v>0.15</v>
      </c>
      <c r="O37" s="5">
        <v>0.13</v>
      </c>
      <c r="P37" s="5">
        <v>5.31</v>
      </c>
    </row>
    <row r="38" spans="1:16">
      <c r="A38" t="s">
        <v>310</v>
      </c>
      <c r="B38" t="s">
        <v>276</v>
      </c>
      <c r="C38" s="42" t="s">
        <v>50</v>
      </c>
      <c r="D38" s="5">
        <v>0.6</v>
      </c>
      <c r="E38" s="5">
        <v>0.61</v>
      </c>
      <c r="F38" s="5">
        <v>0.9</v>
      </c>
      <c r="G38" s="5">
        <v>1.79</v>
      </c>
      <c r="H38" s="5">
        <v>2.65</v>
      </c>
      <c r="I38" s="5">
        <v>3.05</v>
      </c>
      <c r="J38" s="5">
        <v>1.87</v>
      </c>
      <c r="K38" s="5">
        <v>1.5</v>
      </c>
      <c r="L38" s="5">
        <v>1.46</v>
      </c>
      <c r="M38" s="5">
        <v>1.33</v>
      </c>
      <c r="N38" s="5">
        <v>0.73</v>
      </c>
      <c r="O38" s="5">
        <v>0.67</v>
      </c>
      <c r="P38" s="5">
        <v>17.149999999999999</v>
      </c>
    </row>
    <row r="39" spans="1:16">
      <c r="A39" t="s">
        <v>311</v>
      </c>
      <c r="B39" t="s">
        <v>276</v>
      </c>
      <c r="C39" s="42" t="s">
        <v>50</v>
      </c>
      <c r="D39" s="5">
        <v>0.34</v>
      </c>
      <c r="E39" s="5">
        <v>0.51</v>
      </c>
      <c r="F39" s="5">
        <v>0.71</v>
      </c>
      <c r="G39" s="5">
        <v>1.64</v>
      </c>
      <c r="H39" s="5">
        <v>2.46</v>
      </c>
      <c r="I39" s="5">
        <v>2.33</v>
      </c>
      <c r="J39" s="5">
        <v>1.62</v>
      </c>
      <c r="K39" s="5">
        <v>1.1599999999999999</v>
      </c>
      <c r="L39" s="5">
        <v>1.06</v>
      </c>
      <c r="M39" s="5">
        <v>0.96</v>
      </c>
      <c r="N39" s="5">
        <v>0.52</v>
      </c>
      <c r="O39" s="5">
        <v>0.45</v>
      </c>
      <c r="P39" s="5">
        <v>13.75</v>
      </c>
    </row>
    <row r="40" spans="1:16">
      <c r="A40" t="s">
        <v>405</v>
      </c>
      <c r="B40" t="s">
        <v>276</v>
      </c>
      <c r="C40" s="42" t="s">
        <v>50</v>
      </c>
      <c r="D40" s="5">
        <v>0.15</v>
      </c>
      <c r="E40" s="5">
        <v>0.19</v>
      </c>
      <c r="F40" s="5">
        <v>0.46</v>
      </c>
      <c r="G40" s="5">
        <v>1.17</v>
      </c>
      <c r="H40" s="5">
        <v>1.91</v>
      </c>
      <c r="I40" s="5">
        <v>1.43</v>
      </c>
      <c r="J40" s="5">
        <v>0.86</v>
      </c>
      <c r="K40" s="5">
        <v>0.6</v>
      </c>
      <c r="L40" s="5">
        <v>1.03</v>
      </c>
      <c r="M40" s="5">
        <v>0.67</v>
      </c>
      <c r="N40" s="5">
        <v>0.37</v>
      </c>
      <c r="O40" s="5">
        <v>0.18</v>
      </c>
      <c r="P40" s="5">
        <v>9.0299999999999994</v>
      </c>
    </row>
    <row r="41" spans="1:16">
      <c r="A41" t="s">
        <v>313</v>
      </c>
      <c r="B41" t="s">
        <v>276</v>
      </c>
      <c r="C41" s="42" t="s">
        <v>50</v>
      </c>
      <c r="D41" s="5">
        <v>0.38</v>
      </c>
      <c r="E41" s="5">
        <v>0.45</v>
      </c>
      <c r="F41" s="5">
        <v>0.94</v>
      </c>
      <c r="G41" s="5">
        <v>1.73</v>
      </c>
      <c r="H41" s="5">
        <v>2.76</v>
      </c>
      <c r="I41" s="5">
        <v>2.36</v>
      </c>
      <c r="J41" s="5">
        <v>1.73</v>
      </c>
      <c r="K41" s="5">
        <v>1.17</v>
      </c>
      <c r="L41" s="5">
        <v>1.18</v>
      </c>
      <c r="M41" s="5">
        <v>0.82</v>
      </c>
      <c r="N41" s="5">
        <v>0.72</v>
      </c>
      <c r="O41" s="5">
        <v>0.48</v>
      </c>
      <c r="P41" s="5">
        <v>14.74</v>
      </c>
    </row>
    <row r="42" spans="1:16">
      <c r="A42" t="s">
        <v>314</v>
      </c>
      <c r="B42" t="s">
        <v>276</v>
      </c>
      <c r="C42" s="42" t="s">
        <v>50</v>
      </c>
      <c r="D42" s="5">
        <v>0.48</v>
      </c>
      <c r="E42" s="5">
        <v>0.6</v>
      </c>
      <c r="F42" s="5">
        <v>0.87</v>
      </c>
      <c r="G42" s="5">
        <v>1.81</v>
      </c>
      <c r="H42" s="5">
        <v>2.35</v>
      </c>
      <c r="I42" s="5">
        <v>1.86</v>
      </c>
      <c r="J42" s="5">
        <v>1.37</v>
      </c>
      <c r="K42" s="5">
        <v>1.1299999999999999</v>
      </c>
      <c r="L42" s="5">
        <v>1.31</v>
      </c>
      <c r="M42" s="5">
        <v>1.24</v>
      </c>
      <c r="N42" s="5">
        <v>0.63</v>
      </c>
      <c r="O42" s="5">
        <v>0.5</v>
      </c>
      <c r="P42" s="5">
        <v>14.14</v>
      </c>
    </row>
    <row r="43" spans="1:16">
      <c r="A43" t="s">
        <v>315</v>
      </c>
      <c r="B43" t="s">
        <v>276</v>
      </c>
      <c r="C43" s="42" t="s">
        <v>50</v>
      </c>
      <c r="D43" s="5">
        <v>0.28999999999999998</v>
      </c>
      <c r="E43" s="5">
        <v>0.27</v>
      </c>
      <c r="F43" s="5">
        <v>0.46</v>
      </c>
      <c r="G43" s="5">
        <v>1.06</v>
      </c>
      <c r="H43" s="5">
        <v>1.37</v>
      </c>
      <c r="I43" s="5">
        <v>1.33</v>
      </c>
      <c r="J43" s="5">
        <v>0.95</v>
      </c>
      <c r="K43" s="5">
        <v>0.76</v>
      </c>
      <c r="L43" s="5">
        <v>1.1299999999999999</v>
      </c>
      <c r="M43" s="5">
        <v>0.6</v>
      </c>
      <c r="N43" s="5">
        <v>0.43</v>
      </c>
      <c r="O43" s="5">
        <v>0.27</v>
      </c>
      <c r="P43" s="5">
        <v>8.91</v>
      </c>
    </row>
    <row r="44" spans="1:16">
      <c r="A44" t="s">
        <v>406</v>
      </c>
      <c r="B44" t="s">
        <v>276</v>
      </c>
      <c r="C44" s="42" t="s">
        <v>50</v>
      </c>
      <c r="D44" s="5">
        <v>0.24</v>
      </c>
      <c r="E44" s="5">
        <v>0.39</v>
      </c>
      <c r="F44" s="5">
        <v>0.67</v>
      </c>
      <c r="G44" s="5">
        <v>1.41</v>
      </c>
      <c r="H44" s="5">
        <v>2.23</v>
      </c>
      <c r="I44" s="5">
        <v>2.12</v>
      </c>
      <c r="J44" s="5">
        <v>1.6</v>
      </c>
      <c r="K44" s="5">
        <v>1.1000000000000001</v>
      </c>
      <c r="L44" s="5">
        <v>1.03</v>
      </c>
      <c r="M44" s="5">
        <v>0.82</v>
      </c>
      <c r="N44" s="5">
        <v>0.45</v>
      </c>
      <c r="O44" s="5">
        <v>0.3</v>
      </c>
      <c r="P44" s="5">
        <v>12.38</v>
      </c>
    </row>
    <row r="45" spans="1:16">
      <c r="A45" t="s">
        <v>407</v>
      </c>
      <c r="B45" t="s">
        <v>276</v>
      </c>
      <c r="C45" s="42" t="s">
        <v>50</v>
      </c>
      <c r="D45" s="5">
        <v>0.48</v>
      </c>
      <c r="E45" s="5">
        <v>0.56000000000000005</v>
      </c>
      <c r="F45" s="5">
        <v>0.89</v>
      </c>
      <c r="G45" s="5">
        <v>2.0099999999999998</v>
      </c>
      <c r="H45" s="5">
        <v>2.65</v>
      </c>
      <c r="I45" s="5">
        <v>2.2999999999999998</v>
      </c>
      <c r="J45" s="5">
        <v>1.45</v>
      </c>
      <c r="K45" s="5">
        <v>1.06</v>
      </c>
      <c r="L45" s="5">
        <v>1.36</v>
      </c>
      <c r="M45" s="5">
        <v>1.36</v>
      </c>
      <c r="N45" s="5">
        <v>0.71</v>
      </c>
      <c r="O45" s="5">
        <v>0.55000000000000004</v>
      </c>
      <c r="P45" s="5">
        <v>15.37</v>
      </c>
    </row>
    <row r="46" spans="1:16">
      <c r="A46" t="s">
        <v>317</v>
      </c>
      <c r="B46" t="s">
        <v>276</v>
      </c>
      <c r="C46" s="42" t="s">
        <v>50</v>
      </c>
      <c r="D46" s="5">
        <v>0.73</v>
      </c>
      <c r="E46" s="5">
        <v>0.71</v>
      </c>
      <c r="F46" s="5">
        <v>1.08</v>
      </c>
      <c r="G46" s="5">
        <v>1.43</v>
      </c>
      <c r="H46" s="5">
        <v>1.73</v>
      </c>
      <c r="I46" s="5">
        <v>1.23</v>
      </c>
      <c r="J46" s="5">
        <v>0.91</v>
      </c>
      <c r="K46" s="5">
        <v>0.89</v>
      </c>
      <c r="L46" s="5">
        <v>1.0900000000000001</v>
      </c>
      <c r="M46" s="5">
        <v>0.99</v>
      </c>
      <c r="N46" s="5">
        <v>0.92</v>
      </c>
      <c r="O46" s="5">
        <v>0.71</v>
      </c>
      <c r="P46" s="5">
        <v>12.41</v>
      </c>
    </row>
    <row r="47" spans="1:16">
      <c r="A47" t="s">
        <v>318</v>
      </c>
      <c r="B47" t="s">
        <v>276</v>
      </c>
      <c r="C47" s="42" t="s">
        <v>50</v>
      </c>
      <c r="D47" s="5">
        <v>0.23</v>
      </c>
      <c r="E47" s="5">
        <v>0.18</v>
      </c>
      <c r="F47" s="5">
        <v>0.41</v>
      </c>
      <c r="G47" s="5">
        <v>0.76</v>
      </c>
      <c r="H47" s="5">
        <v>1.3</v>
      </c>
      <c r="I47" s="5">
        <v>1.27</v>
      </c>
      <c r="J47" s="5">
        <v>0.67</v>
      </c>
      <c r="K47" s="5">
        <v>0.56000000000000005</v>
      </c>
      <c r="L47" s="5">
        <v>0.82</v>
      </c>
      <c r="M47" s="5">
        <v>0.56999999999999995</v>
      </c>
      <c r="N47" s="5">
        <v>0.3</v>
      </c>
      <c r="O47" s="5">
        <v>0.25</v>
      </c>
      <c r="P47" s="5">
        <v>7.32</v>
      </c>
    </row>
    <row r="48" spans="1:16">
      <c r="A48" t="s">
        <v>319</v>
      </c>
      <c r="B48" t="s">
        <v>276</v>
      </c>
      <c r="C48" s="42" t="s">
        <v>50</v>
      </c>
      <c r="D48" s="5">
        <v>0.86</v>
      </c>
      <c r="E48" s="5">
        <v>0.9</v>
      </c>
      <c r="F48" s="5">
        <v>1.05</v>
      </c>
      <c r="G48" s="5">
        <v>1.2</v>
      </c>
      <c r="H48" s="5">
        <v>1.38</v>
      </c>
      <c r="I48" s="5">
        <v>1.05</v>
      </c>
      <c r="J48" s="5">
        <v>0.83</v>
      </c>
      <c r="K48" s="5">
        <v>1</v>
      </c>
      <c r="L48" s="5">
        <v>0.99</v>
      </c>
      <c r="M48" s="5">
        <v>1.1299999999999999</v>
      </c>
      <c r="N48" s="5">
        <v>0.88</v>
      </c>
      <c r="O48" s="5">
        <v>0.77</v>
      </c>
      <c r="P48" s="5">
        <v>12.04</v>
      </c>
    </row>
    <row r="49" spans="1:16">
      <c r="A49" t="s">
        <v>320</v>
      </c>
      <c r="B49" t="s">
        <v>276</v>
      </c>
      <c r="C49" s="42" t="s">
        <v>50</v>
      </c>
      <c r="D49" s="5">
        <v>0.4</v>
      </c>
      <c r="E49" s="5">
        <v>0.38</v>
      </c>
      <c r="F49" s="5">
        <v>0.46</v>
      </c>
      <c r="G49" s="5">
        <v>0.69</v>
      </c>
      <c r="H49" s="5">
        <v>1.04</v>
      </c>
      <c r="I49" s="5">
        <v>0.94</v>
      </c>
      <c r="J49" s="5">
        <v>0.67</v>
      </c>
      <c r="K49" s="5">
        <v>0.66</v>
      </c>
      <c r="L49" s="5">
        <v>0.74</v>
      </c>
      <c r="M49" s="5">
        <v>0.66</v>
      </c>
      <c r="N49" s="5">
        <v>0.37</v>
      </c>
      <c r="O49" s="5">
        <v>0.33</v>
      </c>
      <c r="P49" s="5">
        <v>7.35</v>
      </c>
    </row>
    <row r="50" spans="1:16">
      <c r="A50" t="s">
        <v>321</v>
      </c>
      <c r="B50" t="s">
        <v>276</v>
      </c>
      <c r="C50" s="42" t="s">
        <v>50</v>
      </c>
      <c r="D50" s="5">
        <v>0.27</v>
      </c>
      <c r="E50" s="5">
        <v>0.28999999999999998</v>
      </c>
      <c r="F50" s="5">
        <v>0.37</v>
      </c>
      <c r="G50" s="5">
        <v>0.75</v>
      </c>
      <c r="H50" s="5">
        <v>1.1399999999999999</v>
      </c>
      <c r="I50" s="5">
        <v>0.95</v>
      </c>
      <c r="J50" s="5">
        <v>0.65</v>
      </c>
      <c r="K50" s="5">
        <v>0.68</v>
      </c>
      <c r="L50" s="5">
        <v>0.83</v>
      </c>
      <c r="M50" s="5">
        <v>0.61</v>
      </c>
      <c r="N50" s="5">
        <v>0.38</v>
      </c>
      <c r="O50" s="5">
        <v>0.26</v>
      </c>
      <c r="P50" s="5">
        <v>7.19</v>
      </c>
    </row>
    <row r="51" spans="1:16">
      <c r="A51" t="s">
        <v>322</v>
      </c>
      <c r="B51" t="s">
        <v>276</v>
      </c>
      <c r="C51" s="42" t="s">
        <v>50</v>
      </c>
      <c r="D51" s="5">
        <v>0.69</v>
      </c>
      <c r="E51" s="5">
        <v>0.63</v>
      </c>
      <c r="F51" s="5">
        <v>0.72</v>
      </c>
      <c r="G51" s="5">
        <v>0.97</v>
      </c>
      <c r="H51" s="5">
        <v>1.32</v>
      </c>
      <c r="I51" s="5">
        <v>1.23</v>
      </c>
      <c r="J51" s="5">
        <v>0.75</v>
      </c>
      <c r="K51" s="5">
        <v>0.87</v>
      </c>
      <c r="L51" s="5">
        <v>0.76</v>
      </c>
      <c r="M51" s="5">
        <v>1.1599999999999999</v>
      </c>
      <c r="N51" s="5">
        <v>0.93</v>
      </c>
      <c r="O51" s="5">
        <v>0.75</v>
      </c>
      <c r="P51" s="5">
        <v>10.76</v>
      </c>
    </row>
    <row r="52" spans="1:16">
      <c r="A52" t="s">
        <v>323</v>
      </c>
      <c r="B52" t="s">
        <v>276</v>
      </c>
      <c r="C52" s="42" t="s">
        <v>50</v>
      </c>
      <c r="D52" s="5">
        <v>0.38</v>
      </c>
      <c r="E52" s="5">
        <v>0.38</v>
      </c>
      <c r="F52" s="5">
        <v>0.72</v>
      </c>
      <c r="G52" s="5">
        <v>1.23</v>
      </c>
      <c r="H52" s="5">
        <v>1.62</v>
      </c>
      <c r="I52" s="5">
        <v>1.34</v>
      </c>
      <c r="J52" s="5">
        <v>0.86</v>
      </c>
      <c r="K52" s="5">
        <v>0.64</v>
      </c>
      <c r="L52" s="5">
        <v>0.74</v>
      </c>
      <c r="M52" s="5">
        <v>0.68</v>
      </c>
      <c r="N52" s="5">
        <v>0.42</v>
      </c>
      <c r="O52" s="5">
        <v>0.35</v>
      </c>
      <c r="P52" s="5">
        <v>9.35</v>
      </c>
    </row>
    <row r="53" spans="1:16">
      <c r="A53" t="s">
        <v>408</v>
      </c>
      <c r="B53" t="s">
        <v>276</v>
      </c>
      <c r="C53" s="42" t="s">
        <v>50</v>
      </c>
      <c r="D53" s="5">
        <v>0.56999999999999995</v>
      </c>
      <c r="E53" s="5">
        <v>0.55000000000000004</v>
      </c>
      <c r="F53" s="5">
        <v>0.99</v>
      </c>
      <c r="G53" s="5">
        <v>1.85</v>
      </c>
      <c r="H53" s="5">
        <v>2.6</v>
      </c>
      <c r="I53" s="5">
        <v>2.69</v>
      </c>
      <c r="J53" s="5">
        <v>1.49</v>
      </c>
      <c r="K53" s="5">
        <v>1.1499999999999999</v>
      </c>
      <c r="L53" s="5">
        <v>1.31</v>
      </c>
      <c r="M53" s="5">
        <v>1.1100000000000001</v>
      </c>
      <c r="N53" s="5">
        <v>0.7</v>
      </c>
      <c r="O53" s="5">
        <v>0.59</v>
      </c>
      <c r="P53" s="5">
        <v>15.6</v>
      </c>
    </row>
    <row r="54" spans="1:16">
      <c r="A54" t="s">
        <v>409</v>
      </c>
      <c r="B54" t="s">
        <v>276</v>
      </c>
      <c r="C54" s="42" t="s">
        <v>50</v>
      </c>
      <c r="D54" s="5">
        <v>0.4</v>
      </c>
      <c r="E54" s="5">
        <v>0.44</v>
      </c>
      <c r="F54" s="5">
        <v>0.8</v>
      </c>
      <c r="G54" s="5">
        <v>1.53</v>
      </c>
      <c r="H54" s="5">
        <v>2.29</v>
      </c>
      <c r="I54" s="5">
        <v>1.71</v>
      </c>
      <c r="J54" s="5">
        <v>1.08</v>
      </c>
      <c r="K54" s="5">
        <v>0.76</v>
      </c>
      <c r="L54" s="5">
        <v>1.04</v>
      </c>
      <c r="M54" s="5">
        <v>1.01</v>
      </c>
      <c r="N54" s="5">
        <v>0.56999999999999995</v>
      </c>
      <c r="O54" s="5">
        <v>0.33</v>
      </c>
      <c r="P54" s="5">
        <v>11.96</v>
      </c>
    </row>
    <row r="55" spans="1:16">
      <c r="A55" t="s">
        <v>325</v>
      </c>
      <c r="B55" t="s">
        <v>276</v>
      </c>
      <c r="C55" s="42" t="s">
        <v>50</v>
      </c>
      <c r="D55" s="5">
        <v>0.39</v>
      </c>
      <c r="E55" s="5">
        <v>0.42</v>
      </c>
      <c r="F55" s="5">
        <v>0.57999999999999996</v>
      </c>
      <c r="G55" s="5">
        <v>0.94</v>
      </c>
      <c r="H55" s="5">
        <v>1.1399999999999999</v>
      </c>
      <c r="I55" s="5">
        <v>0.83</v>
      </c>
      <c r="J55" s="5">
        <v>0.62</v>
      </c>
      <c r="K55" s="5">
        <v>0.72</v>
      </c>
      <c r="L55" s="5">
        <v>0.79</v>
      </c>
      <c r="M55" s="5">
        <v>0.83</v>
      </c>
      <c r="N55" s="5">
        <v>0.47</v>
      </c>
      <c r="O55" s="5">
        <v>0.37</v>
      </c>
      <c r="P55" s="5">
        <v>8.11</v>
      </c>
    </row>
    <row r="56" spans="1:16">
      <c r="A56" t="s">
        <v>326</v>
      </c>
      <c r="B56" t="s">
        <v>276</v>
      </c>
      <c r="C56" s="42" t="s">
        <v>50</v>
      </c>
      <c r="D56" s="5">
        <v>0.35</v>
      </c>
      <c r="E56" s="5">
        <v>0.28000000000000003</v>
      </c>
      <c r="F56" s="5">
        <v>0.31</v>
      </c>
      <c r="G56" s="5">
        <v>0.67</v>
      </c>
      <c r="H56" s="5">
        <v>1.1599999999999999</v>
      </c>
      <c r="I56" s="5">
        <v>1.22</v>
      </c>
      <c r="J56" s="5">
        <v>0.52</v>
      </c>
      <c r="K56" s="5">
        <v>0.46</v>
      </c>
      <c r="L56" s="5">
        <v>0.77</v>
      </c>
      <c r="M56" s="5">
        <v>0.5</v>
      </c>
      <c r="N56" s="5">
        <v>0.35</v>
      </c>
      <c r="O56" s="5">
        <v>0.3</v>
      </c>
      <c r="P56" s="5">
        <v>6.88</v>
      </c>
    </row>
    <row r="57" spans="1:16">
      <c r="A57" t="s">
        <v>327</v>
      </c>
      <c r="B57" t="s">
        <v>276</v>
      </c>
      <c r="C57" s="42" t="s">
        <v>50</v>
      </c>
      <c r="D57" s="5">
        <v>0.24</v>
      </c>
      <c r="E57" s="5">
        <v>0.23</v>
      </c>
      <c r="F57" s="5">
        <v>0.48</v>
      </c>
      <c r="G57" s="5">
        <v>0.83</v>
      </c>
      <c r="H57" s="5">
        <v>1.6</v>
      </c>
      <c r="I57" s="5">
        <v>1.44</v>
      </c>
      <c r="J57" s="5">
        <v>0.88</v>
      </c>
      <c r="K57" s="5">
        <v>0.63</v>
      </c>
      <c r="L57" s="5">
        <v>0.82</v>
      </c>
      <c r="M57" s="5">
        <v>0.6</v>
      </c>
      <c r="N57" s="5">
        <v>0.33</v>
      </c>
      <c r="O57" s="5">
        <v>0.22</v>
      </c>
      <c r="P57" s="5">
        <v>8.3000000000000007</v>
      </c>
    </row>
    <row r="58" spans="1:16">
      <c r="A58" t="s">
        <v>328</v>
      </c>
      <c r="B58" t="s">
        <v>276</v>
      </c>
      <c r="C58" s="42" t="s">
        <v>50</v>
      </c>
      <c r="D58" s="5">
        <v>0.33</v>
      </c>
      <c r="E58" s="5">
        <v>0.36</v>
      </c>
      <c r="F58" s="5">
        <v>0.95</v>
      </c>
      <c r="G58" s="5">
        <v>1.62</v>
      </c>
      <c r="H58" s="5">
        <v>2.36</v>
      </c>
      <c r="I58" s="5">
        <v>2.17</v>
      </c>
      <c r="J58" s="5">
        <v>2.02</v>
      </c>
      <c r="K58" s="5">
        <v>1.86</v>
      </c>
      <c r="L58" s="5">
        <v>1.53</v>
      </c>
      <c r="M58" s="5">
        <v>0.96</v>
      </c>
      <c r="N58" s="5">
        <v>0.59</v>
      </c>
      <c r="O58" s="5">
        <v>0.4</v>
      </c>
      <c r="P58" s="5">
        <v>15.15</v>
      </c>
    </row>
    <row r="59" spans="1:16">
      <c r="A59" t="s">
        <v>329</v>
      </c>
      <c r="B59" t="s">
        <v>276</v>
      </c>
      <c r="C59" s="42" t="s">
        <v>50</v>
      </c>
      <c r="D59" s="5">
        <v>0.62</v>
      </c>
      <c r="E59" s="5">
        <v>0.6</v>
      </c>
      <c r="F59" s="5">
        <v>0.94</v>
      </c>
      <c r="G59" s="5">
        <v>1.84</v>
      </c>
      <c r="H59" s="5">
        <v>2.5299999999999998</v>
      </c>
      <c r="I59" s="5">
        <v>2.94</v>
      </c>
      <c r="J59" s="5">
        <v>1.87</v>
      </c>
      <c r="K59" s="5">
        <v>1.29</v>
      </c>
      <c r="L59" s="5">
        <v>1.36</v>
      </c>
      <c r="M59" s="5">
        <v>1.41</v>
      </c>
      <c r="N59" s="5">
        <v>0.81</v>
      </c>
      <c r="O59" s="5">
        <v>0.56999999999999995</v>
      </c>
      <c r="P59" s="5">
        <v>16.8</v>
      </c>
    </row>
    <row r="60" spans="1:16">
      <c r="A60" t="s">
        <v>330</v>
      </c>
      <c r="B60" t="s">
        <v>276</v>
      </c>
      <c r="C60" s="42" t="s">
        <v>50</v>
      </c>
      <c r="D60" s="5">
        <v>1.48</v>
      </c>
      <c r="E60" s="5">
        <v>1</v>
      </c>
      <c r="F60" s="5">
        <v>1.1599999999999999</v>
      </c>
      <c r="G60" s="5">
        <v>1.1200000000000001</v>
      </c>
      <c r="H60" s="5">
        <v>1.88</v>
      </c>
      <c r="I60" s="5">
        <v>1.65</v>
      </c>
      <c r="J60" s="5">
        <v>1.05</v>
      </c>
      <c r="K60" s="5">
        <v>1.1499999999999999</v>
      </c>
      <c r="L60" s="5">
        <v>1.29</v>
      </c>
      <c r="M60" s="5">
        <v>1.1399999999999999</v>
      </c>
      <c r="N60" s="5">
        <v>1.44</v>
      </c>
      <c r="O60" s="5">
        <v>1.54</v>
      </c>
      <c r="P60" s="5">
        <v>15.9</v>
      </c>
    </row>
    <row r="61" spans="1:16">
      <c r="A61" t="s">
        <v>332</v>
      </c>
      <c r="B61" t="s">
        <v>276</v>
      </c>
      <c r="C61" s="42" t="s">
        <v>50</v>
      </c>
      <c r="D61" s="5">
        <v>0.36</v>
      </c>
      <c r="E61" s="5">
        <v>0.42</v>
      </c>
      <c r="F61" s="5">
        <v>0.79</v>
      </c>
      <c r="G61" s="5">
        <v>1.25</v>
      </c>
      <c r="H61" s="5">
        <v>1.97</v>
      </c>
      <c r="I61" s="5">
        <v>1.04</v>
      </c>
      <c r="J61" s="5">
        <v>0.88</v>
      </c>
      <c r="K61" s="5">
        <v>0.64</v>
      </c>
      <c r="L61" s="5">
        <v>0.77</v>
      </c>
      <c r="M61" s="5">
        <v>0.83</v>
      </c>
      <c r="N61" s="5">
        <v>0.61</v>
      </c>
      <c r="O61" s="5">
        <v>0.4</v>
      </c>
      <c r="P61" s="5">
        <v>9.9600000000000009</v>
      </c>
    </row>
    <row r="62" spans="1:16">
      <c r="A62" t="s">
        <v>333</v>
      </c>
      <c r="B62" t="s">
        <v>276</v>
      </c>
      <c r="C62" s="42" t="s">
        <v>50</v>
      </c>
      <c r="D62" s="5">
        <v>0.4</v>
      </c>
      <c r="E62" s="5">
        <v>0.36</v>
      </c>
      <c r="F62" s="5">
        <v>0.7</v>
      </c>
      <c r="G62" s="5">
        <v>1.48</v>
      </c>
      <c r="H62" s="5">
        <v>2.2400000000000002</v>
      </c>
      <c r="I62" s="5">
        <v>2.0299999999999998</v>
      </c>
      <c r="J62" s="5">
        <v>1.1399999999999999</v>
      </c>
      <c r="K62" s="5">
        <v>0.84</v>
      </c>
      <c r="L62" s="5">
        <v>1.08</v>
      </c>
      <c r="M62" s="5">
        <v>1.02</v>
      </c>
      <c r="N62" s="5">
        <v>0.52</v>
      </c>
      <c r="O62" s="5">
        <v>0.37</v>
      </c>
      <c r="P62" s="5">
        <v>12.19</v>
      </c>
    </row>
    <row r="63" spans="1:16">
      <c r="A63" t="s">
        <v>410</v>
      </c>
      <c r="B63" t="s">
        <v>276</v>
      </c>
      <c r="C63" s="42" t="s">
        <v>50</v>
      </c>
      <c r="D63" s="5">
        <v>0.73</v>
      </c>
      <c r="E63" s="5">
        <v>0.57999999999999996</v>
      </c>
      <c r="F63" s="5">
        <v>0.63</v>
      </c>
      <c r="G63" s="5">
        <v>0.81</v>
      </c>
      <c r="H63" s="5">
        <v>1.1399999999999999</v>
      </c>
      <c r="I63" s="5">
        <v>1.08</v>
      </c>
      <c r="J63" s="5">
        <v>0.71</v>
      </c>
      <c r="K63" s="5">
        <v>0.85</v>
      </c>
      <c r="L63" s="5">
        <v>0.95</v>
      </c>
      <c r="M63" s="5">
        <v>0.77</v>
      </c>
      <c r="N63" s="5">
        <v>0.79</v>
      </c>
      <c r="O63" s="5">
        <v>0.68</v>
      </c>
      <c r="P63" s="5">
        <v>9.7200000000000006</v>
      </c>
    </row>
    <row r="64" spans="1:16">
      <c r="A64" t="s">
        <v>335</v>
      </c>
      <c r="B64" t="s">
        <v>276</v>
      </c>
      <c r="C64" s="42" t="s">
        <v>50</v>
      </c>
      <c r="D64" s="5">
        <v>0.32</v>
      </c>
      <c r="E64" s="5">
        <v>0.36</v>
      </c>
      <c r="F64" s="5">
        <v>0.4</v>
      </c>
      <c r="G64" s="5">
        <v>0.81</v>
      </c>
      <c r="H64" s="5">
        <v>1.27</v>
      </c>
      <c r="I64" s="5">
        <v>1.03</v>
      </c>
      <c r="J64" s="5">
        <v>0.65</v>
      </c>
      <c r="K64" s="5">
        <v>0.85</v>
      </c>
      <c r="L64" s="5">
        <v>0.75</v>
      </c>
      <c r="M64" s="5">
        <v>0.63</v>
      </c>
      <c r="N64" s="5">
        <v>0.45</v>
      </c>
      <c r="O64" s="5">
        <v>0.46</v>
      </c>
      <c r="P64" s="5">
        <v>7.99</v>
      </c>
    </row>
    <row r="65" spans="1:16">
      <c r="A65" t="s">
        <v>336</v>
      </c>
      <c r="B65" t="s">
        <v>276</v>
      </c>
      <c r="C65" s="42" t="s">
        <v>50</v>
      </c>
      <c r="D65" s="5">
        <v>0.48</v>
      </c>
      <c r="E65" s="5">
        <v>0.48</v>
      </c>
      <c r="F65" s="5">
        <v>1.1499999999999999</v>
      </c>
      <c r="G65" s="5">
        <v>1.72</v>
      </c>
      <c r="H65" s="5">
        <v>2.73</v>
      </c>
      <c r="I65" s="5">
        <v>2.44</v>
      </c>
      <c r="J65" s="5">
        <v>1.96</v>
      </c>
      <c r="K65" s="5">
        <v>1.48</v>
      </c>
      <c r="L65" s="5">
        <v>1.29</v>
      </c>
      <c r="M65" s="5">
        <v>1.02</v>
      </c>
      <c r="N65" s="5">
        <v>0.63</v>
      </c>
      <c r="O65" s="5">
        <v>0.61</v>
      </c>
      <c r="P65" s="5">
        <v>16</v>
      </c>
    </row>
    <row r="66" spans="1:16">
      <c r="A66" t="s">
        <v>337</v>
      </c>
      <c r="B66" t="s">
        <v>276</v>
      </c>
      <c r="C66" s="42" t="s">
        <v>50</v>
      </c>
      <c r="D66" s="5">
        <v>2</v>
      </c>
      <c r="E66" s="5">
        <v>1.48</v>
      </c>
      <c r="F66" s="5">
        <v>1.64</v>
      </c>
      <c r="G66" s="5">
        <v>1.58</v>
      </c>
      <c r="H66" s="5">
        <v>1.94</v>
      </c>
      <c r="I66" s="5">
        <v>2.2200000000000002</v>
      </c>
      <c r="J66" s="5">
        <v>1.52</v>
      </c>
      <c r="K66" s="5">
        <v>1.66</v>
      </c>
      <c r="L66" s="5">
        <v>1.58</v>
      </c>
      <c r="M66" s="5">
        <v>1.33</v>
      </c>
      <c r="N66" s="5">
        <v>1.64</v>
      </c>
      <c r="O66" s="5">
        <v>1.74</v>
      </c>
      <c r="P66" s="5">
        <v>20.34</v>
      </c>
    </row>
    <row r="67" spans="1:16">
      <c r="A67" t="s">
        <v>411</v>
      </c>
      <c r="B67" t="s">
        <v>276</v>
      </c>
      <c r="C67" s="42" t="s">
        <v>50</v>
      </c>
      <c r="D67" s="5">
        <v>0.47</v>
      </c>
      <c r="E67" s="5">
        <v>0.61</v>
      </c>
      <c r="F67" s="5">
        <v>1.1200000000000001</v>
      </c>
      <c r="G67" s="5">
        <v>2.0499999999999998</v>
      </c>
      <c r="H67" s="5">
        <v>2.41</v>
      </c>
      <c r="I67" s="5">
        <v>1.36</v>
      </c>
      <c r="J67" s="5">
        <v>0.73</v>
      </c>
      <c r="K67" s="5">
        <v>0.52</v>
      </c>
      <c r="L67" s="5">
        <v>1.04</v>
      </c>
      <c r="M67" s="5">
        <v>1.24</v>
      </c>
      <c r="N67" s="5">
        <v>0.83</v>
      </c>
      <c r="O67" s="5">
        <v>0.52</v>
      </c>
      <c r="P67" s="5">
        <v>12.89</v>
      </c>
    </row>
    <row r="68" spans="1:16">
      <c r="A68" t="s">
        <v>412</v>
      </c>
      <c r="B68" t="s">
        <v>276</v>
      </c>
      <c r="C68" s="42" t="s">
        <v>50</v>
      </c>
      <c r="D68" s="5">
        <v>0.32</v>
      </c>
      <c r="E68" s="5">
        <v>0.38</v>
      </c>
      <c r="F68" s="5">
        <v>0.66</v>
      </c>
      <c r="G68" s="5">
        <v>1.05</v>
      </c>
      <c r="H68" s="5">
        <v>1.46</v>
      </c>
      <c r="I68" s="5">
        <v>1.36</v>
      </c>
      <c r="J68" s="5">
        <v>1.44</v>
      </c>
      <c r="K68" s="5">
        <v>1.26</v>
      </c>
      <c r="L68" s="5">
        <v>1.07</v>
      </c>
      <c r="M68" s="5">
        <v>0.85</v>
      </c>
      <c r="N68" s="5">
        <v>0.52</v>
      </c>
      <c r="O68" s="5">
        <v>0.32</v>
      </c>
      <c r="P68" s="5">
        <v>10.69</v>
      </c>
    </row>
    <row r="69" spans="1:16">
      <c r="A69" t="s">
        <v>340</v>
      </c>
      <c r="B69" t="s">
        <v>276</v>
      </c>
      <c r="C69" s="42" t="s">
        <v>50</v>
      </c>
      <c r="D69" s="5">
        <v>0.41</v>
      </c>
      <c r="E69" s="5">
        <v>0.4</v>
      </c>
      <c r="F69" s="5">
        <v>0.69</v>
      </c>
      <c r="G69" s="5">
        <v>0.96</v>
      </c>
      <c r="H69" s="5">
        <v>1.49</v>
      </c>
      <c r="I69" s="5">
        <v>1.33</v>
      </c>
      <c r="J69" s="5">
        <v>1.5</v>
      </c>
      <c r="K69" s="5">
        <v>1.19</v>
      </c>
      <c r="L69" s="5">
        <v>0.98</v>
      </c>
      <c r="M69" s="5">
        <v>0.74</v>
      </c>
      <c r="N69" s="5">
        <v>0.54</v>
      </c>
      <c r="O69" s="5">
        <v>0.37</v>
      </c>
      <c r="P69" s="5">
        <v>10.59</v>
      </c>
    </row>
    <row r="70" spans="1:16">
      <c r="A70" t="s">
        <v>341</v>
      </c>
      <c r="B70" t="s">
        <v>276</v>
      </c>
      <c r="C70" s="42" t="s">
        <v>50</v>
      </c>
      <c r="D70" s="5">
        <v>0.55000000000000004</v>
      </c>
      <c r="E70" s="5">
        <v>0.41</v>
      </c>
      <c r="F70" s="5">
        <v>0.94</v>
      </c>
      <c r="G70" s="5">
        <v>1.81</v>
      </c>
      <c r="H70" s="5">
        <v>2.34</v>
      </c>
      <c r="I70" s="5">
        <v>2.37</v>
      </c>
      <c r="J70" s="5">
        <v>1.5</v>
      </c>
      <c r="K70" s="5">
        <v>1.06</v>
      </c>
      <c r="L70" s="5">
        <v>1.45</v>
      </c>
      <c r="M70" s="5">
        <v>1.39</v>
      </c>
      <c r="N70" s="5">
        <v>0.73</v>
      </c>
      <c r="O70" s="5">
        <v>0.54</v>
      </c>
      <c r="P70" s="5">
        <v>15.08</v>
      </c>
    </row>
    <row r="71" spans="1:16">
      <c r="A71" t="s">
        <v>413</v>
      </c>
      <c r="B71" t="s">
        <v>276</v>
      </c>
      <c r="C71" s="42" t="s">
        <v>50</v>
      </c>
      <c r="D71" s="5">
        <v>0.51</v>
      </c>
      <c r="E71" s="5">
        <v>0.67</v>
      </c>
      <c r="F71" s="5">
        <v>0.82</v>
      </c>
      <c r="G71" s="5">
        <v>1.28</v>
      </c>
      <c r="H71" s="5">
        <v>1.79</v>
      </c>
      <c r="I71" s="5">
        <v>1.06</v>
      </c>
      <c r="J71" s="5">
        <v>0.8</v>
      </c>
      <c r="K71" s="5">
        <v>0.6</v>
      </c>
      <c r="L71" s="5">
        <v>0.78</v>
      </c>
      <c r="M71" s="5">
        <v>1.01</v>
      </c>
      <c r="N71" s="5">
        <v>0.78</v>
      </c>
      <c r="O71" s="5">
        <v>0.56000000000000005</v>
      </c>
      <c r="P71" s="5">
        <v>10.66</v>
      </c>
    </row>
    <row r="72" spans="1:16">
      <c r="A72" t="s">
        <v>343</v>
      </c>
      <c r="B72" t="s">
        <v>276</v>
      </c>
      <c r="C72" s="42" t="s">
        <v>50</v>
      </c>
      <c r="D72" s="5">
        <v>0.49</v>
      </c>
      <c r="E72" s="5">
        <v>0.56999999999999995</v>
      </c>
      <c r="F72" s="5">
        <v>0.65</v>
      </c>
      <c r="G72" s="5">
        <v>1.07</v>
      </c>
      <c r="H72" s="5">
        <v>1.08</v>
      </c>
      <c r="I72" s="5">
        <v>1.21</v>
      </c>
      <c r="J72" s="5">
        <v>0.98</v>
      </c>
      <c r="K72" s="5">
        <v>1.21</v>
      </c>
      <c r="L72" s="5">
        <v>1.1100000000000001</v>
      </c>
      <c r="M72" s="5">
        <v>1.1599999999999999</v>
      </c>
      <c r="N72" s="5">
        <v>0.71</v>
      </c>
      <c r="O72" s="5">
        <v>0.46</v>
      </c>
      <c r="P72" s="5">
        <v>10.69</v>
      </c>
    </row>
    <row r="73" spans="1:16">
      <c r="A73" t="s">
        <v>344</v>
      </c>
      <c r="B73" t="s">
        <v>276</v>
      </c>
      <c r="C73" s="42" t="s">
        <v>50</v>
      </c>
      <c r="D73" s="5">
        <v>0.22</v>
      </c>
      <c r="E73" s="5">
        <v>0.16</v>
      </c>
      <c r="F73" s="5">
        <v>0.3</v>
      </c>
      <c r="G73" s="5">
        <v>0.64</v>
      </c>
      <c r="H73" s="5">
        <v>1.1399999999999999</v>
      </c>
      <c r="I73" s="5">
        <v>1.17</v>
      </c>
      <c r="J73" s="5">
        <v>0.64</v>
      </c>
      <c r="K73" s="5">
        <v>0.54</v>
      </c>
      <c r="L73" s="5">
        <v>0.69</v>
      </c>
      <c r="M73" s="5">
        <v>0.54</v>
      </c>
      <c r="N73" s="5">
        <v>0.24</v>
      </c>
      <c r="O73" s="5">
        <v>0.21</v>
      </c>
      <c r="P73" s="5">
        <v>6.48</v>
      </c>
    </row>
    <row r="74" spans="1:16">
      <c r="A74" t="s">
        <v>414</v>
      </c>
      <c r="B74" t="s">
        <v>276</v>
      </c>
      <c r="C74" s="42" t="s">
        <v>50</v>
      </c>
      <c r="D74" s="5">
        <v>0.5</v>
      </c>
      <c r="E74" s="5">
        <v>0.53</v>
      </c>
      <c r="F74" s="5">
        <v>0.97</v>
      </c>
      <c r="G74" s="5">
        <v>2.06</v>
      </c>
      <c r="H74" s="5">
        <v>2.77</v>
      </c>
      <c r="I74" s="5">
        <v>2.48</v>
      </c>
      <c r="J74" s="5">
        <v>1.72</v>
      </c>
      <c r="K74" s="5">
        <v>1.06</v>
      </c>
      <c r="L74" s="5">
        <v>1.22</v>
      </c>
      <c r="M74" s="5">
        <v>1.01</v>
      </c>
      <c r="N74" s="5">
        <v>0.63</v>
      </c>
      <c r="O74" s="5">
        <v>0.55000000000000004</v>
      </c>
      <c r="P74" s="5">
        <v>15.5</v>
      </c>
    </row>
    <row r="75" spans="1:16">
      <c r="A75" t="s">
        <v>345</v>
      </c>
      <c r="B75" t="s">
        <v>276</v>
      </c>
      <c r="C75" s="42" t="s">
        <v>50</v>
      </c>
      <c r="D75" s="5">
        <v>0.44</v>
      </c>
      <c r="E75" s="5">
        <v>0.52</v>
      </c>
      <c r="F75" s="5">
        <v>0.72</v>
      </c>
      <c r="G75" s="5">
        <v>1.1599999999999999</v>
      </c>
      <c r="H75" s="5">
        <v>1.6</v>
      </c>
      <c r="I75" s="5">
        <v>1.24</v>
      </c>
      <c r="J75" s="5">
        <v>1.1200000000000001</v>
      </c>
      <c r="K75" s="5">
        <v>0.86</v>
      </c>
      <c r="L75" s="5">
        <v>0.97</v>
      </c>
      <c r="M75" s="5">
        <v>0.82</v>
      </c>
      <c r="N75" s="5">
        <v>0.54</v>
      </c>
      <c r="O75" s="5">
        <v>0.43</v>
      </c>
      <c r="P75" s="5">
        <v>10.41</v>
      </c>
    </row>
    <row r="76" spans="1:16">
      <c r="A76" t="s">
        <v>346</v>
      </c>
      <c r="B76" t="s">
        <v>276</v>
      </c>
      <c r="C76" s="42" t="s">
        <v>50</v>
      </c>
      <c r="D76" s="5">
        <v>0.53</v>
      </c>
      <c r="E76" s="5">
        <v>0.63</v>
      </c>
      <c r="F76" s="5">
        <v>0.86</v>
      </c>
      <c r="G76" s="5">
        <v>1.6</v>
      </c>
      <c r="H76" s="5">
        <v>2.42</v>
      </c>
      <c r="I76" s="5">
        <v>1.86</v>
      </c>
      <c r="J76" s="5">
        <v>1.27</v>
      </c>
      <c r="K76" s="5">
        <v>0.74</v>
      </c>
      <c r="L76" s="5">
        <v>0.96</v>
      </c>
      <c r="M76" s="5">
        <v>0.94</v>
      </c>
      <c r="N76" s="5">
        <v>0.65</v>
      </c>
      <c r="O76" s="5">
        <v>0.61</v>
      </c>
      <c r="P76" s="5">
        <v>13.07</v>
      </c>
    </row>
    <row r="77" spans="1:16">
      <c r="A77" t="s">
        <v>347</v>
      </c>
      <c r="B77" t="s">
        <v>276</v>
      </c>
      <c r="C77" s="42" t="s">
        <v>50</v>
      </c>
      <c r="D77" s="5">
        <v>2.62</v>
      </c>
      <c r="E77" s="5">
        <v>1.93</v>
      </c>
      <c r="F77" s="5">
        <v>1.57</v>
      </c>
      <c r="G77" s="5">
        <v>1.46</v>
      </c>
      <c r="H77" s="5">
        <v>1.97</v>
      </c>
      <c r="I77" s="5">
        <v>1.74</v>
      </c>
      <c r="J77" s="5">
        <v>1.18</v>
      </c>
      <c r="K77" s="5">
        <v>1.35</v>
      </c>
      <c r="L77" s="5">
        <v>1.47</v>
      </c>
      <c r="M77" s="5">
        <v>1.32</v>
      </c>
      <c r="N77" s="5">
        <v>2.13</v>
      </c>
      <c r="O77" s="5">
        <v>2.5299999999999998</v>
      </c>
      <c r="P77" s="5">
        <v>21.24</v>
      </c>
    </row>
    <row r="78" spans="1:16">
      <c r="A78" t="s">
        <v>415</v>
      </c>
      <c r="B78" t="s">
        <v>276</v>
      </c>
      <c r="C78" s="42" t="s">
        <v>50</v>
      </c>
      <c r="D78" s="5">
        <v>2.88</v>
      </c>
      <c r="E78" s="5">
        <v>2.3199999999999998</v>
      </c>
      <c r="F78" s="5">
        <v>2.14</v>
      </c>
      <c r="G78" s="5">
        <v>1.91</v>
      </c>
      <c r="H78" s="5">
        <v>2.04</v>
      </c>
      <c r="I78" s="5">
        <v>1.64</v>
      </c>
      <c r="J78" s="5">
        <v>1.1100000000000001</v>
      </c>
      <c r="K78" s="5">
        <v>1.29</v>
      </c>
      <c r="L78" s="5">
        <v>1.54</v>
      </c>
      <c r="M78" s="5">
        <v>1.56</v>
      </c>
      <c r="N78" s="5">
        <v>2.41</v>
      </c>
      <c r="O78" s="5">
        <v>2.68</v>
      </c>
      <c r="P78" s="5">
        <v>23.52</v>
      </c>
    </row>
    <row r="79" spans="1:16">
      <c r="A79" t="s">
        <v>349</v>
      </c>
      <c r="B79" t="s">
        <v>276</v>
      </c>
      <c r="C79" s="42" t="s">
        <v>50</v>
      </c>
      <c r="D79" s="5">
        <v>0.45</v>
      </c>
      <c r="E79" s="5">
        <v>0.37</v>
      </c>
      <c r="F79" s="5">
        <v>0.51</v>
      </c>
      <c r="G79" s="5">
        <v>0.93</v>
      </c>
      <c r="H79" s="5">
        <v>1.18</v>
      </c>
      <c r="I79" s="5">
        <v>1.05</v>
      </c>
      <c r="J79" s="5">
        <v>0.96</v>
      </c>
      <c r="K79" s="5">
        <v>0.91</v>
      </c>
      <c r="L79" s="5">
        <v>1.01</v>
      </c>
      <c r="M79" s="5">
        <v>0.95</v>
      </c>
      <c r="N79" s="5">
        <v>0.61</v>
      </c>
      <c r="O79" s="5">
        <v>0.45</v>
      </c>
      <c r="P79" s="5">
        <v>9.3699999999999992</v>
      </c>
    </row>
    <row r="80" spans="1:16">
      <c r="A80" t="s">
        <v>350</v>
      </c>
      <c r="B80" t="s">
        <v>276</v>
      </c>
      <c r="C80" s="42" t="s">
        <v>50</v>
      </c>
      <c r="D80" s="5">
        <v>0.3</v>
      </c>
      <c r="E80" s="5">
        <v>0.43</v>
      </c>
      <c r="F80" s="5">
        <v>0.74</v>
      </c>
      <c r="G80" s="5">
        <v>1.24</v>
      </c>
      <c r="H80" s="5">
        <v>1.94</v>
      </c>
      <c r="I80" s="5">
        <v>1.1200000000000001</v>
      </c>
      <c r="J80" s="5">
        <v>0.83</v>
      </c>
      <c r="K80" s="5">
        <v>0.63</v>
      </c>
      <c r="L80" s="5">
        <v>0.83</v>
      </c>
      <c r="M80" s="5">
        <v>0.82</v>
      </c>
      <c r="N80" s="5">
        <v>0.61</v>
      </c>
      <c r="O80" s="5">
        <v>0.46</v>
      </c>
      <c r="P80" s="5">
        <v>9.9600000000000009</v>
      </c>
    </row>
    <row r="81" spans="1:16">
      <c r="A81" t="s">
        <v>351</v>
      </c>
      <c r="B81" t="s">
        <v>276</v>
      </c>
      <c r="C81" s="42" t="s">
        <v>50</v>
      </c>
      <c r="D81" s="5">
        <v>0.45</v>
      </c>
      <c r="E81" s="5">
        <v>0.48</v>
      </c>
      <c r="F81" s="5">
        <v>0.73</v>
      </c>
      <c r="G81" s="5">
        <v>1.51</v>
      </c>
      <c r="H81" s="5">
        <v>2.44</v>
      </c>
      <c r="I81" s="5">
        <v>2.6</v>
      </c>
      <c r="J81" s="5">
        <v>2.02</v>
      </c>
      <c r="K81" s="5">
        <v>1.67</v>
      </c>
      <c r="L81" s="5">
        <v>1.1399999999999999</v>
      </c>
      <c r="M81" s="5">
        <v>0.99</v>
      </c>
      <c r="N81" s="5">
        <v>0.57999999999999996</v>
      </c>
      <c r="O81" s="5">
        <v>0.48</v>
      </c>
      <c r="P81" s="5">
        <v>15.1</v>
      </c>
    </row>
    <row r="82" spans="1:16">
      <c r="A82" t="s">
        <v>352</v>
      </c>
      <c r="B82" t="s">
        <v>276</v>
      </c>
      <c r="C82" s="42" t="s">
        <v>50</v>
      </c>
      <c r="D82" s="5">
        <v>2.34</v>
      </c>
      <c r="E82" s="5">
        <v>1.84</v>
      </c>
      <c r="F82" s="5">
        <v>2.2000000000000002</v>
      </c>
      <c r="G82" s="5">
        <v>2.11</v>
      </c>
      <c r="H82" s="5">
        <v>2.61</v>
      </c>
      <c r="I82" s="5">
        <v>2.33</v>
      </c>
      <c r="J82" s="5">
        <v>1.66</v>
      </c>
      <c r="K82" s="5">
        <v>1.5</v>
      </c>
      <c r="L82" s="5">
        <v>1.5</v>
      </c>
      <c r="M82" s="5">
        <v>1.64</v>
      </c>
      <c r="N82" s="5">
        <v>2.2799999999999998</v>
      </c>
      <c r="O82" s="5">
        <v>2.42</v>
      </c>
      <c r="P82" s="5">
        <v>24.44</v>
      </c>
    </row>
    <row r="83" spans="1:16">
      <c r="A83" t="s">
        <v>353</v>
      </c>
      <c r="B83" t="s">
        <v>276</v>
      </c>
      <c r="C83" s="42" t="s">
        <v>50</v>
      </c>
      <c r="D83" s="5">
        <v>0.2</v>
      </c>
      <c r="E83" s="5">
        <v>0.45</v>
      </c>
      <c r="F83" s="5">
        <v>0.74</v>
      </c>
      <c r="G83" s="5">
        <v>1.63</v>
      </c>
      <c r="H83" s="5">
        <v>2.5499999999999998</v>
      </c>
      <c r="I83" s="5">
        <v>2.4900000000000002</v>
      </c>
      <c r="J83" s="5">
        <v>1.98</v>
      </c>
      <c r="K83" s="5">
        <v>1.49</v>
      </c>
      <c r="L83" s="5">
        <v>1.46</v>
      </c>
      <c r="M83" s="5">
        <v>1.06</v>
      </c>
      <c r="N83" s="5">
        <v>0.52</v>
      </c>
      <c r="O83" s="5">
        <v>0.28999999999999998</v>
      </c>
      <c r="P83" s="5">
        <v>14.88</v>
      </c>
    </row>
    <row r="84" spans="1:16">
      <c r="A84" t="s">
        <v>354</v>
      </c>
      <c r="B84" t="s">
        <v>276</v>
      </c>
      <c r="C84" s="42" t="s">
        <v>50</v>
      </c>
      <c r="D84" s="5">
        <v>0.18</v>
      </c>
      <c r="E84" s="5">
        <v>0.2</v>
      </c>
      <c r="F84" s="5">
        <v>0.35</v>
      </c>
      <c r="G84" s="5">
        <v>0.95</v>
      </c>
      <c r="H84" s="5">
        <v>1.7</v>
      </c>
      <c r="I84" s="5">
        <v>1.21</v>
      </c>
      <c r="J84" s="5">
        <v>0.79</v>
      </c>
      <c r="K84" s="5">
        <v>0.52</v>
      </c>
      <c r="L84" s="5">
        <v>0.81</v>
      </c>
      <c r="M84" s="5">
        <v>0.56000000000000005</v>
      </c>
      <c r="N84" s="5">
        <v>0.34</v>
      </c>
      <c r="O84" s="5">
        <v>0.23</v>
      </c>
      <c r="P84" s="5">
        <v>7.85</v>
      </c>
    </row>
    <row r="85" spans="1:16">
      <c r="A85" t="s">
        <v>355</v>
      </c>
      <c r="B85" t="s">
        <v>276</v>
      </c>
      <c r="C85" s="42" t="s">
        <v>50</v>
      </c>
      <c r="D85" s="5">
        <v>0.38</v>
      </c>
      <c r="E85" s="5">
        <v>0.37</v>
      </c>
      <c r="F85" s="5">
        <v>0.82</v>
      </c>
      <c r="G85" s="5">
        <v>1.43</v>
      </c>
      <c r="H85" s="5">
        <v>2.83</v>
      </c>
      <c r="I85" s="5">
        <v>2.36</v>
      </c>
      <c r="J85" s="5">
        <v>2</v>
      </c>
      <c r="K85" s="5">
        <v>1.45</v>
      </c>
      <c r="L85" s="5">
        <v>1.25</v>
      </c>
      <c r="M85" s="5">
        <v>0.88</v>
      </c>
      <c r="N85" s="5">
        <v>0.56999999999999995</v>
      </c>
      <c r="O85" s="5">
        <v>0.42</v>
      </c>
      <c r="P85" s="5">
        <v>14.76</v>
      </c>
    </row>
    <row r="86" spans="1:16">
      <c r="A86" t="s">
        <v>356</v>
      </c>
      <c r="B86" t="s">
        <v>276</v>
      </c>
      <c r="C86" s="42" t="s">
        <v>50</v>
      </c>
      <c r="D86" s="5">
        <v>0.17</v>
      </c>
      <c r="E86" s="5">
        <v>0.22</v>
      </c>
      <c r="F86" s="5">
        <v>0.63</v>
      </c>
      <c r="G86" s="5">
        <v>1.0900000000000001</v>
      </c>
      <c r="H86" s="5">
        <v>2.13</v>
      </c>
      <c r="I86" s="5">
        <v>2.1800000000000002</v>
      </c>
      <c r="J86" s="5">
        <v>2.1</v>
      </c>
      <c r="K86" s="5">
        <v>1.7</v>
      </c>
      <c r="L86" s="5">
        <v>1.42</v>
      </c>
      <c r="M86" s="5">
        <v>0.82</v>
      </c>
      <c r="N86" s="5">
        <v>0.3</v>
      </c>
      <c r="O86" s="5">
        <v>0.18</v>
      </c>
      <c r="P86" s="5">
        <v>12.94</v>
      </c>
    </row>
    <row r="87" spans="1:16">
      <c r="A87" t="s">
        <v>357</v>
      </c>
      <c r="B87" t="s">
        <v>276</v>
      </c>
      <c r="C87" s="42" t="s">
        <v>50</v>
      </c>
      <c r="D87" s="5">
        <v>0.65</v>
      </c>
      <c r="E87" s="5">
        <v>0.53</v>
      </c>
      <c r="F87" s="5">
        <v>0.63</v>
      </c>
      <c r="G87" s="5">
        <v>0.88</v>
      </c>
      <c r="H87" s="5">
        <v>1.63</v>
      </c>
      <c r="I87" s="5">
        <v>1.24</v>
      </c>
      <c r="J87" s="5">
        <v>1.01</v>
      </c>
      <c r="K87" s="5">
        <v>1.02</v>
      </c>
      <c r="L87" s="5">
        <v>1.1000000000000001</v>
      </c>
      <c r="M87" s="5">
        <v>0.77</v>
      </c>
      <c r="N87" s="5">
        <v>0.71</v>
      </c>
      <c r="O87" s="5">
        <v>0.66</v>
      </c>
      <c r="P87" s="5">
        <v>10.82</v>
      </c>
    </row>
    <row r="88" spans="1:16">
      <c r="A88" t="s">
        <v>358</v>
      </c>
      <c r="B88" t="s">
        <v>276</v>
      </c>
      <c r="C88" s="42" t="s">
        <v>50</v>
      </c>
      <c r="D88" s="5">
        <v>0.39</v>
      </c>
      <c r="E88" s="5">
        <v>0.44</v>
      </c>
      <c r="F88" s="5">
        <v>0.74</v>
      </c>
      <c r="G88" s="5">
        <v>1.1299999999999999</v>
      </c>
      <c r="H88" s="5">
        <v>1.91</v>
      </c>
      <c r="I88" s="5">
        <v>1.55</v>
      </c>
      <c r="J88" s="5">
        <v>1.2</v>
      </c>
      <c r="K88" s="5">
        <v>0.71</v>
      </c>
      <c r="L88" s="5">
        <v>0.84</v>
      </c>
      <c r="M88" s="5">
        <v>0.91</v>
      </c>
      <c r="N88" s="5">
        <v>0.6</v>
      </c>
      <c r="O88" s="5">
        <v>0.4</v>
      </c>
      <c r="P88" s="5">
        <v>10.83</v>
      </c>
    </row>
    <row r="89" spans="1:16">
      <c r="A89" t="s">
        <v>416</v>
      </c>
      <c r="B89" t="s">
        <v>276</v>
      </c>
      <c r="C89" s="42" t="s">
        <v>50</v>
      </c>
      <c r="D89" s="5">
        <v>0.2</v>
      </c>
      <c r="E89" s="5">
        <v>0.11</v>
      </c>
      <c r="F89" s="5">
        <v>0.28000000000000003</v>
      </c>
      <c r="G89" s="5">
        <v>0.52</v>
      </c>
      <c r="H89" s="5">
        <v>1.48</v>
      </c>
      <c r="I89" s="5">
        <v>1.38</v>
      </c>
      <c r="J89" s="5">
        <v>1</v>
      </c>
      <c r="K89" s="5">
        <v>0.5</v>
      </c>
      <c r="L89" s="5">
        <v>0.73</v>
      </c>
      <c r="M89" s="5">
        <v>0.54</v>
      </c>
      <c r="N89" s="5">
        <v>0.2</v>
      </c>
      <c r="O89" s="5">
        <v>0.16</v>
      </c>
      <c r="P89" s="5">
        <v>7.09</v>
      </c>
    </row>
    <row r="90" spans="1:16">
      <c r="A90" t="s">
        <v>360</v>
      </c>
      <c r="B90" t="s">
        <v>276</v>
      </c>
      <c r="C90" s="42" t="s">
        <v>50</v>
      </c>
      <c r="D90" s="5">
        <v>0.21</v>
      </c>
      <c r="E90" s="5">
        <v>0.19</v>
      </c>
      <c r="F90" s="5">
        <v>0.28999999999999998</v>
      </c>
      <c r="G90" s="5">
        <v>0.77</v>
      </c>
      <c r="H90" s="5">
        <v>1.18</v>
      </c>
      <c r="I90" s="5">
        <v>1.1000000000000001</v>
      </c>
      <c r="J90" s="5">
        <v>0.6</v>
      </c>
      <c r="K90" s="5">
        <v>0.43</v>
      </c>
      <c r="L90" s="5">
        <v>0.77</v>
      </c>
      <c r="M90" s="5">
        <v>0.53</v>
      </c>
      <c r="N90" s="5">
        <v>0.28999999999999998</v>
      </c>
      <c r="O90" s="5">
        <v>0.24</v>
      </c>
      <c r="P90" s="5">
        <v>6.59</v>
      </c>
    </row>
    <row r="91" spans="1:16">
      <c r="A91" t="s">
        <v>361</v>
      </c>
      <c r="B91" t="s">
        <v>276</v>
      </c>
      <c r="C91" s="42" t="s">
        <v>50</v>
      </c>
      <c r="D91" s="5">
        <v>0.48</v>
      </c>
      <c r="E91" s="5">
        <v>0.51</v>
      </c>
      <c r="F91" s="5">
        <v>0.67</v>
      </c>
      <c r="G91" s="5">
        <v>1.02</v>
      </c>
      <c r="H91" s="5">
        <v>1.3</v>
      </c>
      <c r="I91" s="5">
        <v>0.89</v>
      </c>
      <c r="J91" s="5">
        <v>0.74</v>
      </c>
      <c r="K91" s="5">
        <v>0.75</v>
      </c>
      <c r="L91" s="5">
        <v>0.8</v>
      </c>
      <c r="M91" s="5">
        <v>0.81</v>
      </c>
      <c r="N91" s="5">
        <v>0.56999999999999995</v>
      </c>
      <c r="O91" s="5">
        <v>0.47</v>
      </c>
      <c r="P91" s="5">
        <v>9.01</v>
      </c>
    </row>
    <row r="92" spans="1:16">
      <c r="A92" t="s">
        <v>417</v>
      </c>
      <c r="B92" t="s">
        <v>276</v>
      </c>
      <c r="C92" s="42" t="s">
        <v>50</v>
      </c>
      <c r="D92" s="5">
        <v>0.28000000000000003</v>
      </c>
      <c r="E92" s="5">
        <v>0.38</v>
      </c>
      <c r="F92" s="5">
        <v>0.76</v>
      </c>
      <c r="G92" s="5">
        <v>1.67</v>
      </c>
      <c r="H92" s="5">
        <v>2.4300000000000002</v>
      </c>
      <c r="I92" s="5">
        <v>2.5099999999999998</v>
      </c>
      <c r="J92" s="5">
        <v>1.9</v>
      </c>
      <c r="K92" s="5">
        <v>1.37</v>
      </c>
      <c r="L92" s="5">
        <v>1.27</v>
      </c>
      <c r="M92" s="5">
        <v>0.89</v>
      </c>
      <c r="N92" s="5">
        <v>0.51</v>
      </c>
      <c r="O92" s="5">
        <v>0.28999999999999998</v>
      </c>
      <c r="P92" s="5">
        <v>14.26</v>
      </c>
    </row>
    <row r="93" spans="1:16">
      <c r="A93" t="s">
        <v>418</v>
      </c>
      <c r="B93" t="s">
        <v>276</v>
      </c>
      <c r="C93" s="42" t="s">
        <v>50</v>
      </c>
      <c r="D93" s="5">
        <v>0.22</v>
      </c>
      <c r="E93" s="5">
        <v>0.26</v>
      </c>
      <c r="F93" s="5">
        <v>0.46</v>
      </c>
      <c r="G93" s="5">
        <v>1.1499999999999999</v>
      </c>
      <c r="H93" s="5">
        <v>1.73</v>
      </c>
      <c r="I93" s="5">
        <v>1.28</v>
      </c>
      <c r="J93" s="5">
        <v>0.74</v>
      </c>
      <c r="K93" s="5">
        <v>0.48</v>
      </c>
      <c r="L93" s="5">
        <v>0.83</v>
      </c>
      <c r="M93" s="5">
        <v>0.87</v>
      </c>
      <c r="N93" s="5">
        <v>0.45</v>
      </c>
      <c r="O93" s="5">
        <v>0.27</v>
      </c>
      <c r="P93" s="5">
        <v>8.74</v>
      </c>
    </row>
    <row r="94" spans="1:16">
      <c r="A94" t="s">
        <v>419</v>
      </c>
      <c r="B94" t="s">
        <v>276</v>
      </c>
      <c r="C94" s="42" t="s">
        <v>50</v>
      </c>
      <c r="D94" s="5">
        <v>0.53</v>
      </c>
      <c r="E94" s="5">
        <v>0.52</v>
      </c>
      <c r="F94" s="5">
        <v>0.69</v>
      </c>
      <c r="G94" s="5">
        <v>0.96</v>
      </c>
      <c r="H94" s="5">
        <v>1.2</v>
      </c>
      <c r="I94" s="5">
        <v>0.88</v>
      </c>
      <c r="J94" s="5">
        <v>0.67</v>
      </c>
      <c r="K94" s="5">
        <v>0.62</v>
      </c>
      <c r="L94" s="5">
        <v>0.79</v>
      </c>
      <c r="M94" s="5">
        <v>0.85</v>
      </c>
      <c r="N94" s="5">
        <v>0.56999999999999995</v>
      </c>
      <c r="O94" s="5">
        <v>0.53</v>
      </c>
      <c r="P94" s="5">
        <v>8.8000000000000007</v>
      </c>
    </row>
    <row r="95" spans="1:16">
      <c r="A95" t="s">
        <v>420</v>
      </c>
      <c r="B95" t="s">
        <v>276</v>
      </c>
      <c r="C95" s="42" t="s">
        <v>50</v>
      </c>
      <c r="D95" s="5">
        <v>0.45</v>
      </c>
      <c r="E95" s="5">
        <v>0.6</v>
      </c>
      <c r="F95" s="5">
        <v>1.1200000000000001</v>
      </c>
      <c r="G95" s="5">
        <v>1.66</v>
      </c>
      <c r="H95" s="5">
        <v>2.65</v>
      </c>
      <c r="I95" s="5">
        <v>2.67</v>
      </c>
      <c r="J95" s="5">
        <v>1.6</v>
      </c>
      <c r="K95" s="5">
        <v>1.35</v>
      </c>
      <c r="L95" s="5">
        <v>1.2</v>
      </c>
      <c r="M95" s="5">
        <v>1.1399999999999999</v>
      </c>
      <c r="N95" s="5">
        <v>0.83</v>
      </c>
      <c r="O95" s="5">
        <v>0.51</v>
      </c>
      <c r="P95" s="5">
        <v>15.78</v>
      </c>
    </row>
    <row r="96" spans="1:16">
      <c r="A96" t="s">
        <v>421</v>
      </c>
      <c r="B96" t="s">
        <v>276</v>
      </c>
      <c r="C96" s="42" t="s">
        <v>50</v>
      </c>
      <c r="D96" s="5">
        <v>0.46</v>
      </c>
      <c r="E96" s="5">
        <v>0.46</v>
      </c>
      <c r="F96" s="5">
        <v>0.73</v>
      </c>
      <c r="G96" s="5">
        <v>0.96</v>
      </c>
      <c r="H96" s="5">
        <v>1.38</v>
      </c>
      <c r="I96" s="5">
        <v>0.96</v>
      </c>
      <c r="J96" s="5">
        <v>0.92</v>
      </c>
      <c r="K96" s="5">
        <v>0.95</v>
      </c>
      <c r="L96" s="5">
        <v>0.89</v>
      </c>
      <c r="M96" s="5">
        <v>1.01</v>
      </c>
      <c r="N96" s="5">
        <v>0.56999999999999995</v>
      </c>
      <c r="O96" s="5">
        <v>0.44</v>
      </c>
      <c r="P96" s="5">
        <v>9.7200000000000006</v>
      </c>
    </row>
    <row r="97" spans="1:16">
      <c r="A97" t="s">
        <v>422</v>
      </c>
      <c r="B97" t="s">
        <v>276</v>
      </c>
      <c r="C97" s="42" t="s">
        <v>50</v>
      </c>
      <c r="D97" s="5">
        <v>0.5</v>
      </c>
      <c r="E97" s="5">
        <v>0.48</v>
      </c>
      <c r="F97" s="5">
        <v>0.92</v>
      </c>
      <c r="G97" s="5">
        <v>1.81</v>
      </c>
      <c r="H97" s="5">
        <v>2.5299999999999998</v>
      </c>
      <c r="I97" s="5">
        <v>2.72</v>
      </c>
      <c r="J97" s="5">
        <v>1.25</v>
      </c>
      <c r="K97" s="5">
        <v>0.88</v>
      </c>
      <c r="L97" s="5">
        <v>1.44</v>
      </c>
      <c r="M97" s="5">
        <v>1.27</v>
      </c>
      <c r="N97" s="5">
        <v>0.72</v>
      </c>
      <c r="O97" s="5">
        <v>0.5</v>
      </c>
      <c r="P97" s="5">
        <v>15.02</v>
      </c>
    </row>
    <row r="98" spans="1:16">
      <c r="A98" t="s">
        <v>423</v>
      </c>
      <c r="B98" t="s">
        <v>276</v>
      </c>
      <c r="C98" s="42" t="s">
        <v>50</v>
      </c>
      <c r="D98" s="5">
        <v>0.69</v>
      </c>
      <c r="E98" s="5">
        <v>0.66</v>
      </c>
      <c r="F98" s="5">
        <v>1.03</v>
      </c>
      <c r="G98" s="5">
        <v>1.83</v>
      </c>
      <c r="H98" s="5">
        <v>2.31</v>
      </c>
      <c r="I98" s="5">
        <v>2.15</v>
      </c>
      <c r="J98" s="5">
        <v>1.04</v>
      </c>
      <c r="K98" s="5">
        <v>0.84</v>
      </c>
      <c r="L98" s="5">
        <v>1.33</v>
      </c>
      <c r="M98" s="5">
        <v>1.24</v>
      </c>
      <c r="N98" s="5">
        <v>0.79</v>
      </c>
      <c r="O98" s="5">
        <v>0.63</v>
      </c>
      <c r="P98" s="5">
        <v>14.55</v>
      </c>
    </row>
    <row r="99" spans="1:16">
      <c r="A99" t="s">
        <v>424</v>
      </c>
      <c r="B99" t="s">
        <v>276</v>
      </c>
      <c r="C99" s="42" t="s">
        <v>50</v>
      </c>
      <c r="D99" s="5">
        <v>0.35</v>
      </c>
      <c r="E99" s="5">
        <v>0.46</v>
      </c>
      <c r="F99" s="5">
        <v>0.56000000000000005</v>
      </c>
      <c r="G99" s="5">
        <v>1.02</v>
      </c>
      <c r="H99" s="5">
        <v>1.6</v>
      </c>
      <c r="I99" s="5">
        <v>1.38</v>
      </c>
      <c r="J99" s="5">
        <v>1.47</v>
      </c>
      <c r="K99" s="5">
        <v>1.02</v>
      </c>
      <c r="L99" s="5">
        <v>0.95</v>
      </c>
      <c r="M99" s="5">
        <v>0.82</v>
      </c>
      <c r="N99" s="5">
        <v>0.42</v>
      </c>
      <c r="O99" s="5">
        <v>0.4</v>
      </c>
      <c r="P99" s="5">
        <v>10.46</v>
      </c>
    </row>
    <row r="100" spans="1:16">
      <c r="A100" t="s">
        <v>369</v>
      </c>
      <c r="B100" t="s">
        <v>276</v>
      </c>
      <c r="C100" s="42" t="s">
        <v>50</v>
      </c>
      <c r="D100" s="5">
        <v>0.16</v>
      </c>
      <c r="E100" s="5">
        <v>0.14000000000000001</v>
      </c>
      <c r="F100" s="5">
        <v>0.2</v>
      </c>
      <c r="G100" s="5">
        <v>0.94</v>
      </c>
      <c r="H100" s="5">
        <v>1.51</v>
      </c>
      <c r="I100" s="5">
        <v>1.1499999999999999</v>
      </c>
      <c r="J100" s="5">
        <v>0.56999999999999995</v>
      </c>
      <c r="K100" s="5">
        <v>0.5</v>
      </c>
      <c r="L100" s="5">
        <v>0.72</v>
      </c>
      <c r="M100" s="5">
        <v>0.52</v>
      </c>
      <c r="N100" s="5">
        <v>0.26</v>
      </c>
      <c r="O100" s="5">
        <v>0.14000000000000001</v>
      </c>
      <c r="P100" s="5">
        <v>6.81</v>
      </c>
    </row>
    <row r="101" spans="1:16">
      <c r="A101" t="s">
        <v>370</v>
      </c>
      <c r="B101" t="s">
        <v>276</v>
      </c>
      <c r="C101" s="42" t="s">
        <v>50</v>
      </c>
      <c r="D101" s="5">
        <v>4.22</v>
      </c>
      <c r="E101" s="5">
        <v>3.12</v>
      </c>
      <c r="F101" s="5">
        <v>2.77</v>
      </c>
      <c r="G101" s="5">
        <v>2.3199999999999998</v>
      </c>
      <c r="H101" s="5">
        <v>2.61</v>
      </c>
      <c r="I101" s="5">
        <v>2.38</v>
      </c>
      <c r="J101" s="5">
        <v>1.56</v>
      </c>
      <c r="K101" s="5">
        <v>1.6</v>
      </c>
      <c r="L101" s="5">
        <v>1.66</v>
      </c>
      <c r="M101" s="5">
        <v>2.0499999999999998</v>
      </c>
      <c r="N101" s="5">
        <v>3.21</v>
      </c>
      <c r="O101" s="5">
        <v>4.29</v>
      </c>
      <c r="P101" s="5">
        <v>31.8</v>
      </c>
    </row>
    <row r="102" spans="1:16">
      <c r="A102" t="s">
        <v>371</v>
      </c>
      <c r="B102" t="s">
        <v>276</v>
      </c>
      <c r="C102" s="42" t="s">
        <v>50</v>
      </c>
      <c r="D102" s="5">
        <v>1.26</v>
      </c>
      <c r="E102" s="5">
        <v>0.92</v>
      </c>
      <c r="F102" s="5">
        <v>1.1399999999999999</v>
      </c>
      <c r="G102" s="5">
        <v>1.44</v>
      </c>
      <c r="H102" s="5">
        <v>1.47</v>
      </c>
      <c r="I102" s="5">
        <v>1.33</v>
      </c>
      <c r="J102" s="5">
        <v>0.84</v>
      </c>
      <c r="K102" s="5">
        <v>0.95</v>
      </c>
      <c r="L102" s="5">
        <v>1.04</v>
      </c>
      <c r="M102" s="5">
        <v>1.03</v>
      </c>
      <c r="N102" s="5">
        <v>0.9</v>
      </c>
      <c r="O102" s="5">
        <v>1.08</v>
      </c>
      <c r="P102" s="5">
        <v>13.39</v>
      </c>
    </row>
    <row r="103" spans="1:16">
      <c r="A103" t="s">
        <v>372</v>
      </c>
      <c r="B103" t="s">
        <v>276</v>
      </c>
      <c r="C103" s="42" t="s">
        <v>50</v>
      </c>
      <c r="D103" s="5">
        <v>1.38</v>
      </c>
      <c r="E103" s="5">
        <v>1.4</v>
      </c>
      <c r="F103" s="5">
        <v>2.2200000000000002</v>
      </c>
      <c r="G103" s="5">
        <v>3.57</v>
      </c>
      <c r="H103" s="5">
        <v>3.98</v>
      </c>
      <c r="I103" s="5">
        <v>3.03</v>
      </c>
      <c r="J103" s="5">
        <v>2.0299999999999998</v>
      </c>
      <c r="K103" s="5">
        <v>1.0900000000000001</v>
      </c>
      <c r="L103" s="5">
        <v>2.38</v>
      </c>
      <c r="M103" s="5">
        <v>3.23</v>
      </c>
      <c r="N103" s="5">
        <v>1.67</v>
      </c>
      <c r="O103" s="5">
        <v>1.4</v>
      </c>
      <c r="P103" s="5">
        <v>27.38</v>
      </c>
    </row>
    <row r="104" spans="1:16">
      <c r="A104" t="s">
        <v>373</v>
      </c>
      <c r="B104" t="s">
        <v>276</v>
      </c>
      <c r="C104" s="42" t="s">
        <v>50</v>
      </c>
      <c r="D104" s="5">
        <v>0.74</v>
      </c>
      <c r="E104" s="5">
        <v>0.71</v>
      </c>
      <c r="F104" s="5">
        <v>1.05</v>
      </c>
      <c r="G104" s="5">
        <v>1.89</v>
      </c>
      <c r="H104" s="5">
        <v>2.75</v>
      </c>
      <c r="I104" s="5">
        <v>3.25</v>
      </c>
      <c r="J104" s="5">
        <v>1.98</v>
      </c>
      <c r="K104" s="5">
        <v>1.45</v>
      </c>
      <c r="L104" s="5">
        <v>1.43</v>
      </c>
      <c r="M104" s="5">
        <v>1.34</v>
      </c>
      <c r="N104" s="5">
        <v>0.87</v>
      </c>
      <c r="O104" s="5">
        <v>0.74</v>
      </c>
      <c r="P104" s="5">
        <v>18.18</v>
      </c>
    </row>
    <row r="105" spans="1:16">
      <c r="A105" t="s">
        <v>425</v>
      </c>
      <c r="B105" t="s">
        <v>276</v>
      </c>
      <c r="C105" s="42" t="s">
        <v>50</v>
      </c>
      <c r="D105" s="5">
        <v>0.34</v>
      </c>
      <c r="E105" s="5">
        <v>0.33</v>
      </c>
      <c r="F105" s="5">
        <v>0.86</v>
      </c>
      <c r="G105" s="5">
        <v>1.61</v>
      </c>
      <c r="H105" s="5">
        <v>2.63</v>
      </c>
      <c r="I105" s="5">
        <v>2.2599999999999998</v>
      </c>
      <c r="J105" s="5">
        <v>1.42</v>
      </c>
      <c r="K105" s="5">
        <v>1.19</v>
      </c>
      <c r="L105" s="5">
        <v>1.35</v>
      </c>
      <c r="M105" s="5">
        <v>0.93</v>
      </c>
      <c r="N105" s="5">
        <v>0.56000000000000005</v>
      </c>
      <c r="O105" s="5">
        <v>0.44</v>
      </c>
      <c r="P105" s="5">
        <v>13.91</v>
      </c>
    </row>
    <row r="106" spans="1:16">
      <c r="A106" t="s">
        <v>375</v>
      </c>
      <c r="B106" t="s">
        <v>276</v>
      </c>
      <c r="C106" s="42" t="s">
        <v>50</v>
      </c>
      <c r="D106" s="5">
        <v>0.55000000000000004</v>
      </c>
      <c r="E106" s="5">
        <v>0.62</v>
      </c>
      <c r="F106" s="5">
        <v>1.04</v>
      </c>
      <c r="G106" s="5">
        <v>1.92</v>
      </c>
      <c r="H106" s="5">
        <v>2.4900000000000002</v>
      </c>
      <c r="I106" s="5">
        <v>2.2000000000000002</v>
      </c>
      <c r="J106" s="5">
        <v>1.61</v>
      </c>
      <c r="K106" s="5">
        <v>1.36</v>
      </c>
      <c r="L106" s="5">
        <v>1.33</v>
      </c>
      <c r="M106" s="5">
        <v>1.19</v>
      </c>
      <c r="N106" s="5">
        <v>0.88</v>
      </c>
      <c r="O106" s="5">
        <v>0.62</v>
      </c>
      <c r="P106" s="5">
        <v>15.8</v>
      </c>
    </row>
    <row r="107" spans="1:16">
      <c r="A107" t="s">
        <v>426</v>
      </c>
      <c r="B107" t="s">
        <v>276</v>
      </c>
      <c r="C107" s="42" t="s">
        <v>50</v>
      </c>
      <c r="D107" s="5">
        <v>0.59</v>
      </c>
      <c r="E107" s="5">
        <v>0.52</v>
      </c>
      <c r="F107" s="5">
        <v>1.01</v>
      </c>
      <c r="G107" s="5">
        <v>1.64</v>
      </c>
      <c r="H107" s="5">
        <v>2.06</v>
      </c>
      <c r="I107" s="5">
        <v>1.8</v>
      </c>
      <c r="J107" s="5">
        <v>0.83</v>
      </c>
      <c r="K107" s="5">
        <v>0.74</v>
      </c>
      <c r="L107" s="5">
        <v>1.19</v>
      </c>
      <c r="M107" s="5">
        <v>1.22</v>
      </c>
      <c r="N107" s="5">
        <v>0.81</v>
      </c>
      <c r="O107" s="5">
        <v>0.63</v>
      </c>
      <c r="P107" s="5">
        <v>13.05</v>
      </c>
    </row>
    <row r="108" spans="1:16">
      <c r="A108" t="s">
        <v>427</v>
      </c>
      <c r="B108" t="s">
        <v>276</v>
      </c>
      <c r="C108" s="42" t="s">
        <v>50</v>
      </c>
      <c r="D108" s="5">
        <v>0.51</v>
      </c>
      <c r="E108" s="5">
        <v>0.41</v>
      </c>
      <c r="F108" s="5">
        <v>0.81</v>
      </c>
      <c r="G108" s="5">
        <v>1.43</v>
      </c>
      <c r="H108" s="5">
        <v>2.2200000000000002</v>
      </c>
      <c r="I108" s="5">
        <v>2.0099999999999998</v>
      </c>
      <c r="J108" s="5">
        <v>0.94</v>
      </c>
      <c r="K108" s="5">
        <v>0.69</v>
      </c>
      <c r="L108" s="5">
        <v>1.36</v>
      </c>
      <c r="M108" s="5">
        <v>1.1299999999999999</v>
      </c>
      <c r="N108" s="5">
        <v>0.79</v>
      </c>
      <c r="O108" s="5">
        <v>0.62</v>
      </c>
      <c r="P108" s="5">
        <v>12.92</v>
      </c>
    </row>
    <row r="109" spans="1:16">
      <c r="A109" t="s">
        <v>378</v>
      </c>
      <c r="B109" t="s">
        <v>276</v>
      </c>
      <c r="C109" s="42" t="s">
        <v>50</v>
      </c>
      <c r="D109" s="5">
        <v>0.4</v>
      </c>
      <c r="E109" s="5">
        <v>0.45</v>
      </c>
      <c r="F109" s="5">
        <v>0.8</v>
      </c>
      <c r="G109" s="5">
        <v>1.47</v>
      </c>
      <c r="H109" s="5">
        <v>1.98</v>
      </c>
      <c r="I109" s="5">
        <v>1.58</v>
      </c>
      <c r="J109" s="5">
        <v>0.82</v>
      </c>
      <c r="K109" s="5">
        <v>0.54</v>
      </c>
      <c r="L109" s="5">
        <v>1.1399999999999999</v>
      </c>
      <c r="M109" s="5">
        <v>1.02</v>
      </c>
      <c r="N109" s="5">
        <v>0.68</v>
      </c>
      <c r="O109" s="5">
        <v>0.35</v>
      </c>
      <c r="P109" s="5">
        <v>11.25</v>
      </c>
    </row>
    <row r="110" spans="1:16">
      <c r="A110" t="s">
        <v>428</v>
      </c>
      <c r="B110" t="s">
        <v>276</v>
      </c>
      <c r="C110" s="42" t="s">
        <v>50</v>
      </c>
      <c r="D110" s="5">
        <v>0.33</v>
      </c>
      <c r="E110" s="5">
        <v>0.32</v>
      </c>
      <c r="F110" s="5">
        <v>0.68</v>
      </c>
      <c r="G110" s="5">
        <v>1.39</v>
      </c>
      <c r="H110" s="5">
        <v>2.2200000000000002</v>
      </c>
      <c r="I110" s="5">
        <v>1.99</v>
      </c>
      <c r="J110" s="5">
        <v>1.34</v>
      </c>
      <c r="K110" s="5">
        <v>1.02</v>
      </c>
      <c r="L110" s="5">
        <v>1.26</v>
      </c>
      <c r="M110" s="5">
        <v>0.83</v>
      </c>
      <c r="N110" s="5">
        <v>0.47</v>
      </c>
      <c r="O110" s="5">
        <v>0.31</v>
      </c>
      <c r="P110" s="5">
        <v>12.15</v>
      </c>
    </row>
    <row r="111" spans="1:16">
      <c r="A111" t="s">
        <v>429</v>
      </c>
      <c r="B111" t="s">
        <v>276</v>
      </c>
      <c r="C111" s="42" t="s">
        <v>50</v>
      </c>
      <c r="D111" s="5">
        <v>0.45</v>
      </c>
      <c r="E111" s="5">
        <v>0.5</v>
      </c>
      <c r="F111" s="5">
        <v>1.0900000000000001</v>
      </c>
      <c r="G111" s="5">
        <v>1.78</v>
      </c>
      <c r="H111" s="5">
        <v>1.97</v>
      </c>
      <c r="I111" s="5">
        <v>1.57</v>
      </c>
      <c r="J111" s="5">
        <v>0.91</v>
      </c>
      <c r="K111" s="5">
        <v>0.64</v>
      </c>
      <c r="L111" s="5">
        <v>1.39</v>
      </c>
      <c r="M111" s="5">
        <v>1.38</v>
      </c>
      <c r="N111" s="5">
        <v>0.65</v>
      </c>
      <c r="O111" s="5">
        <v>0.45</v>
      </c>
      <c r="P111" s="5">
        <v>12.77</v>
      </c>
    </row>
    <row r="112" spans="1:16">
      <c r="A112" t="s">
        <v>381</v>
      </c>
      <c r="B112" t="s">
        <v>276</v>
      </c>
      <c r="C112" s="42" t="s">
        <v>50</v>
      </c>
      <c r="D112" s="5">
        <v>0.25</v>
      </c>
      <c r="E112" s="5">
        <v>0.22</v>
      </c>
      <c r="F112" s="5">
        <v>0.63</v>
      </c>
      <c r="G112" s="5">
        <v>1.81</v>
      </c>
      <c r="H112" s="5">
        <v>2.35</v>
      </c>
      <c r="I112" s="5">
        <v>2.48</v>
      </c>
      <c r="J112" s="5">
        <v>2.13</v>
      </c>
      <c r="K112" s="5">
        <v>1.69</v>
      </c>
      <c r="L112" s="5">
        <v>1.57</v>
      </c>
      <c r="M112" s="5">
        <v>1.1200000000000001</v>
      </c>
      <c r="N112" s="5">
        <v>0.37</v>
      </c>
      <c r="O112" s="5">
        <v>0.26</v>
      </c>
      <c r="P112" s="5">
        <v>14.89</v>
      </c>
    </row>
    <row r="113" spans="1:16">
      <c r="A113" t="s">
        <v>430</v>
      </c>
      <c r="B113" t="s">
        <v>276</v>
      </c>
      <c r="C113" s="42" t="s">
        <v>50</v>
      </c>
      <c r="D113" s="5">
        <v>0.28999999999999998</v>
      </c>
      <c r="E113" s="5">
        <v>0.36</v>
      </c>
      <c r="F113" s="5">
        <v>0.71</v>
      </c>
      <c r="G113" s="5">
        <v>1.68</v>
      </c>
      <c r="H113" s="5">
        <v>2.4900000000000002</v>
      </c>
      <c r="I113" s="5">
        <v>2.4500000000000002</v>
      </c>
      <c r="J113" s="5">
        <v>1.66</v>
      </c>
      <c r="K113" s="5">
        <v>1.1000000000000001</v>
      </c>
      <c r="L113" s="5">
        <v>1.17</v>
      </c>
      <c r="M113" s="5">
        <v>0.96</v>
      </c>
      <c r="N113" s="5">
        <v>0.5</v>
      </c>
      <c r="O113" s="5">
        <v>0.36</v>
      </c>
      <c r="P113" s="5">
        <v>13.71</v>
      </c>
    </row>
    <row r="114" spans="1:16">
      <c r="A114" t="s">
        <v>383</v>
      </c>
      <c r="B114" t="s">
        <v>276</v>
      </c>
      <c r="C114" s="42" t="s">
        <v>50</v>
      </c>
      <c r="D114" s="5">
        <v>1.33</v>
      </c>
      <c r="E114" s="5">
        <v>0.88</v>
      </c>
      <c r="F114" s="5">
        <v>1.04</v>
      </c>
      <c r="G114" s="5">
        <v>1.21</v>
      </c>
      <c r="H114" s="5">
        <v>1.92</v>
      </c>
      <c r="I114" s="5">
        <v>2.16</v>
      </c>
      <c r="J114" s="5">
        <v>1.66</v>
      </c>
      <c r="K114" s="5">
        <v>1.43</v>
      </c>
      <c r="L114" s="5">
        <v>1.38</v>
      </c>
      <c r="M114" s="5">
        <v>1.1599999999999999</v>
      </c>
      <c r="N114" s="5">
        <v>1.1299999999999999</v>
      </c>
      <c r="O114" s="5">
        <v>1.3</v>
      </c>
      <c r="P114" s="5">
        <v>16.600000000000001</v>
      </c>
    </row>
    <row r="115" spans="1:16">
      <c r="A115" t="s">
        <v>384</v>
      </c>
      <c r="B115" t="s">
        <v>276</v>
      </c>
      <c r="C115" s="42" t="s">
        <v>50</v>
      </c>
      <c r="D115" s="5">
        <v>0.43</v>
      </c>
      <c r="E115" s="5">
        <v>0.47</v>
      </c>
      <c r="F115" s="5">
        <v>0.65</v>
      </c>
      <c r="G115" s="5">
        <v>1.54</v>
      </c>
      <c r="H115" s="5">
        <v>2.41</v>
      </c>
      <c r="I115" s="5">
        <v>2.5499999999999998</v>
      </c>
      <c r="J115" s="5">
        <v>1.77</v>
      </c>
      <c r="K115" s="5">
        <v>1.41</v>
      </c>
      <c r="L115" s="5">
        <v>1.07</v>
      </c>
      <c r="M115" s="5">
        <v>1.05</v>
      </c>
      <c r="N115" s="5">
        <v>0.57999999999999996</v>
      </c>
      <c r="O115" s="5">
        <v>0.51</v>
      </c>
      <c r="P115" s="5">
        <v>14.45</v>
      </c>
    </row>
    <row r="116" spans="1:16">
      <c r="A116" t="s">
        <v>385</v>
      </c>
      <c r="B116" t="s">
        <v>276</v>
      </c>
      <c r="C116" s="42" t="s">
        <v>50</v>
      </c>
      <c r="D116" s="5">
        <v>0.42</v>
      </c>
      <c r="E116" s="5">
        <v>0.36</v>
      </c>
      <c r="F116" s="5">
        <v>0.5</v>
      </c>
      <c r="G116" s="5">
        <v>1.03</v>
      </c>
      <c r="H116" s="5">
        <v>1.44</v>
      </c>
      <c r="I116" s="5">
        <v>1.49</v>
      </c>
      <c r="J116" s="5">
        <v>1</v>
      </c>
      <c r="K116" s="5">
        <v>0.91</v>
      </c>
      <c r="L116" s="5">
        <v>0.93</v>
      </c>
      <c r="M116" s="5">
        <v>0.77</v>
      </c>
      <c r="N116" s="5">
        <v>0.53</v>
      </c>
      <c r="O116" s="5">
        <v>0.38</v>
      </c>
      <c r="P116" s="5">
        <v>9.74</v>
      </c>
    </row>
    <row r="117" spans="1:16">
      <c r="A117" t="s">
        <v>386</v>
      </c>
      <c r="B117" t="s">
        <v>276</v>
      </c>
      <c r="C117" s="42" t="s">
        <v>50</v>
      </c>
      <c r="D117" s="5">
        <v>0.3</v>
      </c>
      <c r="E117" s="5">
        <v>0.37</v>
      </c>
      <c r="F117" s="5">
        <v>0.52</v>
      </c>
      <c r="G117" s="5">
        <v>1.37</v>
      </c>
      <c r="H117" s="5">
        <v>2.37</v>
      </c>
      <c r="I117" s="5">
        <v>2.56</v>
      </c>
      <c r="J117" s="5">
        <v>1.57</v>
      </c>
      <c r="K117" s="5">
        <v>1</v>
      </c>
      <c r="L117" s="5">
        <v>1.1100000000000001</v>
      </c>
      <c r="M117" s="5">
        <v>1.04</v>
      </c>
      <c r="N117" s="5">
        <v>0.46</v>
      </c>
      <c r="O117" s="5">
        <v>0.34</v>
      </c>
      <c r="P117" s="5">
        <v>13.02</v>
      </c>
    </row>
    <row r="118" spans="1:16">
      <c r="A118" t="s">
        <v>387</v>
      </c>
      <c r="B118" t="s">
        <v>276</v>
      </c>
      <c r="C118" s="42" t="s">
        <v>50</v>
      </c>
      <c r="D118" s="5">
        <v>0.26</v>
      </c>
      <c r="E118" s="5">
        <v>0.35</v>
      </c>
      <c r="F118" s="5">
        <v>0.68</v>
      </c>
      <c r="G118" s="5">
        <v>1.63</v>
      </c>
      <c r="H118" s="5">
        <v>2.37</v>
      </c>
      <c r="I118" s="5">
        <v>2.09</v>
      </c>
      <c r="J118" s="5">
        <v>1.5</v>
      </c>
      <c r="K118" s="5">
        <v>1.0900000000000001</v>
      </c>
      <c r="L118" s="5">
        <v>1.27</v>
      </c>
      <c r="M118" s="5">
        <v>0.91</v>
      </c>
      <c r="N118" s="5">
        <v>0.44</v>
      </c>
      <c r="O118" s="5">
        <v>0.36</v>
      </c>
      <c r="P118" s="5">
        <v>12.95</v>
      </c>
    </row>
    <row r="119" spans="1:16">
      <c r="A119" t="s">
        <v>388</v>
      </c>
      <c r="B119" t="s">
        <v>276</v>
      </c>
      <c r="C119" s="42" t="s">
        <v>50</v>
      </c>
      <c r="D119" s="5">
        <v>0.28000000000000003</v>
      </c>
      <c r="E119" s="5">
        <v>0.22</v>
      </c>
      <c r="F119" s="5">
        <v>0.38</v>
      </c>
      <c r="G119" s="5">
        <v>0.92</v>
      </c>
      <c r="H119" s="5">
        <v>1.39</v>
      </c>
      <c r="I119" s="5">
        <v>1.23</v>
      </c>
      <c r="J119" s="5">
        <v>0.67</v>
      </c>
      <c r="K119" s="5">
        <v>0.52</v>
      </c>
      <c r="L119" s="5">
        <v>0.84</v>
      </c>
      <c r="M119" s="5">
        <v>0.65</v>
      </c>
      <c r="N119" s="5">
        <v>0.36</v>
      </c>
      <c r="O119" s="5">
        <v>0.23</v>
      </c>
      <c r="P119" s="5">
        <v>7.68</v>
      </c>
    </row>
    <row r="120" spans="1:16">
      <c r="A120" t="s">
        <v>431</v>
      </c>
      <c r="B120" t="s">
        <v>276</v>
      </c>
      <c r="C120" s="42" t="s">
        <v>50</v>
      </c>
      <c r="D120" s="5">
        <v>0.28000000000000003</v>
      </c>
      <c r="E120" s="5">
        <v>0.2</v>
      </c>
      <c r="F120" s="5">
        <v>0.42</v>
      </c>
      <c r="G120" s="5">
        <v>0.9</v>
      </c>
      <c r="H120" s="5">
        <v>1.42</v>
      </c>
      <c r="I120" s="5">
        <v>1.1299999999999999</v>
      </c>
      <c r="J120" s="5">
        <v>0.6</v>
      </c>
      <c r="K120" s="5">
        <v>0.54</v>
      </c>
      <c r="L120" s="5">
        <v>0.82</v>
      </c>
      <c r="M120" s="5">
        <v>0.64</v>
      </c>
      <c r="N120" s="5">
        <v>0.34</v>
      </c>
      <c r="O120" s="5">
        <v>0.24</v>
      </c>
      <c r="P120" s="5">
        <v>7.55</v>
      </c>
    </row>
    <row r="121" spans="1:16">
      <c r="A121" t="s">
        <v>390</v>
      </c>
      <c r="B121" t="s">
        <v>276</v>
      </c>
      <c r="C121" s="42" t="s">
        <v>50</v>
      </c>
      <c r="D121" s="5">
        <v>0.37</v>
      </c>
      <c r="E121" s="5">
        <v>0.5</v>
      </c>
      <c r="F121" s="5">
        <v>0.86</v>
      </c>
      <c r="G121" s="5">
        <v>1.62</v>
      </c>
      <c r="H121" s="5">
        <v>2</v>
      </c>
      <c r="I121" s="5">
        <v>1.99</v>
      </c>
      <c r="J121" s="5">
        <v>1.57</v>
      </c>
      <c r="K121" s="5">
        <v>0.8</v>
      </c>
      <c r="L121" s="5">
        <v>1.2</v>
      </c>
      <c r="M121" s="5">
        <v>1.44</v>
      </c>
      <c r="N121" s="5">
        <v>0.56999999999999995</v>
      </c>
      <c r="O121" s="5">
        <v>0.33</v>
      </c>
      <c r="P121" s="5">
        <v>13.26</v>
      </c>
    </row>
    <row r="122" spans="1:16">
      <c r="A122" t="s">
        <v>391</v>
      </c>
      <c r="B122" t="s">
        <v>276</v>
      </c>
      <c r="C122" s="42" t="s">
        <v>50</v>
      </c>
      <c r="D122" s="5">
        <v>1.05</v>
      </c>
      <c r="E122" s="5">
        <v>0.7</v>
      </c>
      <c r="F122" s="5">
        <v>1.05</v>
      </c>
      <c r="G122" s="5">
        <v>1.18</v>
      </c>
      <c r="H122" s="5">
        <v>1.93</v>
      </c>
      <c r="I122" s="5">
        <v>2.0699999999999998</v>
      </c>
      <c r="J122" s="5">
        <v>1.44</v>
      </c>
      <c r="K122" s="5">
        <v>1.32</v>
      </c>
      <c r="L122" s="5">
        <v>1.23</v>
      </c>
      <c r="M122" s="5">
        <v>1.03</v>
      </c>
      <c r="N122" s="5">
        <v>1.02</v>
      </c>
      <c r="O122" s="5">
        <v>0.96</v>
      </c>
      <c r="P122" s="5">
        <v>14.98</v>
      </c>
    </row>
    <row r="123" spans="1:16">
      <c r="A123" t="s">
        <v>432</v>
      </c>
      <c r="B123" t="s">
        <v>276</v>
      </c>
      <c r="C123" s="42" t="s">
        <v>50</v>
      </c>
      <c r="D123" s="5">
        <v>0.28999999999999998</v>
      </c>
      <c r="E123" s="5">
        <v>0.31</v>
      </c>
      <c r="F123" s="5">
        <v>0.79</v>
      </c>
      <c r="G123" s="5">
        <v>1.58</v>
      </c>
      <c r="H123" s="5">
        <v>2.72</v>
      </c>
      <c r="I123" s="5">
        <v>2.41</v>
      </c>
      <c r="J123" s="5">
        <v>1.76</v>
      </c>
      <c r="K123" s="5">
        <v>1.1299999999999999</v>
      </c>
      <c r="L123" s="5">
        <v>1.26</v>
      </c>
      <c r="M123" s="5">
        <v>0.97</v>
      </c>
      <c r="N123" s="5">
        <v>0.5</v>
      </c>
      <c r="O123" s="5">
        <v>0.33</v>
      </c>
      <c r="P123" s="5">
        <v>14.05</v>
      </c>
    </row>
  </sheetData>
  <customSheetViews>
    <customSheetView guid="{AA4FA3B0-F96E-4CF2-864D-09383E4C7DB9}" state="hidden" showRuler="0" topLeftCell="A89">
      <selection activeCell="D85" sqref="D85:O85"/>
      <pageMargins left="0.75" right="0.75" top="1" bottom="1" header="0.5" footer="0.5"/>
      <headerFooter alignWithMargins="0"/>
    </customSheetView>
  </customSheetViews>
  <mergeCells count="1">
    <mergeCell ref="A1:P2"/>
  </mergeCells>
  <phoneticPr fontId="2" type="noConversion"/>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sheetPr codeName="Sheet6"/>
  <dimension ref="E1:V52"/>
  <sheetViews>
    <sheetView topLeftCell="J1" workbookViewId="0">
      <selection activeCell="K10" sqref="K10:V21"/>
    </sheetView>
  </sheetViews>
  <sheetFormatPr defaultRowHeight="12.75"/>
  <cols>
    <col min="8" max="8" width="11.85546875" bestFit="1" customWidth="1"/>
    <col min="10" max="10" width="10" bestFit="1" customWidth="1"/>
  </cols>
  <sheetData>
    <row r="1" spans="7:22">
      <c r="I1" s="700" t="s">
        <v>48</v>
      </c>
      <c r="J1" s="701"/>
      <c r="K1" s="701"/>
      <c r="L1" s="701"/>
      <c r="M1" s="701"/>
      <c r="N1" s="701"/>
      <c r="O1" s="701"/>
      <c r="P1" s="701"/>
      <c r="Q1" s="701"/>
      <c r="R1" s="701"/>
      <c r="S1" s="702"/>
    </row>
    <row r="2" spans="7:22">
      <c r="I2" s="703"/>
      <c r="J2" s="704"/>
      <c r="K2" s="704"/>
      <c r="L2" s="704"/>
      <c r="M2" s="704"/>
      <c r="N2" s="704"/>
      <c r="O2" s="704"/>
      <c r="P2" s="704"/>
      <c r="Q2" s="704"/>
      <c r="R2" s="704"/>
      <c r="S2" s="705"/>
    </row>
    <row r="3" spans="7:22" ht="13.5" thickBot="1">
      <c r="I3" s="706"/>
      <c r="J3" s="707"/>
      <c r="K3" s="707"/>
      <c r="L3" s="707"/>
      <c r="M3" s="707"/>
      <c r="N3" s="707"/>
      <c r="O3" s="707"/>
      <c r="P3" s="707"/>
      <c r="Q3" s="707"/>
      <c r="R3" s="707"/>
      <c r="S3" s="708"/>
    </row>
    <row r="4" spans="7:22" ht="13.5" thickBot="1">
      <c r="I4" s="8"/>
    </row>
    <row r="5" spans="7:22" ht="13.5" thickBot="1">
      <c r="H5" s="9"/>
      <c r="I5" s="10"/>
    </row>
    <row r="6" spans="7:22" ht="13.5" thickBot="1">
      <c r="H6" s="11" t="s">
        <v>49</v>
      </c>
      <c r="I6" s="12" t="s">
        <v>295</v>
      </c>
    </row>
    <row r="7" spans="7:22" ht="13.5" thickBot="1">
      <c r="H7" s="13" t="s">
        <v>49</v>
      </c>
      <c r="I7" s="14" t="s">
        <v>275</v>
      </c>
    </row>
    <row r="8" spans="7:22" ht="13.5" thickBot="1"/>
    <row r="9" spans="7:22" ht="51">
      <c r="G9" s="433" t="s">
        <v>275</v>
      </c>
      <c r="H9" s="15"/>
      <c r="I9" s="16" t="s">
        <v>50</v>
      </c>
      <c r="J9" s="17"/>
      <c r="K9" s="17">
        <v>1999</v>
      </c>
      <c r="L9" s="17">
        <v>2000</v>
      </c>
      <c r="M9" s="17">
        <v>2001</v>
      </c>
      <c r="N9" s="17">
        <v>2002</v>
      </c>
      <c r="O9" s="17">
        <v>2003</v>
      </c>
      <c r="P9" s="17">
        <v>2004</v>
      </c>
      <c r="Q9" s="17">
        <v>2005</v>
      </c>
      <c r="R9" s="17">
        <v>2006</v>
      </c>
      <c r="S9" s="17">
        <v>2007</v>
      </c>
      <c r="T9" s="17">
        <v>2008</v>
      </c>
      <c r="U9" s="17">
        <v>2009</v>
      </c>
      <c r="V9" s="18">
        <v>2010</v>
      </c>
    </row>
    <row r="10" spans="7:22">
      <c r="G10" s="433" t="s">
        <v>49</v>
      </c>
      <c r="H10" s="19"/>
      <c r="I10" s="20">
        <v>0.56000000000000005</v>
      </c>
      <c r="J10" s="20" t="s">
        <v>11</v>
      </c>
      <c r="K10" s="21">
        <f>INDEX(Precip!$A$1:$AA$108, MATCH($I$6,Precip!$A$1:$A$108,), MATCH($J10,Precip!$A$1:$AA$1,))</f>
        <v>0.35</v>
      </c>
      <c r="L10" s="21">
        <f>INDEX(Precip!$A$109:$AA$216, MATCH($I$6,Precip!$A$109:$A$216,), MATCH($J10,Precip!$A$109:$AA$109,))</f>
        <v>0.35</v>
      </c>
      <c r="M10" s="21">
        <f>INDEX(Precip!$A$217:$AA$324, MATCH($I$6,Precip!$A$217:$A$324,), MATCH($J10,Precip!$A$217:$AA$217,))</f>
        <v>0.41</v>
      </c>
      <c r="N10" s="21">
        <f>INDEX(Precip!$A$325:$AA$432, MATCH($I$6,Precip!$A$325:$A$432,), MATCH($J10,Precip!$A$325:$AA$325,))</f>
        <v>0.17</v>
      </c>
      <c r="O10" s="21">
        <f>INDEX(Precip!$A$433:$AA$540, MATCH($I$6,Precip!$A$433:$A$540,), MATCH($J10,Precip!$A$433:$AA$433,))</f>
        <v>0.09</v>
      </c>
      <c r="P10" s="21">
        <f>INDEX(Precip!$A$541:$AA$648, MATCH($I$6,Precip!$A$541:$A$648,), MATCH($J10,Precip!$A$541:$AA$541,))</f>
        <v>7.0000000000000007E-2</v>
      </c>
      <c r="Q10" s="21">
        <f>INDEX(Precip!$A$649:$AA$756, MATCH($I$6,Precip!$A$649:$A$756,), MATCH($J10,Precip!$A$649:$AA$649,))</f>
        <v>0.41</v>
      </c>
      <c r="R10" s="21">
        <f>INDEX(Precip!$A$757:$AA$864, MATCH($I$6,Precip!$A$757:$A$864,), MATCH($J10,Precip!$A$757:$AA$757,))</f>
        <v>0.05</v>
      </c>
      <c r="S10" s="21">
        <f>INDEX(Precip!$A$865:$AA$972, MATCH($I$6,Precip!$A$865:$A$972,), MATCH($J10,Precip!$A$865:$AA$865,))</f>
        <v>0.32</v>
      </c>
      <c r="T10" s="21">
        <f>INDEX(Precip!$A$973:$AA$1080, MATCH($I$6,Precip!$A$973:$A$1080,), MATCH($J10,Precip!$A$973:$AA$973,))</f>
        <v>0.02</v>
      </c>
      <c r="U10" s="21" t="str">
        <f>INDEX(Precip!$A$1081:$AA$1188, MATCH($I$6,Precip!$A$1081:$A$1188,), MATCH($J10,Precip!$A$1081:$AA$1081,))</f>
        <v>?</v>
      </c>
      <c r="V10" s="21" t="str">
        <f>INDEX(Precip!$A$1189:$AA$1296, MATCH($I$6,Precip!$A$1189:$A$1296,), MATCH($J10,Precip!$A$1189:$AA$1189,))</f>
        <v>?</v>
      </c>
    </row>
    <row r="11" spans="7:22">
      <c r="H11" s="19"/>
      <c r="I11" s="20">
        <v>0.47</v>
      </c>
      <c r="J11" s="20" t="s">
        <v>12</v>
      </c>
      <c r="K11" s="21">
        <f>INDEX(Precip!$A$1:$AA$108, MATCH($I$6,Precip!$A$1:$A$108,), MATCH($J11,Precip!$A$1:$AA$1,))</f>
        <v>0.13</v>
      </c>
      <c r="L11" s="21">
        <f>INDEX(Precip!$A$109:$AA$216, MATCH($I$6,Precip!$A$109:$A$216,), MATCH($J11,Precip!$A$109:$AA$109,))</f>
        <v>0.59</v>
      </c>
      <c r="M11" s="21">
        <f>INDEX(Precip!$A$217:$AA$324, MATCH($I$6,Precip!$A$217:$A$324,), MATCH($J11,Precip!$A$217:$AA$217,))</f>
        <v>0.33</v>
      </c>
      <c r="N11" s="21">
        <f>INDEX(Precip!$A$325:$AA$432, MATCH($I$6,Precip!$A$325:$A$432,), MATCH($J11,Precip!$A$325:$AA$325,))</f>
        <v>0.64</v>
      </c>
      <c r="O11" s="21">
        <f>INDEX(Precip!$A$433:$AA$540, MATCH($I$6,Precip!$A$433:$A$540,), MATCH($J11,Precip!$A$433:$AA$433,))</f>
        <v>0.47</v>
      </c>
      <c r="P11" s="21">
        <f>INDEX(Precip!$A$541:$AA$648, MATCH($I$6,Precip!$A$541:$A$648,), MATCH($J11,Precip!$A$541:$AA$541,))</f>
        <v>0.45</v>
      </c>
      <c r="Q11" s="21">
        <f>INDEX(Precip!$A$649:$AA$756, MATCH($I$6,Precip!$A$649:$A$756,), MATCH($J11,Precip!$A$649:$AA$649,))</f>
        <v>0.34</v>
      </c>
      <c r="R11" s="21">
        <f>INDEX(Precip!$A$757:$AA$864, MATCH($I$6,Precip!$A$757:$A$864,), MATCH($J11,Precip!$A$757:$AA$757,))</f>
        <v>0.52</v>
      </c>
      <c r="S11" s="21">
        <f>INDEX(Precip!$A$865:$AA$972, MATCH($I$6,Precip!$A$865:$A$972,), MATCH($J11,Precip!$A$865:$AA$865,))</f>
        <v>0.34</v>
      </c>
      <c r="T11" s="21">
        <f>INDEX(Precip!$A$973:$AA$1080, MATCH($I$6,Precip!$A$973:$A$1080,), MATCH($J11,Precip!$A$973:$AA$973,))</f>
        <v>0</v>
      </c>
      <c r="U11" s="21" t="str">
        <f>INDEX(Precip!$A$1081:$AA$1188, MATCH($I$6,Precip!$A$1081:$A$1188,), MATCH($J11,Precip!$A$1081:$AA$1081,))</f>
        <v>?</v>
      </c>
      <c r="V11" s="21" t="str">
        <f>INDEX(Precip!$A$1189:$AA$1296, MATCH($I$6,Precip!$A$1189:$A$1296,), MATCH($J11,Precip!$A$1189:$AA$1189,))</f>
        <v>?</v>
      </c>
    </row>
    <row r="12" spans="7:22" ht="13.5" thickBot="1">
      <c r="G12" s="434"/>
      <c r="H12" s="19"/>
      <c r="I12" s="20">
        <v>0.7</v>
      </c>
      <c r="J12" s="20" t="s">
        <v>13</v>
      </c>
      <c r="K12" s="21">
        <f>INDEX(Precip!$A$1:$AA$108, MATCH($I$6,Precip!$A$1:$A$108,), MATCH($J12,Precip!$A$1:$AA$1,))</f>
        <v>0.46</v>
      </c>
      <c r="L12" s="21">
        <f>INDEX(Precip!$A$109:$AA$216, MATCH($I$6,Precip!$A$109:$A$216,), MATCH($J12,Precip!$A$109:$AA$109,))</f>
        <v>1.48</v>
      </c>
      <c r="M12" s="21">
        <f>INDEX(Precip!$A$217:$AA$324, MATCH($I$6,Precip!$A$217:$A$324,), MATCH($J12,Precip!$A$217:$AA$217,))</f>
        <v>0.56000000000000005</v>
      </c>
      <c r="N12" s="21">
        <f>INDEX(Precip!$A$325:$AA$432, MATCH($I$6,Precip!$A$325:$A$432,), MATCH($J12,Precip!$A$325:$AA$325,))</f>
        <v>0.85</v>
      </c>
      <c r="O12" s="21">
        <f>INDEX(Precip!$A$433:$AA$540, MATCH($I$6,Precip!$A$433:$A$540,), MATCH($J12,Precip!$A$433:$AA$433,))</f>
        <v>2.23</v>
      </c>
      <c r="P12" s="21">
        <f>INDEX(Precip!$A$541:$AA$648, MATCH($I$6,Precip!$A$541:$A$648,), MATCH($J12,Precip!$A$541:$AA$541,))</f>
        <v>0.15</v>
      </c>
      <c r="Q12" s="21">
        <f>INDEX(Precip!$A$649:$AA$756, MATCH($I$6,Precip!$A$649:$A$756,), MATCH($J12,Precip!$A$649:$AA$649,))</f>
        <v>0.88</v>
      </c>
      <c r="R12" s="21">
        <f>INDEX(Precip!$A$757:$AA$864, MATCH($I$6,Precip!$A$757:$A$864,), MATCH($J12,Precip!$A$757:$AA$757,))</f>
        <v>1.7</v>
      </c>
      <c r="S12" s="21">
        <f>INDEX(Precip!$A$865:$AA$972, MATCH($I$6,Precip!$A$865:$A$972,), MATCH($J12,Precip!$A$865:$AA$865,))</f>
        <v>1.4</v>
      </c>
      <c r="T12" s="21">
        <f>INDEX(Precip!$A$973:$AA$1080, MATCH($I$6,Precip!$A$973:$A$1080,), MATCH($J12,Precip!$A$973:$AA$973,))</f>
        <v>0.74</v>
      </c>
      <c r="U12" s="21" t="str">
        <f>INDEX(Precip!$A$1081:$AA$1188, MATCH($I$6,Precip!$A$1081:$A$1188,), MATCH($J12,Precip!$A$1081:$AA$1081,))</f>
        <v>?</v>
      </c>
      <c r="V12" s="21" t="str">
        <f>INDEX(Precip!$A$1189:$AA$1296, MATCH($I$6,Precip!$A$1189:$A$1296,), MATCH($J12,Precip!$A$1189:$AA$1189,))</f>
        <v>?</v>
      </c>
    </row>
    <row r="13" spans="7:22" ht="13.5" thickBot="1">
      <c r="G13" s="188"/>
      <c r="H13" s="19"/>
      <c r="I13" s="20">
        <v>1.43</v>
      </c>
      <c r="J13" s="20" t="s">
        <v>14</v>
      </c>
      <c r="K13" s="21">
        <f>INDEX(Precip!$A$1:$AA$108, MATCH($I$6,Precip!$A$1:$A$108,), MATCH($J13,Precip!$A$1:$AA$1,))</f>
        <v>5.0199999999999996</v>
      </c>
      <c r="L13" s="21">
        <f>INDEX(Precip!$A$109:$AA$216, MATCH($I$6,Precip!$A$109:$A$216,), MATCH($J13,Precip!$A$109:$AA$109,))</f>
        <v>0.57999999999999996</v>
      </c>
      <c r="M13" s="21">
        <f>INDEX(Precip!$A$217:$AA$324, MATCH($I$6,Precip!$A$217:$A$324,), MATCH($J13,Precip!$A$217:$AA$217,))</f>
        <v>2.4900000000000002</v>
      </c>
      <c r="N13" s="21">
        <f>INDEX(Precip!$A$325:$AA$432, MATCH($I$6,Precip!$A$325:$A$432,), MATCH($J13,Precip!$A$325:$AA$325,))</f>
        <v>0.68</v>
      </c>
      <c r="O13" s="21">
        <f>INDEX(Precip!$A$433:$AA$540, MATCH($I$6,Precip!$A$433:$A$540,), MATCH($J13,Precip!$A$433:$AA$433,))</f>
        <v>2.7</v>
      </c>
      <c r="P13" s="21">
        <f>INDEX(Precip!$A$541:$AA$648, MATCH($I$6,Precip!$A$541:$A$648,), MATCH($J13,Precip!$A$541:$AA$541,))</f>
        <v>1.24</v>
      </c>
      <c r="Q13" s="21">
        <f>INDEX(Precip!$A$649:$AA$756, MATCH($I$6,Precip!$A$649:$A$756,), MATCH($J13,Precip!$A$649:$AA$649,))</f>
        <v>1.65</v>
      </c>
      <c r="R13" s="21">
        <f>INDEX(Precip!$A$757:$AA$864, MATCH($I$6,Precip!$A$757:$A$864,), MATCH($J13,Precip!$A$757:$AA$757,))</f>
        <v>0.82</v>
      </c>
      <c r="S13" s="21">
        <f>INDEX(Precip!$A$865:$AA$972, MATCH($I$6,Precip!$A$865:$A$972,), MATCH($J13,Precip!$A$865:$AA$865,))</f>
        <v>1.49</v>
      </c>
      <c r="T13" s="21">
        <f>INDEX(Precip!$A$973:$AA$1080, MATCH($I$6,Precip!$A$973:$A$1080,), MATCH($J13,Precip!$A$973:$AA$973,))</f>
        <v>0.55000000000000004</v>
      </c>
      <c r="U13" s="21" t="str">
        <f>INDEX(Precip!$A$1081:$AA$1188, MATCH($I$6,Precip!$A$1081:$A$1188,), MATCH($J13,Precip!$A$1081:$AA$1081,))</f>
        <v>?</v>
      </c>
      <c r="V13" s="21" t="str">
        <f>INDEX(Precip!$A$1189:$AA$1296, MATCH($I$6,Precip!$A$1189:$A$1296,), MATCH($J13,Precip!$A$1189:$AA$1189,))</f>
        <v>?</v>
      </c>
    </row>
    <row r="14" spans="7:22">
      <c r="H14" s="19"/>
      <c r="I14" s="20">
        <v>2.21</v>
      </c>
      <c r="J14" s="20" t="s">
        <v>15</v>
      </c>
      <c r="K14" s="21">
        <f>INDEX(Precip!$A$1:$AA$108, MATCH($I$6,Precip!$A$1:$A$108,), MATCH($J14,Precip!$A$1:$AA$1,))</f>
        <v>2.04</v>
      </c>
      <c r="L14" s="21">
        <f>INDEX(Precip!$A$109:$AA$216, MATCH($I$6,Precip!$A$109:$A$216,), MATCH($J14,Precip!$A$109:$AA$109,))</f>
        <v>1.38</v>
      </c>
      <c r="M14" s="21">
        <f>INDEX(Precip!$A$217:$AA$324, MATCH($I$6,Precip!$A$217:$A$324,), MATCH($J14,Precip!$A$217:$AA$217,))</f>
        <v>2.2400000000000002</v>
      </c>
      <c r="N14" s="21">
        <f>INDEX(Precip!$A$325:$AA$432, MATCH($I$6,Precip!$A$325:$A$432,), MATCH($J14,Precip!$A$325:$AA$325,))</f>
        <v>0.75</v>
      </c>
      <c r="O14" s="21">
        <f>INDEX(Precip!$A$433:$AA$540, MATCH($I$6,Precip!$A$433:$A$540,), MATCH($J14,Precip!$A$433:$AA$433,))</f>
        <v>1.41</v>
      </c>
      <c r="P14" s="21">
        <f>INDEX(Precip!$A$541:$AA$648, MATCH($I$6,Precip!$A$541:$A$648,), MATCH($J14,Precip!$A$541:$AA$541,))</f>
        <v>1.04</v>
      </c>
      <c r="Q14" s="21">
        <f>INDEX(Precip!$A$649:$AA$756, MATCH($I$6,Precip!$A$649:$A$756,), MATCH($J14,Precip!$A$649:$AA$649,))</f>
        <v>1.29</v>
      </c>
      <c r="R14" s="21">
        <f>INDEX(Precip!$A$757:$AA$864, MATCH($I$6,Precip!$A$757:$A$864,), MATCH($J14,Precip!$A$757:$AA$757,))</f>
        <v>1.61</v>
      </c>
      <c r="S14" s="21">
        <f>INDEX(Precip!$A$865:$AA$972, MATCH($I$6,Precip!$A$865:$A$972,), MATCH($J14,Precip!$A$865:$AA$865,))</f>
        <v>1.4</v>
      </c>
      <c r="T14" s="21">
        <f>INDEX(Precip!$A$973:$AA$1080, MATCH($I$6,Precip!$A$973:$A$1080,), MATCH($J14,Precip!$A$973:$AA$973,))</f>
        <v>2.2799999999999998</v>
      </c>
      <c r="U14" s="21" t="str">
        <f>INDEX(Precip!$A$1081:$AA$1188, MATCH($I$6,Precip!$A$1081:$A$1188,), MATCH($J14,Precip!$A$1081:$AA$1081,))</f>
        <v>?</v>
      </c>
      <c r="V14" s="21" t="str">
        <f>INDEX(Precip!$A$1189:$AA$1296, MATCH($I$6,Precip!$A$1189:$A$1296,), MATCH($J14,Precip!$A$1189:$AA$1189,))</f>
        <v>?</v>
      </c>
    </row>
    <row r="15" spans="7:22">
      <c r="H15" s="19"/>
      <c r="I15" s="20">
        <v>3.22</v>
      </c>
      <c r="J15" s="20" t="s">
        <v>16</v>
      </c>
      <c r="K15" s="21">
        <f>INDEX(Precip!$A$1:$AA$108, MATCH($I$6,Precip!$A$1:$A$108,), MATCH($J15,Precip!$A$1:$AA$1,))</f>
        <v>2.13</v>
      </c>
      <c r="L15" s="21">
        <f>INDEX(Precip!$A$109:$AA$216, MATCH($I$6,Precip!$A$109:$A$216,), MATCH($J15,Precip!$A$109:$AA$109,))</f>
        <v>0.46</v>
      </c>
      <c r="M15" s="21">
        <f>INDEX(Precip!$A$217:$AA$324, MATCH($I$6,Precip!$A$217:$A$324,), MATCH($J15,Precip!$A$217:$AA$217,))</f>
        <v>1.45</v>
      </c>
      <c r="N15" s="21">
        <f>INDEX(Precip!$A$325:$AA$432, MATCH($I$6,Precip!$A$325:$A$432,), MATCH($J15,Precip!$A$325:$AA$325,))</f>
        <v>0.68</v>
      </c>
      <c r="O15" s="21">
        <f>INDEX(Precip!$A$433:$AA$540, MATCH($I$6,Precip!$A$433:$A$540,), MATCH($J15,Precip!$A$433:$AA$433,))</f>
        <v>2.69</v>
      </c>
      <c r="P15" s="21">
        <f>INDEX(Precip!$A$541:$AA$648, MATCH($I$6,Precip!$A$541:$A$648,), MATCH($J15,Precip!$A$541:$AA$541,))</f>
        <v>3.37</v>
      </c>
      <c r="Q15" s="21">
        <f>INDEX(Precip!$A$649:$AA$756, MATCH($I$6,Precip!$A$649:$A$756,), MATCH($J15,Precip!$A$649:$AA$649,))</f>
        <v>4.33</v>
      </c>
      <c r="R15" s="21">
        <f>INDEX(Precip!$A$757:$AA$864, MATCH($I$6,Precip!$A$757:$A$864,), MATCH($J15,Precip!$A$757:$AA$757,))</f>
        <v>0.25</v>
      </c>
      <c r="S15" s="21">
        <f>INDEX(Precip!$A$865:$AA$972, MATCH($I$6,Precip!$A$865:$A$972,), MATCH($J15,Precip!$A$865:$AA$865,))</f>
        <v>0.36</v>
      </c>
      <c r="T15" s="21">
        <f>INDEX(Precip!$A$973:$AA$1080, MATCH($I$6,Precip!$A$973:$A$1080,), MATCH($J15,Precip!$A$973:$AA$973,))</f>
        <v>1.79</v>
      </c>
      <c r="U15" s="21" t="str">
        <f>INDEX(Precip!$A$1081:$AA$1188, MATCH($I$6,Precip!$A$1081:$A$1188,), MATCH($J15,Precip!$A$1081:$AA$1081,))</f>
        <v>?</v>
      </c>
      <c r="V15" s="21" t="str">
        <f>INDEX(Precip!$A$1189:$AA$1296, MATCH($I$6,Precip!$A$1189:$A$1296,), MATCH($J15,Precip!$A$1189:$AA$1189,))</f>
        <v>?</v>
      </c>
    </row>
    <row r="16" spans="7:22">
      <c r="H16" s="19"/>
      <c r="I16" s="20">
        <v>2.2999999999999998</v>
      </c>
      <c r="J16" s="20" t="s">
        <v>17</v>
      </c>
      <c r="K16" s="21">
        <f>INDEX(Precip!$A$1:$AA$108, MATCH($I$6,Precip!$A$1:$A$108,), MATCH($J16,Precip!$A$1:$AA$1,))</f>
        <v>2.38</v>
      </c>
      <c r="L16" s="21">
        <f>INDEX(Precip!$A$109:$AA$216, MATCH($I$6,Precip!$A$109:$A$216,), MATCH($J16,Precip!$A$109:$AA$109,))</f>
        <v>2.64</v>
      </c>
      <c r="M16" s="21">
        <f>INDEX(Precip!$A$217:$AA$324, MATCH($I$6,Precip!$A$217:$A$324,), MATCH($J16,Precip!$A$217:$AA$217,))</f>
        <v>3.31</v>
      </c>
      <c r="N16" s="21">
        <f>INDEX(Precip!$A$325:$AA$432, MATCH($I$6,Precip!$A$325:$A$432,), MATCH($J16,Precip!$A$325:$AA$325,))</f>
        <v>0.48</v>
      </c>
      <c r="O16" s="21">
        <f>INDEX(Precip!$A$433:$AA$540, MATCH($I$6,Precip!$A$433:$A$540,), MATCH($J16,Precip!$A$433:$AA$433,))</f>
        <v>0.44</v>
      </c>
      <c r="P16" s="21">
        <f>INDEX(Precip!$A$541:$AA$648, MATCH($I$6,Precip!$A$541:$A$648,), MATCH($J16,Precip!$A$541:$AA$541,))</f>
        <v>1.73</v>
      </c>
      <c r="Q16" s="21">
        <f>INDEX(Precip!$A$649:$AA$756, MATCH($I$6,Precip!$A$649:$A$756,), MATCH($J16,Precip!$A$649:$AA$649,))</f>
        <v>2.59</v>
      </c>
      <c r="R16" s="21">
        <f>INDEX(Precip!$A$757:$AA$864, MATCH($I$6,Precip!$A$757:$A$864,), MATCH($J16,Precip!$A$757:$AA$757,))</f>
        <v>2.98</v>
      </c>
      <c r="S16" s="21">
        <f>INDEX(Precip!$A$865:$AA$972, MATCH($I$6,Precip!$A$865:$A$972,), MATCH($J16,Precip!$A$865:$AA$865,))</f>
        <v>3.97</v>
      </c>
      <c r="T16" s="21" t="str">
        <f>INDEX(Precip!$A$973:$AA$1080, MATCH($I$6,Precip!$A$973:$A$1080,), MATCH($J16,Precip!$A$973:$AA$973,))</f>
        <v>?</v>
      </c>
      <c r="U16" s="21" t="str">
        <f>INDEX(Precip!$A$1081:$AA$1188, MATCH($I$6,Precip!$A$1081:$A$1188,), MATCH($J16,Precip!$A$1081:$AA$1081,))</f>
        <v>?</v>
      </c>
      <c r="V16" s="21" t="str">
        <f>INDEX(Precip!$A$1189:$AA$1296, MATCH($I$6,Precip!$A$1189:$A$1296,), MATCH($J16,Precip!$A$1189:$AA$1189,))</f>
        <v>?</v>
      </c>
    </row>
    <row r="17" spans="5:22">
      <c r="H17" s="19"/>
      <c r="I17" s="20">
        <v>1.95</v>
      </c>
      <c r="J17" s="20" t="s">
        <v>18</v>
      </c>
      <c r="K17" s="21">
        <f>INDEX(Precip!$A$1:$AA$108, MATCH($I$6,Precip!$A$1:$A$108,), MATCH($J17,Precip!$A$1:$AA$1,))</f>
        <v>0.78</v>
      </c>
      <c r="L17" s="21">
        <f>INDEX(Precip!$A$109:$AA$216, MATCH($I$6,Precip!$A$109:$A$216,), MATCH($J17,Precip!$A$109:$AA$109,))</f>
        <v>1.87</v>
      </c>
      <c r="M17" s="21">
        <f>INDEX(Precip!$A$217:$AA$324, MATCH($I$6,Precip!$A$217:$A$324,), MATCH($J17,Precip!$A$217:$AA$217,))</f>
        <v>0.74</v>
      </c>
      <c r="N17" s="21">
        <f>INDEX(Precip!$A$325:$AA$432, MATCH($I$6,Precip!$A$325:$A$432,), MATCH($J17,Precip!$A$325:$AA$325,))</f>
        <v>2.21</v>
      </c>
      <c r="O17" s="21">
        <f>INDEX(Precip!$A$433:$AA$540, MATCH($I$6,Precip!$A$433:$A$540,), MATCH($J17,Precip!$A$433:$AA$433,))</f>
        <v>0.82</v>
      </c>
      <c r="P17" s="21">
        <f>INDEX(Precip!$A$541:$AA$648, MATCH($I$6,Precip!$A$541:$A$648,), MATCH($J17,Precip!$A$541:$AA$541,))</f>
        <v>0.92</v>
      </c>
      <c r="Q17" s="21">
        <f>INDEX(Precip!$A$649:$AA$756, MATCH($I$6,Precip!$A$649:$A$756,), MATCH($J17,Precip!$A$649:$AA$649,))</f>
        <v>1.61</v>
      </c>
      <c r="R17" s="21">
        <f>INDEX(Precip!$A$757:$AA$864, MATCH($I$6,Precip!$A$757:$A$864,), MATCH($J17,Precip!$A$757:$AA$757,))</f>
        <v>0.98</v>
      </c>
      <c r="S17" s="21">
        <f>INDEX(Precip!$A$865:$AA$972, MATCH($I$6,Precip!$A$865:$A$972,), MATCH($J17,Precip!$A$865:$AA$865,))</f>
        <v>1.62</v>
      </c>
      <c r="T17" s="21" t="str">
        <f>INDEX(Precip!$A$973:$AA$1080, MATCH($I$6,Precip!$A$973:$A$1080,), MATCH($J17,Precip!$A$973:$AA$973,))</f>
        <v>?</v>
      </c>
      <c r="U17" s="21" t="str">
        <f>INDEX(Precip!$A$1081:$AA$1188, MATCH($I$6,Precip!$A$1081:$A$1188,), MATCH($J17,Precip!$A$1081:$AA$1081,))</f>
        <v>?</v>
      </c>
      <c r="V17" s="21" t="str">
        <f>INDEX(Precip!$A$1189:$AA$1296, MATCH($I$6,Precip!$A$1189:$A$1296,), MATCH($J17,Precip!$A$1189:$AA$1189,))</f>
        <v>?</v>
      </c>
    </row>
    <row r="18" spans="5:22">
      <c r="H18" s="19"/>
      <c r="I18" s="20">
        <v>1.5</v>
      </c>
      <c r="J18" s="20" t="s">
        <v>19</v>
      </c>
      <c r="K18" s="21">
        <f>INDEX(Precip!$A$1:$AA$108, MATCH($I$6,Precip!$A$1:$A$108,), MATCH($J18,Precip!$A$1:$AA$1,))</f>
        <v>2.11</v>
      </c>
      <c r="L18" s="21">
        <f>INDEX(Precip!$A$109:$AA$216, MATCH($I$6,Precip!$A$109:$A$216,), MATCH($J18,Precip!$A$109:$AA$109,))</f>
        <v>2.64</v>
      </c>
      <c r="M18" s="21">
        <f>INDEX(Precip!$A$217:$AA$324, MATCH($I$6,Precip!$A$217:$A$324,), MATCH($J18,Precip!$A$217:$AA$217,))</f>
        <v>1.18</v>
      </c>
      <c r="N18" s="21">
        <f>INDEX(Precip!$A$325:$AA$432, MATCH($I$6,Precip!$A$325:$A$432,), MATCH($J18,Precip!$A$325:$AA$325,))</f>
        <v>1.73</v>
      </c>
      <c r="O18" s="21">
        <f>INDEX(Precip!$A$433:$AA$540, MATCH($I$6,Precip!$A$433:$A$540,), MATCH($J18,Precip!$A$433:$AA$433,))</f>
        <v>1.24</v>
      </c>
      <c r="P18" s="21">
        <f>INDEX(Precip!$A$541:$AA$648, MATCH($I$6,Precip!$A$541:$A$648,), MATCH($J18,Precip!$A$541:$AA$541,))</f>
        <v>3.06</v>
      </c>
      <c r="Q18" s="21">
        <f>INDEX(Precip!$A$649:$AA$756, MATCH($I$6,Precip!$A$649:$A$756,), MATCH($J18,Precip!$A$649:$AA$649,))</f>
        <v>0.28000000000000003</v>
      </c>
      <c r="R18" s="21">
        <f>INDEX(Precip!$A$757:$AA$864, MATCH($I$6,Precip!$A$757:$A$864,), MATCH($J18,Precip!$A$757:$AA$757,))</f>
        <v>1.02</v>
      </c>
      <c r="S18" s="21">
        <f>INDEX(Precip!$A$865:$AA$972, MATCH($I$6,Precip!$A$865:$A$972,), MATCH($J18,Precip!$A$865:$AA$865,))</f>
        <v>1.29</v>
      </c>
      <c r="T18" s="21" t="str">
        <f>INDEX(Precip!$A$973:$AA$1080, MATCH($I$6,Precip!$A$973:$A$1080,), MATCH($J18,Precip!$A$973:$AA$973,))</f>
        <v>?</v>
      </c>
      <c r="U18" s="21" t="str">
        <f>INDEX(Precip!$A$1081:$AA$1188, MATCH($I$6,Precip!$A$1081:$A$1188,), MATCH($J18,Precip!$A$1081:$AA$1081,))</f>
        <v>?</v>
      </c>
      <c r="V18" s="21" t="str">
        <f>INDEX(Precip!$A$1189:$AA$1296, MATCH($I$6,Precip!$A$1189:$A$1296,), MATCH($J18,Precip!$A$1189:$AA$1189,))</f>
        <v>?</v>
      </c>
    </row>
    <row r="19" spans="5:22">
      <c r="H19" s="19"/>
      <c r="I19" s="20">
        <v>1.01</v>
      </c>
      <c r="J19" s="20" t="s">
        <v>20</v>
      </c>
      <c r="K19" s="21">
        <f>INDEX(Precip!$A$1:$AA$108, MATCH($I$6,Precip!$A$1:$A$108,), MATCH($J19,Precip!$A$1:$AA$1,))</f>
        <v>0.27</v>
      </c>
      <c r="L19" s="21">
        <f>INDEX(Precip!$A$109:$AA$216, MATCH($I$6,Precip!$A$109:$A$216,), MATCH($J19,Precip!$A$109:$AA$109,))</f>
        <v>0.69</v>
      </c>
      <c r="M19" s="21">
        <f>INDEX(Precip!$A$217:$AA$324, MATCH($I$6,Precip!$A$217:$A$324,), MATCH($J19,Precip!$A$217:$AA$217,))</f>
        <v>0.4</v>
      </c>
      <c r="N19" s="21">
        <f>INDEX(Precip!$A$325:$AA$432, MATCH($I$6,Precip!$A$325:$A$432,), MATCH($J19,Precip!$A$325:$AA$325,))</f>
        <v>1.1000000000000001</v>
      </c>
      <c r="O19" s="21">
        <f>INDEX(Precip!$A$433:$AA$540, MATCH($I$6,Precip!$A$433:$A$540,), MATCH($J19,Precip!$A$433:$AA$433,))</f>
        <v>0.23</v>
      </c>
      <c r="P19" s="21">
        <f>INDEX(Precip!$A$541:$AA$648, MATCH($I$6,Precip!$A$541:$A$648,), MATCH($J19,Precip!$A$541:$AA$541,))</f>
        <v>0.64</v>
      </c>
      <c r="Q19" s="21">
        <f>INDEX(Precip!$A$649:$AA$756, MATCH($I$6,Precip!$A$649:$A$756,), MATCH($J19,Precip!$A$649:$AA$649,))</f>
        <v>1.87</v>
      </c>
      <c r="R19" s="21">
        <f>INDEX(Precip!$A$757:$AA$864, MATCH($I$6,Precip!$A$757:$A$864,), MATCH($J19,Precip!$A$757:$AA$757,))</f>
        <v>0.57999999999999996</v>
      </c>
      <c r="S19" s="21">
        <f>INDEX(Precip!$A$865:$AA$972, MATCH($I$6,Precip!$A$865:$A$972,), MATCH($J19,Precip!$A$865:$AA$865,))</f>
        <v>0.91</v>
      </c>
      <c r="T19" s="21" t="str">
        <f>INDEX(Precip!$A$973:$AA$1080, MATCH($I$6,Precip!$A$973:$A$1080,), MATCH($J19,Precip!$A$973:$AA$973,))</f>
        <v>?</v>
      </c>
      <c r="U19" s="21" t="str">
        <f>INDEX(Precip!$A$1081:$AA$1188, MATCH($I$6,Precip!$A$1081:$A$1188,), MATCH($J19,Precip!$A$1081:$AA$1081,))</f>
        <v>?</v>
      </c>
      <c r="V19" s="21" t="str">
        <f>INDEX(Precip!$A$1189:$AA$1296, MATCH($I$6,Precip!$A$1189:$A$1296,), MATCH($J19,Precip!$A$1189:$AA$1189,))</f>
        <v>?</v>
      </c>
    </row>
    <row r="20" spans="5:22">
      <c r="H20" s="19"/>
      <c r="I20" s="20">
        <v>0.78</v>
      </c>
      <c r="J20" s="20" t="s">
        <v>21</v>
      </c>
      <c r="K20" s="21">
        <f>INDEX(Precip!$A$1:$AA$108, MATCH($I$6,Precip!$A$1:$A$108,), MATCH($J20,Precip!$A$1:$AA$1,))</f>
        <v>0.25</v>
      </c>
      <c r="L20" s="21">
        <f>INDEX(Precip!$A$109:$AA$216, MATCH($I$6,Precip!$A$109:$A$216,), MATCH($J20,Precip!$A$109:$AA$109,))</f>
        <v>0.3</v>
      </c>
      <c r="M20" s="21">
        <f>INDEX(Precip!$A$217:$AA$324, MATCH($I$6,Precip!$A$217:$A$324,), MATCH($J20,Precip!$A$217:$AA$217,))</f>
        <v>0.23</v>
      </c>
      <c r="N20" s="21">
        <f>INDEX(Precip!$A$325:$AA$432, MATCH($I$6,Precip!$A$325:$A$432,), MATCH($J20,Precip!$A$325:$AA$325,))</f>
        <v>0.46</v>
      </c>
      <c r="O20" s="21">
        <f>INDEX(Precip!$A$433:$AA$540, MATCH($I$6,Precip!$A$433:$A$540,), MATCH($J20,Precip!$A$433:$AA$433,))</f>
        <v>0.46</v>
      </c>
      <c r="P20" s="21">
        <f>INDEX(Precip!$A$541:$AA$648, MATCH($I$6,Precip!$A$541:$A$648,), MATCH($J20,Precip!$A$541:$AA$541,))</f>
        <v>1.55</v>
      </c>
      <c r="Q20" s="21">
        <f>INDEX(Precip!$A$649:$AA$756, MATCH($I$6,Precip!$A$649:$A$756,), MATCH($J20,Precip!$A$649:$AA$649,))</f>
        <v>0.3</v>
      </c>
      <c r="R20" s="21">
        <f>INDEX(Precip!$A$757:$AA$864, MATCH($I$6,Precip!$A$757:$A$864,), MATCH($J20,Precip!$A$757:$AA$757,))</f>
        <v>7.0000000000000007E-2</v>
      </c>
      <c r="S20" s="21">
        <f>INDEX(Precip!$A$865:$AA$972, MATCH($I$6,Precip!$A$865:$A$972,), MATCH($J20,Precip!$A$865:$AA$865,))</f>
        <v>0.61</v>
      </c>
      <c r="T20" s="21" t="str">
        <f>INDEX(Precip!$A$973:$AA$1080, MATCH($I$6,Precip!$A$973:$A$1080,), MATCH($J20,Precip!$A$973:$AA$973,))</f>
        <v>?</v>
      </c>
      <c r="U20" s="21" t="str">
        <f>INDEX(Precip!$A$1081:$AA$1188, MATCH($I$6,Precip!$A$1081:$A$1188,), MATCH($J20,Precip!$A$1081:$AA$1081,))</f>
        <v>?</v>
      </c>
      <c r="V20" s="21" t="str">
        <f>INDEX(Precip!$A$1189:$AA$1296, MATCH($I$6,Precip!$A$1189:$A$1296,), MATCH($J20,Precip!$A$1189:$AA$1189,))</f>
        <v>?</v>
      </c>
    </row>
    <row r="21" spans="5:22">
      <c r="G21" s="5"/>
      <c r="H21" s="19"/>
      <c r="I21" s="20">
        <v>0.53</v>
      </c>
      <c r="J21" s="20" t="s">
        <v>22</v>
      </c>
      <c r="K21" s="21">
        <f>INDEX(Precip!$A$1:$AA$108, MATCH($I$6,Precip!$A$1:$A$108,), MATCH($J21,Precip!$A$1:$AA$1,))</f>
        <v>0.19</v>
      </c>
      <c r="L21" s="21">
        <f>INDEX(Precip!$A$109:$AA$216, MATCH($I$6,Precip!$A$109:$A$216,), MATCH($J21,Precip!$A$109:$AA$109,))</f>
        <v>0.75</v>
      </c>
      <c r="M21" s="21">
        <f>INDEX(Precip!$A$217:$AA$324, MATCH($I$6,Precip!$A$217:$A$324,), MATCH($J21,Precip!$A$217:$AA$217,))</f>
        <v>0.13</v>
      </c>
      <c r="N21" s="21">
        <f>INDEX(Precip!$A$325:$AA$432, MATCH($I$6,Precip!$A$325:$A$432,), MATCH($J21,Precip!$A$325:$AA$325,))</f>
        <v>0.11</v>
      </c>
      <c r="O21" s="21">
        <f>INDEX(Precip!$A$433:$AA$540, MATCH($I$6,Precip!$A$433:$A$540,), MATCH($J21,Precip!$A$433:$AA$433,))</f>
        <v>0.76</v>
      </c>
      <c r="P21" s="21">
        <f>INDEX(Precip!$A$541:$AA$648, MATCH($I$6,Precip!$A$541:$A$648,), MATCH($J21,Precip!$A$541:$AA$541,))</f>
        <v>0.13</v>
      </c>
      <c r="Q21" s="21">
        <f>INDEX(Precip!$A$649:$AA$756, MATCH($I$6,Precip!$A$649:$A$756,), MATCH($J21,Precip!$A$649:$AA$649,))</f>
        <v>0.28000000000000003</v>
      </c>
      <c r="R21" s="21">
        <f>INDEX(Precip!$A$757:$AA$864, MATCH($I$6,Precip!$A$757:$A$864,), MATCH($J21,Precip!$A$757:$AA$757,))</f>
        <v>1.55</v>
      </c>
      <c r="S21" s="21">
        <f>INDEX(Precip!$A$865:$AA$972, MATCH($I$6,Precip!$A$865:$A$972,), MATCH($J21,Precip!$A$865:$AA$865,))</f>
        <v>0.46</v>
      </c>
      <c r="T21" s="21" t="str">
        <f>INDEX(Precip!$A$973:$AA$1080, MATCH($I$6,Precip!$A$973:$A$1080,), MATCH($J21,Precip!$A$973:$AA$973,))</f>
        <v>?</v>
      </c>
      <c r="U21" s="21" t="str">
        <f>INDEX(Precip!$A$1081:$AA$1188, MATCH($I$6,Precip!$A$1081:$A$1188,), MATCH($J21,Precip!$A$1081:$AA$1081,))</f>
        <v>?</v>
      </c>
      <c r="V21" s="21" t="str">
        <f>INDEX(Precip!$A$1189:$AA$1296, MATCH($I$6,Precip!$A$1189:$A$1296,), MATCH($J21,Precip!$A$1189:$AA$1189,))</f>
        <v>?</v>
      </c>
    </row>
    <row r="22" spans="5:22" ht="13.5" thickBot="1">
      <c r="H22" s="22"/>
      <c r="I22" s="23">
        <f>SUM(I10:I21)</f>
        <v>16.66</v>
      </c>
      <c r="J22" s="23"/>
      <c r="K22" s="23">
        <f>SUM(K10:K21)</f>
        <v>16.109999999999996</v>
      </c>
      <c r="L22" s="23">
        <f t="shared" ref="L22:S22" si="0">SUM(L10:L21)</f>
        <v>13.730000000000002</v>
      </c>
      <c r="M22" s="23">
        <f t="shared" si="0"/>
        <v>13.470000000000002</v>
      </c>
      <c r="N22" s="23">
        <f t="shared" si="0"/>
        <v>9.86</v>
      </c>
      <c r="O22" s="23">
        <f t="shared" si="0"/>
        <v>13.540000000000001</v>
      </c>
      <c r="P22" s="23">
        <f t="shared" si="0"/>
        <v>14.350000000000003</v>
      </c>
      <c r="Q22" s="23">
        <f t="shared" si="0"/>
        <v>15.83</v>
      </c>
      <c r="R22" s="23">
        <f t="shared" si="0"/>
        <v>12.13</v>
      </c>
      <c r="S22" s="23">
        <f t="shared" si="0"/>
        <v>14.169999999999998</v>
      </c>
      <c r="T22" s="23"/>
      <c r="U22" s="23"/>
      <c r="V22" s="23"/>
    </row>
    <row r="24" spans="5:22">
      <c r="K24" s="24">
        <f>K22/$I$22</f>
        <v>0.96698679471788684</v>
      </c>
      <c r="L24" s="24">
        <f t="shared" ref="L24:V24" si="1">L22/$I$22</f>
        <v>0.82412965186074438</v>
      </c>
      <c r="M24" s="24">
        <f t="shared" si="1"/>
        <v>0.80852340936374567</v>
      </c>
      <c r="N24" s="24">
        <f t="shared" si="1"/>
        <v>0.59183673469387754</v>
      </c>
      <c r="O24" s="24">
        <f t="shared" si="1"/>
        <v>0.81272509003601445</v>
      </c>
      <c r="P24" s="24">
        <f t="shared" si="1"/>
        <v>0.86134453781512621</v>
      </c>
      <c r="Q24" s="24">
        <f t="shared" si="1"/>
        <v>0.9501800720288115</v>
      </c>
      <c r="R24" s="24">
        <f t="shared" si="1"/>
        <v>0.72809123649459784</v>
      </c>
      <c r="S24" s="24">
        <f t="shared" si="1"/>
        <v>0.85054021608643449</v>
      </c>
      <c r="T24" s="24">
        <f t="shared" si="1"/>
        <v>0</v>
      </c>
      <c r="U24" s="24">
        <f t="shared" si="1"/>
        <v>0</v>
      </c>
      <c r="V24" s="24">
        <f t="shared" si="1"/>
        <v>0</v>
      </c>
    </row>
    <row r="26" spans="5:22">
      <c r="J26" t="s">
        <v>135</v>
      </c>
      <c r="K26" s="193">
        <v>1</v>
      </c>
      <c r="L26" s="193">
        <f>K27+1</f>
        <v>122</v>
      </c>
      <c r="M26" s="193">
        <f t="shared" ref="M26:V26" si="2">L27+1</f>
        <v>243</v>
      </c>
      <c r="N26" s="193">
        <v>364</v>
      </c>
      <c r="O26" s="193">
        <f t="shared" si="2"/>
        <v>485</v>
      </c>
      <c r="P26" s="193">
        <f t="shared" si="2"/>
        <v>606</v>
      </c>
      <c r="Q26" s="193">
        <f t="shared" si="2"/>
        <v>727</v>
      </c>
      <c r="R26" s="193">
        <f t="shared" si="2"/>
        <v>848</v>
      </c>
      <c r="S26" s="193">
        <f t="shared" si="2"/>
        <v>969</v>
      </c>
      <c r="T26" s="193">
        <f>S27+1</f>
        <v>1090</v>
      </c>
      <c r="U26" s="193">
        <f t="shared" si="2"/>
        <v>1211</v>
      </c>
      <c r="V26" s="193">
        <f t="shared" si="2"/>
        <v>1332</v>
      </c>
    </row>
    <row r="27" spans="5:22">
      <c r="J27" t="s">
        <v>136</v>
      </c>
      <c r="K27" s="289">
        <v>121</v>
      </c>
      <c r="L27" s="289">
        <f t="shared" ref="L27:V27" si="3">L26+K29</f>
        <v>242</v>
      </c>
      <c r="M27" s="289">
        <f t="shared" si="3"/>
        <v>363</v>
      </c>
      <c r="N27" s="289">
        <f t="shared" si="3"/>
        <v>484</v>
      </c>
      <c r="O27" s="289">
        <f t="shared" si="3"/>
        <v>605</v>
      </c>
      <c r="P27" s="289">
        <f t="shared" si="3"/>
        <v>726</v>
      </c>
      <c r="Q27" s="289">
        <f t="shared" si="3"/>
        <v>847</v>
      </c>
      <c r="R27" s="289">
        <f t="shared" si="3"/>
        <v>968</v>
      </c>
      <c r="S27" s="289">
        <f t="shared" si="3"/>
        <v>1089</v>
      </c>
      <c r="T27" s="289">
        <f t="shared" si="3"/>
        <v>1210</v>
      </c>
      <c r="U27" s="289">
        <f t="shared" si="3"/>
        <v>1331</v>
      </c>
      <c r="V27" s="289">
        <f t="shared" si="3"/>
        <v>1452</v>
      </c>
    </row>
    <row r="29" spans="5:22">
      <c r="K29">
        <f>K27-K26</f>
        <v>120</v>
      </c>
      <c r="L29">
        <f t="shared" ref="L29:V29" si="4">L27-L26</f>
        <v>120</v>
      </c>
      <c r="M29">
        <f t="shared" si="4"/>
        <v>120</v>
      </c>
      <c r="N29">
        <f t="shared" si="4"/>
        <v>120</v>
      </c>
      <c r="O29">
        <f t="shared" si="4"/>
        <v>120</v>
      </c>
      <c r="P29">
        <f t="shared" si="4"/>
        <v>120</v>
      </c>
      <c r="Q29">
        <f t="shared" si="4"/>
        <v>120</v>
      </c>
      <c r="R29">
        <f t="shared" si="4"/>
        <v>120</v>
      </c>
      <c r="S29">
        <f t="shared" si="4"/>
        <v>120</v>
      </c>
      <c r="T29">
        <f t="shared" si="4"/>
        <v>120</v>
      </c>
      <c r="U29">
        <f t="shared" si="4"/>
        <v>120</v>
      </c>
      <c r="V29">
        <f t="shared" si="4"/>
        <v>120</v>
      </c>
    </row>
    <row r="32" spans="5:22">
      <c r="E32" t="s">
        <v>53</v>
      </c>
    </row>
    <row r="34" spans="7:22">
      <c r="H34" t="s">
        <v>88</v>
      </c>
    </row>
    <row r="35" spans="7:22" ht="13.5" thickBot="1"/>
    <row r="36" spans="7:22" ht="13.5" thickBot="1">
      <c r="J36" s="88" t="str">
        <f>stored!$P$2</f>
        <v/>
      </c>
    </row>
    <row r="37" spans="7:22" ht="13.5" thickBot="1">
      <c r="H37" t="s">
        <v>254</v>
      </c>
    </row>
    <row r="38" spans="7:22" ht="13.5" thickBot="1">
      <c r="G38" s="341">
        <f>Rainfall!$K$45</f>
        <v>1</v>
      </c>
      <c r="H38" t="s">
        <v>255</v>
      </c>
      <c r="J38" s="16"/>
      <c r="K38" s="339">
        <v>1999</v>
      </c>
      <c r="L38" s="339">
        <v>2000</v>
      </c>
      <c r="M38" s="339">
        <v>2001</v>
      </c>
      <c r="N38" s="339">
        <v>2002</v>
      </c>
      <c r="O38" s="339">
        <v>2003</v>
      </c>
      <c r="P38" s="339">
        <v>2004</v>
      </c>
      <c r="Q38" s="339">
        <v>2005</v>
      </c>
      <c r="R38" s="339">
        <v>2006</v>
      </c>
      <c r="S38" s="339">
        <v>2007</v>
      </c>
      <c r="T38" s="339">
        <v>2008</v>
      </c>
      <c r="U38" s="339">
        <v>2009</v>
      </c>
      <c r="V38" s="340">
        <v>2010</v>
      </c>
    </row>
    <row r="39" spans="7:22">
      <c r="H39" s="342">
        <f>Rainfall!I10</f>
        <v>0</v>
      </c>
      <c r="J39" s="20" t="s">
        <v>11</v>
      </c>
      <c r="K39" s="21">
        <f>IF($G$38=1,K10,stored!AJ2)</f>
        <v>0.35</v>
      </c>
      <c r="L39" s="21">
        <f>IF($G$38=1,L10,stored!AK2)</f>
        <v>0.35</v>
      </c>
      <c r="M39" s="21">
        <f>IF($G$38=1,M10,stored!AL2)</f>
        <v>0.41</v>
      </c>
      <c r="N39" s="21">
        <f>IF($G$38=1,N10,stored!AM2)</f>
        <v>0.17</v>
      </c>
      <c r="O39" s="21">
        <f>IF($G$38=1,O10,stored!AN2)</f>
        <v>0.09</v>
      </c>
      <c r="P39" s="21">
        <f>IF($G$38=1,P10,stored!AO2)</f>
        <v>7.0000000000000007E-2</v>
      </c>
      <c r="Q39" s="21">
        <f>IF($G$38=1,Q10,stored!AP2)</f>
        <v>0.41</v>
      </c>
      <c r="R39" s="21">
        <f>IF($G$38=1,R10,stored!AQ2)</f>
        <v>0.05</v>
      </c>
      <c r="S39" s="21">
        <f>IF($G$38=1,S10,stored!AR2)</f>
        <v>0.32</v>
      </c>
      <c r="T39" s="21">
        <f>IF($G$38=1,T10,stored!AS2)</f>
        <v>0.02</v>
      </c>
      <c r="U39" s="21" t="str">
        <f>IF($G$38=1,U10,stored!AT2)</f>
        <v>?</v>
      </c>
      <c r="V39" s="21" t="str">
        <f>IF($G$38=1,V10,stored!AU2)</f>
        <v>?</v>
      </c>
    </row>
    <row r="40" spans="7:22">
      <c r="H40" s="342" t="str">
        <f>Rainfall!I11</f>
        <v>?</v>
      </c>
      <c r="J40" s="20" t="s">
        <v>12</v>
      </c>
      <c r="K40" s="21">
        <f>IF($G$38=1,K11,stored!AJ3)</f>
        <v>0.13</v>
      </c>
      <c r="L40" s="21">
        <f>IF($G$38=1,L11,stored!AK3)</f>
        <v>0.59</v>
      </c>
      <c r="M40" s="21">
        <f>IF($G$38=1,M11,stored!AL3)</f>
        <v>0.33</v>
      </c>
      <c r="N40" s="21">
        <f>IF($G$38=1,N11,stored!AM3)</f>
        <v>0.64</v>
      </c>
      <c r="O40" s="21">
        <f>IF($G$38=1,O11,stored!AN3)</f>
        <v>0.47</v>
      </c>
      <c r="P40" s="21">
        <f>IF($G$38=1,P11,stored!AO3)</f>
        <v>0.45</v>
      </c>
      <c r="Q40" s="21">
        <f>IF($G$38=1,Q11,stored!AP3)</f>
        <v>0.34</v>
      </c>
      <c r="R40" s="21">
        <f>IF($G$38=1,R11,stored!AQ3)</f>
        <v>0.52</v>
      </c>
      <c r="S40" s="21">
        <f>IF($G$38=1,S11,stored!AR3)</f>
        <v>0.34</v>
      </c>
      <c r="T40" s="21">
        <f>IF($G$38=1,T11,stored!AS3)</f>
        <v>0</v>
      </c>
      <c r="U40" s="21" t="str">
        <f>IF($G$38=1,U11,stored!AT3)</f>
        <v>?</v>
      </c>
      <c r="V40" s="21" t="str">
        <f>IF($G$38=1,V11,stored!AU3)</f>
        <v>?</v>
      </c>
    </row>
    <row r="41" spans="7:22">
      <c r="H41" s="342" t="str">
        <f>Rainfall!I12</f>
        <v>?</v>
      </c>
      <c r="J41" s="20" t="s">
        <v>13</v>
      </c>
      <c r="K41" s="21">
        <f>IF($G$38=1,K12,stored!AJ4)</f>
        <v>0.46</v>
      </c>
      <c r="L41" s="21">
        <f>IF($G$38=1,L12,stored!AK4)</f>
        <v>1.48</v>
      </c>
      <c r="M41" s="21">
        <f>IF($G$38=1,M12,stored!AL4)</f>
        <v>0.56000000000000005</v>
      </c>
      <c r="N41" s="21">
        <f>IF($G$38=1,N12,stored!AM4)</f>
        <v>0.85</v>
      </c>
      <c r="O41" s="21">
        <f>IF($G$38=1,O12,stored!AN4)</f>
        <v>2.23</v>
      </c>
      <c r="P41" s="21">
        <f>IF($G$38=1,P12,stored!AO4)</f>
        <v>0.15</v>
      </c>
      <c r="Q41" s="21">
        <f>IF($G$38=1,Q12,stored!AP4)</f>
        <v>0.88</v>
      </c>
      <c r="R41" s="21">
        <f>IF($G$38=1,R12,stored!AQ4)</f>
        <v>1.7</v>
      </c>
      <c r="S41" s="21">
        <f>IF($G$38=1,S12,stored!AR4)</f>
        <v>1.4</v>
      </c>
      <c r="T41" s="21">
        <f>IF($G$38=1,T12,stored!AS4)</f>
        <v>0.74</v>
      </c>
      <c r="U41" s="21" t="str">
        <f>IF($G$38=1,U12,stored!AT4)</f>
        <v>?</v>
      </c>
      <c r="V41" s="21" t="str">
        <f>IF($G$38=1,V12,stored!AU4)</f>
        <v>?</v>
      </c>
    </row>
    <row r="42" spans="7:22">
      <c r="H42" s="342" t="str">
        <f>Rainfall!I13</f>
        <v>?</v>
      </c>
      <c r="J42" s="20" t="s">
        <v>14</v>
      </c>
      <c r="K42" s="21">
        <f>IF($G$38=1,K13,stored!AJ5)</f>
        <v>5.0199999999999996</v>
      </c>
      <c r="L42" s="21">
        <f>IF($G$38=1,L13,stored!AK5)</f>
        <v>0.57999999999999996</v>
      </c>
      <c r="M42" s="21">
        <f>IF($G$38=1,M13,stored!AL5)</f>
        <v>2.4900000000000002</v>
      </c>
      <c r="N42" s="21">
        <f>IF($G$38=1,N13,stored!AM5)</f>
        <v>0.68</v>
      </c>
      <c r="O42" s="21">
        <f>IF($G$38=1,O13,stored!AN5)</f>
        <v>2.7</v>
      </c>
      <c r="P42" s="21">
        <f>IF($G$38=1,P13,stored!AO5)</f>
        <v>1.24</v>
      </c>
      <c r="Q42" s="21">
        <f>IF($G$38=1,Q13,stored!AP5)</f>
        <v>1.65</v>
      </c>
      <c r="R42" s="21">
        <f>IF($G$38=1,R13,stored!AQ5)</f>
        <v>0.82</v>
      </c>
      <c r="S42" s="21">
        <f>IF($G$38=1,S13,stored!AR5)</f>
        <v>1.49</v>
      </c>
      <c r="T42" s="21">
        <f>IF($G$38=1,T13,stored!AS5)</f>
        <v>0.55000000000000004</v>
      </c>
      <c r="U42" s="21" t="str">
        <f>IF($G$38=1,U13,stored!AT5)</f>
        <v>?</v>
      </c>
      <c r="V42" s="21" t="str">
        <f>IF($G$38=1,V13,stored!AU5)</f>
        <v>?</v>
      </c>
    </row>
    <row r="43" spans="7:22">
      <c r="H43" s="342" t="str">
        <f>Rainfall!I14</f>
        <v>?</v>
      </c>
      <c r="J43" s="20" t="s">
        <v>15</v>
      </c>
      <c r="K43" s="21">
        <f>IF($G$38=1,K14,stored!AJ6)</f>
        <v>2.04</v>
      </c>
      <c r="L43" s="21">
        <f>IF($G$38=1,L14,stored!AK6)</f>
        <v>1.38</v>
      </c>
      <c r="M43" s="21">
        <f>IF($G$38=1,M14,stored!AL6)</f>
        <v>2.2400000000000002</v>
      </c>
      <c r="N43" s="21">
        <f>IF($G$38=1,N14,stored!AM6)</f>
        <v>0.75</v>
      </c>
      <c r="O43" s="21">
        <f>IF($G$38=1,O14,stored!AN6)</f>
        <v>1.41</v>
      </c>
      <c r="P43" s="21">
        <f>IF($G$38=1,P14,stored!AO6)</f>
        <v>1.04</v>
      </c>
      <c r="Q43" s="21">
        <f>IF($G$38=1,Q14,stored!AP6)</f>
        <v>1.29</v>
      </c>
      <c r="R43" s="21">
        <f>IF($G$38=1,R14,stored!AQ6)</f>
        <v>1.61</v>
      </c>
      <c r="S43" s="21">
        <f>IF($G$38=1,S14,stored!AR6)</f>
        <v>1.4</v>
      </c>
      <c r="T43" s="21">
        <f>IF($G$38=1,T14,stored!AS6)</f>
        <v>2.2799999999999998</v>
      </c>
      <c r="U43" s="21" t="str">
        <f>IF($G$38=1,U14,stored!AT6)</f>
        <v>?</v>
      </c>
      <c r="V43" s="21" t="str">
        <f>IF($G$38=1,V14,stored!AU6)</f>
        <v>?</v>
      </c>
    </row>
    <row r="44" spans="7:22">
      <c r="H44" s="342" t="str">
        <f>Rainfall!I15</f>
        <v>?</v>
      </c>
      <c r="J44" s="20" t="s">
        <v>16</v>
      </c>
      <c r="K44" s="21">
        <f>IF($G$38=1,K15,stored!AJ7)</f>
        <v>2.13</v>
      </c>
      <c r="L44" s="21">
        <f>IF($G$38=1,L15,stored!AK7)</f>
        <v>0.46</v>
      </c>
      <c r="M44" s="21">
        <f>IF($G$38=1,M15,stored!AL7)</f>
        <v>1.45</v>
      </c>
      <c r="N44" s="21">
        <f>IF($G$38=1,N15,stored!AM7)</f>
        <v>0.68</v>
      </c>
      <c r="O44" s="21">
        <f>IF($G$38=1,O15,stored!AN7)</f>
        <v>2.69</v>
      </c>
      <c r="P44" s="21">
        <f>IF($G$38=1,P15,stored!AO7)</f>
        <v>3.37</v>
      </c>
      <c r="Q44" s="21">
        <f>IF($G$38=1,Q15,stored!AP7)</f>
        <v>4.33</v>
      </c>
      <c r="R44" s="21">
        <f>IF($G$38=1,R15,stored!AQ7)</f>
        <v>0.25</v>
      </c>
      <c r="S44" s="21">
        <f>IF($G$38=1,S15,stored!AR7)</f>
        <v>0.36</v>
      </c>
      <c r="T44" s="21">
        <f>IF($G$38=1,T15,stored!AS7)</f>
        <v>1.79</v>
      </c>
      <c r="U44" s="21" t="str">
        <f>IF($G$38=1,U15,stored!AT7)</f>
        <v>?</v>
      </c>
      <c r="V44" s="21" t="str">
        <f>IF($G$38=1,V15,stored!AU7)</f>
        <v>?</v>
      </c>
    </row>
    <row r="45" spans="7:22">
      <c r="H45" s="342" t="str">
        <f>Rainfall!I16</f>
        <v>?</v>
      </c>
      <c r="J45" s="20" t="s">
        <v>17</v>
      </c>
      <c r="K45" s="21">
        <f>IF($G$38=1,K16,stored!AJ8)</f>
        <v>2.38</v>
      </c>
      <c r="L45" s="21">
        <f>IF($G$38=1,L16,stored!AK8)</f>
        <v>2.64</v>
      </c>
      <c r="M45" s="21">
        <f>IF($G$38=1,M16,stored!AL8)</f>
        <v>3.31</v>
      </c>
      <c r="N45" s="21">
        <f>IF($G$38=1,N16,stored!AM8)</f>
        <v>0.48</v>
      </c>
      <c r="O45" s="21">
        <f>IF($G$38=1,O16,stored!AN8)</f>
        <v>0.44</v>
      </c>
      <c r="P45" s="21">
        <f>IF($G$38=1,P16,stored!AO8)</f>
        <v>1.73</v>
      </c>
      <c r="Q45" s="21">
        <f>IF($G$38=1,Q16,stored!AP8)</f>
        <v>2.59</v>
      </c>
      <c r="R45" s="21">
        <f>IF($G$38=1,R16,stored!AQ8)</f>
        <v>2.98</v>
      </c>
      <c r="S45" s="21">
        <f>IF($G$38=1,S16,stored!AR8)</f>
        <v>3.97</v>
      </c>
      <c r="T45" s="21" t="str">
        <f>IF($G$38=1,T16,stored!AS8)</f>
        <v>?</v>
      </c>
      <c r="U45" s="21" t="str">
        <f>IF($G$38=1,U16,stored!AT8)</f>
        <v>?</v>
      </c>
      <c r="V45" s="21" t="str">
        <f>IF($G$38=1,V16,stored!AU8)</f>
        <v>?</v>
      </c>
    </row>
    <row r="46" spans="7:22">
      <c r="H46" s="342" t="str">
        <f>Rainfall!I17</f>
        <v>?</v>
      </c>
      <c r="J46" s="20" t="s">
        <v>18</v>
      </c>
      <c r="K46" s="21">
        <f>IF($G$38=1,K17,stored!AJ9)</f>
        <v>0.78</v>
      </c>
      <c r="L46" s="21">
        <f>IF($G$38=1,L17,stored!AK9)</f>
        <v>1.87</v>
      </c>
      <c r="M46" s="21">
        <f>IF($G$38=1,M17,stored!AL9)</f>
        <v>0.74</v>
      </c>
      <c r="N46" s="21">
        <f>IF($G$38=1,N17,stored!AM9)</f>
        <v>2.21</v>
      </c>
      <c r="O46" s="21">
        <f>IF($G$38=1,O17,stored!AN9)</f>
        <v>0.82</v>
      </c>
      <c r="P46" s="21">
        <f>IF($G$38=1,P17,stored!AO9)</f>
        <v>0.92</v>
      </c>
      <c r="Q46" s="21">
        <f>IF($G$38=1,Q17,stored!AP9)</f>
        <v>1.61</v>
      </c>
      <c r="R46" s="21">
        <f>IF($G$38=1,R17,stored!AQ9)</f>
        <v>0.98</v>
      </c>
      <c r="S46" s="21">
        <f>IF($G$38=1,S17,stored!AR9)</f>
        <v>1.62</v>
      </c>
      <c r="T46" s="21" t="str">
        <f>IF($G$38=1,T17,stored!AS9)</f>
        <v>?</v>
      </c>
      <c r="U46" s="21" t="str">
        <f>IF($G$38=1,U17,stored!AT9)</f>
        <v>?</v>
      </c>
      <c r="V46" s="21" t="str">
        <f>IF($G$38=1,V17,stored!AU9)</f>
        <v>?</v>
      </c>
    </row>
    <row r="47" spans="7:22">
      <c r="H47" s="342" t="str">
        <f>Rainfall!I18</f>
        <v>?</v>
      </c>
      <c r="J47" s="20" t="s">
        <v>19</v>
      </c>
      <c r="K47" s="21">
        <f>IF($G$38=1,K18,stored!AJ10)</f>
        <v>2.11</v>
      </c>
      <c r="L47" s="21">
        <f>IF($G$38=1,L18,stored!AK10)</f>
        <v>2.64</v>
      </c>
      <c r="M47" s="21">
        <f>IF($G$38=1,M18,stored!AL10)</f>
        <v>1.18</v>
      </c>
      <c r="N47" s="21">
        <f>IF($G$38=1,N18,stored!AM10)</f>
        <v>1.73</v>
      </c>
      <c r="O47" s="21">
        <f>IF($G$38=1,O18,stored!AN10)</f>
        <v>1.24</v>
      </c>
      <c r="P47" s="21">
        <f>IF($G$38=1,P18,stored!AO10)</f>
        <v>3.06</v>
      </c>
      <c r="Q47" s="21">
        <f>IF($G$38=1,Q18,stored!AP10)</f>
        <v>0.28000000000000003</v>
      </c>
      <c r="R47" s="21">
        <f>IF($G$38=1,R18,stored!AQ10)</f>
        <v>1.02</v>
      </c>
      <c r="S47" s="21">
        <f>IF($G$38=1,S18,stored!AR10)</f>
        <v>1.29</v>
      </c>
      <c r="T47" s="21" t="str">
        <f>IF($G$38=1,T18,stored!AS10)</f>
        <v>?</v>
      </c>
      <c r="U47" s="21" t="str">
        <f>IF($G$38=1,U18,stored!AT10)</f>
        <v>?</v>
      </c>
      <c r="V47" s="21" t="str">
        <f>IF($G$38=1,V18,stored!AU10)</f>
        <v>?</v>
      </c>
    </row>
    <row r="48" spans="7:22">
      <c r="H48" s="342" t="str">
        <f>Rainfall!I19</f>
        <v>?</v>
      </c>
      <c r="J48" s="20" t="s">
        <v>20</v>
      </c>
      <c r="K48" s="21">
        <f>IF($G$38=1,K19,stored!AJ11)</f>
        <v>0.27</v>
      </c>
      <c r="L48" s="21">
        <f>IF($G$38=1,L19,stored!AK11)</f>
        <v>0.69</v>
      </c>
      <c r="M48" s="21">
        <f>IF($G$38=1,M19,stored!AL11)</f>
        <v>0.4</v>
      </c>
      <c r="N48" s="21">
        <f>IF($G$38=1,N19,stored!AM11)</f>
        <v>1.1000000000000001</v>
      </c>
      <c r="O48" s="21">
        <f>IF($G$38=1,O19,stored!AN11)</f>
        <v>0.23</v>
      </c>
      <c r="P48" s="21">
        <f>IF($G$38=1,P19,stored!AO11)</f>
        <v>0.64</v>
      </c>
      <c r="Q48" s="21">
        <f>IF($G$38=1,Q19,stored!AP11)</f>
        <v>1.87</v>
      </c>
      <c r="R48" s="21">
        <f>IF($G$38=1,R19,stored!AQ11)</f>
        <v>0.57999999999999996</v>
      </c>
      <c r="S48" s="21">
        <f>IF($G$38=1,S19,stored!AR11)</f>
        <v>0.91</v>
      </c>
      <c r="T48" s="21" t="str">
        <f>IF($G$38=1,T19,stored!AS11)</f>
        <v>?</v>
      </c>
      <c r="U48" s="21" t="str">
        <f>IF($G$38=1,U19,stored!AT11)</f>
        <v>?</v>
      </c>
      <c r="V48" s="21" t="str">
        <f>IF($G$38=1,V19,stored!AU11)</f>
        <v>?</v>
      </c>
    </row>
    <row r="49" spans="7:22" ht="13.5" thickBot="1">
      <c r="H49" s="342" t="str">
        <f>Rainfall!I20</f>
        <v>?</v>
      </c>
      <c r="J49" s="20" t="s">
        <v>21</v>
      </c>
      <c r="K49" s="21">
        <f>IF($G$38=1,K20,stored!AJ12)</f>
        <v>0.25</v>
      </c>
      <c r="L49" s="21">
        <f>IF($G$38=1,L20,stored!AK12)</f>
        <v>0.3</v>
      </c>
      <c r="M49" s="21">
        <f>IF($G$38=1,M20,stored!AL12)</f>
        <v>0.23</v>
      </c>
      <c r="N49" s="21">
        <f>IF($G$38=1,N20,stored!AM12)</f>
        <v>0.46</v>
      </c>
      <c r="O49" s="21">
        <f>IF($G$38=1,O20,stored!AN12)</f>
        <v>0.46</v>
      </c>
      <c r="P49" s="21">
        <f>IF($G$38=1,P20,stored!AO12)</f>
        <v>1.55</v>
      </c>
      <c r="Q49" s="21">
        <f>IF($G$38=1,Q20,stored!AP12)</f>
        <v>0.3</v>
      </c>
      <c r="R49" s="21">
        <f>IF($G$38=1,R20,stored!AQ12)</f>
        <v>7.0000000000000007E-2</v>
      </c>
      <c r="S49" s="21">
        <f>IF($G$38=1,S20,stored!AR12)</f>
        <v>0.61</v>
      </c>
      <c r="T49" s="21" t="str">
        <f>IF($G$38=1,T20,stored!AS12)</f>
        <v>?</v>
      </c>
      <c r="U49" s="21" t="str">
        <f>IF($G$38=1,U20,stored!AT12)</f>
        <v>?</v>
      </c>
      <c r="V49" s="21" t="str">
        <f>IF($G$38=1,V20,stored!AU12)</f>
        <v>?</v>
      </c>
    </row>
    <row r="50" spans="7:22" ht="13.5" thickBot="1">
      <c r="H50" s="346" t="str">
        <f>Rainfall!I21</f>
        <v>?</v>
      </c>
      <c r="I50" s="89">
        <f>precipfinal!$A$49</f>
        <v>2008</v>
      </c>
      <c r="J50" s="347" t="s">
        <v>22</v>
      </c>
      <c r="K50" s="21">
        <f>IF($G$38=1,K21,stored!AJ13)</f>
        <v>0.19</v>
      </c>
      <c r="L50" s="21">
        <f>IF($G$38=1,L21,stored!AK13)</f>
        <v>0.75</v>
      </c>
      <c r="M50" s="21">
        <f>IF($G$38=1,M21,stored!AL13)</f>
        <v>0.13</v>
      </c>
      <c r="N50" s="21">
        <f>IF($G$38=1,N21,stored!AM13)</f>
        <v>0.11</v>
      </c>
      <c r="O50" s="21">
        <f>IF($G$38=1,O21,stored!AN13)</f>
        <v>0.76</v>
      </c>
      <c r="P50" s="21">
        <f>IF($G$38=1,P21,stored!AO13)</f>
        <v>0.13</v>
      </c>
      <c r="Q50" s="21">
        <f>IF($G$38=1,Q21,stored!AP13)</f>
        <v>0.28000000000000003</v>
      </c>
      <c r="R50" s="21">
        <f>IF($G$38=1,R21,stored!AQ13)</f>
        <v>1.55</v>
      </c>
      <c r="S50" s="21">
        <f>IF($G$38=1,S21,stored!AR13)</f>
        <v>0.46</v>
      </c>
      <c r="T50" s="21" t="str">
        <f>IF($G$38=1,T21,stored!AS13)</f>
        <v>?</v>
      </c>
      <c r="U50" s="21" t="str">
        <f>IF($G$38=1,U21,stored!AT13)</f>
        <v>?</v>
      </c>
      <c r="V50" s="21" t="str">
        <f>IF($G$38=1,V21,stored!AU13)</f>
        <v>?</v>
      </c>
    </row>
    <row r="51" spans="7:22" ht="13.5" thickBot="1">
      <c r="G51" t="s">
        <v>52</v>
      </c>
      <c r="H51" s="344">
        <f>SUM(H39:H50)</f>
        <v>0</v>
      </c>
      <c r="I51" s="345">
        <f>HLOOKUP(I50,K38:V51,14,FALSE)</f>
        <v>5.38</v>
      </c>
      <c r="J51" s="343" t="s">
        <v>52</v>
      </c>
      <c r="K51" s="23">
        <f>SUM(K39:K50)</f>
        <v>16.109999999999996</v>
      </c>
      <c r="L51" s="23">
        <f t="shared" ref="L51:V51" si="5">SUM(L39:L50)</f>
        <v>13.730000000000002</v>
      </c>
      <c r="M51" s="23">
        <f t="shared" si="5"/>
        <v>13.470000000000002</v>
      </c>
      <c r="N51" s="23">
        <f t="shared" si="5"/>
        <v>9.86</v>
      </c>
      <c r="O51" s="23">
        <f t="shared" si="5"/>
        <v>13.540000000000001</v>
      </c>
      <c r="P51" s="23">
        <f t="shared" si="5"/>
        <v>14.350000000000003</v>
      </c>
      <c r="Q51" s="23">
        <f t="shared" si="5"/>
        <v>15.83</v>
      </c>
      <c r="R51" s="23">
        <f t="shared" si="5"/>
        <v>12.13</v>
      </c>
      <c r="S51" s="23">
        <f t="shared" si="5"/>
        <v>14.169999999999998</v>
      </c>
      <c r="T51" s="23">
        <f t="shared" si="5"/>
        <v>5.38</v>
      </c>
      <c r="U51" s="23">
        <f t="shared" si="5"/>
        <v>0</v>
      </c>
      <c r="V51" s="23">
        <f t="shared" si="5"/>
        <v>0</v>
      </c>
    </row>
    <row r="52" spans="7:22">
      <c r="G52" t="s">
        <v>256</v>
      </c>
      <c r="H52" t="b">
        <f>IF(H51=I51,TRUE,FALSE)</f>
        <v>0</v>
      </c>
    </row>
  </sheetData>
  <customSheetViews>
    <customSheetView guid="{AA4FA3B0-F96E-4CF2-864D-09383E4C7DB9}" state="hidden" showRuler="0" topLeftCell="G1">
      <selection activeCell="U38" sqref="U38"/>
      <pageMargins left="0.75" right="0.75" top="1" bottom="1" header="0.5" footer="0.5"/>
      <headerFooter alignWithMargins="0"/>
    </customSheetView>
  </customSheetViews>
  <mergeCells count="1">
    <mergeCell ref="I1:S3"/>
  </mergeCells>
  <phoneticPr fontId="2" type="noConversion"/>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sheetPr codeName="Sheet5"/>
  <dimension ref="A1:AC46"/>
  <sheetViews>
    <sheetView topLeftCell="N1" workbookViewId="0">
      <selection activeCell="C2" sqref="C2"/>
    </sheetView>
  </sheetViews>
  <sheetFormatPr defaultRowHeight="12.75"/>
  <cols>
    <col min="19" max="19" width="10" bestFit="1" customWidth="1"/>
  </cols>
  <sheetData>
    <row r="1" spans="1:28" ht="13.5" thickBot="1">
      <c r="A1" s="718" t="s">
        <v>55</v>
      </c>
      <c r="B1" s="719"/>
      <c r="C1" s="26">
        <f>IF(C2="Database",1,2)</f>
        <v>2</v>
      </c>
      <c r="D1" s="711" t="s">
        <v>54</v>
      </c>
      <c r="E1" s="712"/>
      <c r="F1" s="712"/>
      <c r="G1" s="712"/>
      <c r="H1" s="712"/>
      <c r="I1" s="712"/>
      <c r="J1" s="712"/>
      <c r="K1" s="712"/>
      <c r="L1" s="712"/>
      <c r="M1" s="712"/>
      <c r="N1" s="712"/>
      <c r="O1" s="712"/>
      <c r="P1" s="712"/>
      <c r="Q1" s="712"/>
      <c r="R1" s="712"/>
      <c r="S1" s="712"/>
      <c r="T1" s="712"/>
      <c r="U1" s="712"/>
      <c r="V1" s="712"/>
      <c r="W1" s="712"/>
      <c r="X1" s="712"/>
      <c r="Y1" s="712"/>
      <c r="Z1" s="712"/>
      <c r="AA1" s="712"/>
      <c r="AB1" s="713"/>
    </row>
    <row r="2" spans="1:28" ht="13.5" thickBot="1">
      <c r="A2" s="709" t="s">
        <v>9</v>
      </c>
      <c r="B2" s="710"/>
      <c r="C2" s="205" t="s">
        <v>9</v>
      </c>
      <c r="D2" s="714"/>
      <c r="E2" s="715"/>
      <c r="F2" s="715"/>
      <c r="G2" s="715"/>
      <c r="H2" s="715"/>
      <c r="I2" s="715"/>
      <c r="J2" s="715"/>
      <c r="K2" s="715"/>
      <c r="L2" s="715"/>
      <c r="M2" s="715"/>
      <c r="N2" s="715"/>
      <c r="O2" s="715"/>
      <c r="P2" s="715"/>
      <c r="Q2" s="715"/>
      <c r="R2" s="715"/>
      <c r="S2" s="716"/>
      <c r="T2" s="715"/>
      <c r="U2" s="716"/>
      <c r="V2" s="716"/>
      <c r="W2" s="716"/>
      <c r="X2" s="716"/>
      <c r="Y2" s="716"/>
      <c r="Z2" s="716"/>
      <c r="AA2" s="716"/>
      <c r="AB2" s="717"/>
    </row>
    <row r="3" spans="1:28">
      <c r="C3" s="27">
        <v>1999</v>
      </c>
      <c r="D3" s="20">
        <v>2000</v>
      </c>
      <c r="E3" s="27">
        <v>2001</v>
      </c>
      <c r="F3" s="20">
        <v>2002</v>
      </c>
      <c r="G3" s="27">
        <v>2003</v>
      </c>
      <c r="H3" s="20">
        <v>2004</v>
      </c>
      <c r="I3" s="27">
        <v>2005</v>
      </c>
      <c r="J3" s="20">
        <v>2006</v>
      </c>
      <c r="K3" s="27">
        <v>2007</v>
      </c>
      <c r="L3" s="20">
        <v>2008</v>
      </c>
      <c r="M3" s="27">
        <v>2009</v>
      </c>
      <c r="N3" s="20">
        <v>2010</v>
      </c>
      <c r="O3" s="51"/>
      <c r="P3" s="20" t="s">
        <v>78</v>
      </c>
      <c r="Q3" s="43" t="s">
        <v>79</v>
      </c>
      <c r="R3" s="43" t="s">
        <v>80</v>
      </c>
      <c r="T3" s="84">
        <f>precipfinal!$E$49</f>
        <v>2008</v>
      </c>
      <c r="U3" s="189" t="s">
        <v>252</v>
      </c>
      <c r="V3" s="51">
        <f>X3-1</f>
        <v>2007</v>
      </c>
      <c r="W3" s="51" t="s">
        <v>253</v>
      </c>
      <c r="X3" s="289">
        <f>precipfinal!$A$49</f>
        <v>2008</v>
      </c>
      <c r="Y3" s="720" t="s">
        <v>251</v>
      </c>
    </row>
    <row r="4" spans="1:28">
      <c r="A4" t="s">
        <v>56</v>
      </c>
      <c r="B4" s="19" t="s">
        <v>11</v>
      </c>
      <c r="C4" s="167">
        <f>IF($C$1=1,collatedprecip!K39,IF($C$1=2,UserData!H8))</f>
        <v>0.41</v>
      </c>
      <c r="D4" s="167">
        <f>IF($C$1=1,collatedprecip!L39,IF($C$1=2,UserData!I8))</f>
        <v>0.02</v>
      </c>
      <c r="E4" s="167">
        <f>IF($C$1=1,collatedprecip!M39,IF($C$1=2,UserData!J8))</f>
        <v>0.54</v>
      </c>
      <c r="F4" s="167">
        <f>IF($C$1=1,collatedprecip!N39,IF($C$1=2,UserData!K8))</f>
        <v>0.66</v>
      </c>
      <c r="G4" s="167">
        <f>IF($C$1=1,collatedprecip!O39,IF($C$1=2,UserData!L8))</f>
        <v>0.13</v>
      </c>
      <c r="H4" s="167">
        <f>IF($C$1=1,collatedprecip!P39,IF($C$1=2,UserData!M8))</f>
        <v>0.09</v>
      </c>
      <c r="I4" s="167">
        <f>IF($C$1=1,collatedprecip!Q39,IF($C$1=2,UserData!N8))</f>
        <v>0.52</v>
      </c>
      <c r="J4" s="167">
        <f>IF($C$1=1,collatedprecip!R39,IF($C$1=2,UserData!O8))</f>
        <v>0.27</v>
      </c>
      <c r="K4" s="167">
        <f>IF($C$1=1,collatedprecip!S39,IF($C$1=2,UserData!P8))</f>
        <v>3.7393160907044705E-2</v>
      </c>
      <c r="L4" s="167">
        <f>IF($C$1=1,collatedprecip!T39,IF($C$1=2,UserData!Q8))</f>
        <v>0</v>
      </c>
      <c r="M4" s="167" t="str">
        <f>IF($C$1=1,collatedprecip!U39,IF($C$1=2,UserData!R8))</f>
        <v>?</v>
      </c>
      <c r="N4" s="167" t="str">
        <f>IF($C$1=1,collatedprecip!V39,IF($C$1=2,UserData!S8))</f>
        <v>?</v>
      </c>
      <c r="O4" s="168"/>
      <c r="P4" s="44">
        <f>IF($C$1=1,INDEX(LongTerm!$A$3:$O$122, MATCH(collatedprecip!$I$6,LongTerm!$A$3:$A$122,), MATCH(B4,LongTerm!$A$3:$O$3,)),UserData!T8)</f>
        <v>0.2677393160907045</v>
      </c>
      <c r="Q4" s="45">
        <f>UserData!D8</f>
        <v>0.22399999999999998</v>
      </c>
      <c r="R4" s="45">
        <f t="shared" ref="R4:R15" si="0">O34</f>
        <v>0.2677393160907045</v>
      </c>
      <c r="S4" t="s">
        <v>11</v>
      </c>
      <c r="T4" s="48">
        <f>IF($P$16&lt;&gt;0,P4,IF($Q$16&lt;&gt;0,Q4,IF($R$16&lt;&gt;0,R4,"")))</f>
        <v>0.2677393160907045</v>
      </c>
      <c r="V4" s="7">
        <f>INDEX($B$3:$N$15, MATCH(S4,$B$3:$B$15,), MATCH($V$3,$B$3:$N$3,))</f>
        <v>3.7393160907044705E-2</v>
      </c>
      <c r="X4" s="7">
        <f>INDEX($B$3:$N$15, MATCH(S4,$B$3:$B$15,), MATCH($X$3,$B$3:$N$3,))</f>
        <v>0</v>
      </c>
      <c r="Y4" s="721"/>
    </row>
    <row r="5" spans="1:28">
      <c r="A5" t="s">
        <v>57</v>
      </c>
      <c r="B5" s="19" t="s">
        <v>12</v>
      </c>
      <c r="C5" s="167">
        <f>IF($C$1=1,collatedprecip!K40,IF($C$1=2,UserData!H9))</f>
        <v>0.19</v>
      </c>
      <c r="D5" s="167">
        <f>IF($C$1=1,collatedprecip!L40,IF($C$1=2,UserData!I9))</f>
        <v>0</v>
      </c>
      <c r="E5" s="167">
        <f>IF($C$1=1,collatedprecip!M40,IF($C$1=2,UserData!J9))</f>
        <v>0.84</v>
      </c>
      <c r="F5" s="167">
        <f>IF($C$1=1,collatedprecip!N40,IF($C$1=2,UserData!K9))</f>
        <v>0.19</v>
      </c>
      <c r="G5" s="167">
        <f>IF($C$1=1,collatedprecip!O40,IF($C$1=2,UserData!L9))</f>
        <v>0.5</v>
      </c>
      <c r="H5" s="167">
        <f>IF($C$1=1,collatedprecip!P40,IF($C$1=2,UserData!M9))</f>
        <v>0.9</v>
      </c>
      <c r="I5" s="167">
        <f>IF($C$1=1,collatedprecip!Q40,IF($C$1=2,UserData!N9))</f>
        <v>0.65</v>
      </c>
      <c r="J5" s="167">
        <f>IF($C$1=1,collatedprecip!R40,IF($C$1=2,UserData!O9))</f>
        <v>1.26</v>
      </c>
      <c r="K5" s="167">
        <f>IF($C$1=1,collatedprecip!S40,IF($C$1=2,UserData!P9))</f>
        <v>5.2230772717550063E-2</v>
      </c>
      <c r="L5" s="167" t="str">
        <f>IF($C$1=1,collatedprecip!T40,IF($C$1=2,UserData!Q9))</f>
        <v>?</v>
      </c>
      <c r="M5" s="167" t="str">
        <f>IF($C$1=1,collatedprecip!U40,IF($C$1=2,UserData!R9))</f>
        <v>?</v>
      </c>
      <c r="N5" s="167" t="str">
        <f>IF($C$1=1,collatedprecip!V40,IF($C$1=2,UserData!S9))</f>
        <v>?</v>
      </c>
      <c r="O5" s="168"/>
      <c r="P5" s="44">
        <f>IF($C$1=1,INDEX(LongTerm!$A$3:$O$122, MATCH(collatedprecip!$I$6,LongTerm!$A$3:$A$122,), MATCH(B5,LongTerm!$A$3:$O$3,)),UserData!T9)</f>
        <v>0.50913675252417223</v>
      </c>
      <c r="Q5" s="45">
        <f>UserData!D9</f>
        <v>0.38100000000000001</v>
      </c>
      <c r="R5" s="45">
        <f t="shared" si="0"/>
        <v>0.50913675252417234</v>
      </c>
      <c r="S5" t="s">
        <v>12</v>
      </c>
      <c r="T5" s="48">
        <f>IF($P$16&lt;&gt;0,P5,IF($Q$16&lt;&gt;0,Q5,IF($R$16&lt;&gt;0,R5,"")))</f>
        <v>0.50913675252417223</v>
      </c>
      <c r="V5" s="7">
        <f t="shared" ref="V5:V15" si="1">INDEX($B$3:$N$15, MATCH(S5,$B$3:$B$15,), MATCH($V$3,$B$3:$N$3,))</f>
        <v>5.2230772717550063E-2</v>
      </c>
      <c r="X5" s="7" t="str">
        <f t="shared" ref="X5:X15" si="2">INDEX($B$3:$N$15, MATCH(S5,$B$3:$B$15,), MATCH($X$3,$B$3:$N$3,))</f>
        <v>?</v>
      </c>
      <c r="Y5" s="721"/>
    </row>
    <row r="6" spans="1:28">
      <c r="A6" t="s">
        <v>58</v>
      </c>
      <c r="B6" s="19" t="s">
        <v>13</v>
      </c>
      <c r="C6" s="167">
        <f>IF($C$1=1,collatedprecip!K41,IF($C$1=2,UserData!H10))</f>
        <v>0.17</v>
      </c>
      <c r="D6" s="167">
        <f>IF($C$1=1,collatedprecip!L41,IF($C$1=2,UserData!I10))</f>
        <v>2.96</v>
      </c>
      <c r="E6" s="167">
        <f>IF($C$1=1,collatedprecip!M41,IF($C$1=2,UserData!J10))</f>
        <v>1.28</v>
      </c>
      <c r="F6" s="167">
        <f>IF($C$1=1,collatedprecip!N41,IF($C$1=2,UserData!K10))</f>
        <v>0.36</v>
      </c>
      <c r="G6" s="167">
        <f>IF($C$1=1,collatedprecip!O41,IF($C$1=2,UserData!L10))</f>
        <v>0.54</v>
      </c>
      <c r="H6" s="167">
        <f>IF($C$1=1,collatedprecip!P41,IF($C$1=2,UserData!M10))</f>
        <v>1.25</v>
      </c>
      <c r="I6" s="167">
        <f>IF($C$1=1,collatedprecip!Q41,IF($C$1=2,UserData!N10))</f>
        <v>1.34</v>
      </c>
      <c r="J6" s="167">
        <f>IF($C$1=1,collatedprecip!R41,IF($C$1=2,UserData!O10))</f>
        <v>0.49</v>
      </c>
      <c r="K6" s="167">
        <f>IF($C$1=1,collatedprecip!S41,IF($C$1=2,UserData!P10))</f>
        <v>7.0288573023446169E-2</v>
      </c>
      <c r="L6" s="167" t="str">
        <f>IF($C$1=1,collatedprecip!T41,IF($C$1=2,UserData!Q10))</f>
        <v>?</v>
      </c>
      <c r="M6" s="167" t="str">
        <f>IF($C$1=1,collatedprecip!U41,IF($C$1=2,UserData!R10))</f>
        <v>?</v>
      </c>
      <c r="N6" s="167" t="str">
        <f>IF($C$1=1,collatedprecip!V41,IF($C$1=2,UserData!S10))</f>
        <v>?</v>
      </c>
      <c r="O6" s="168"/>
      <c r="P6" s="44">
        <f>IF($C$1=1,INDEX(LongTerm!$A$3:$O$122, MATCH(collatedprecip!$I$6,LongTerm!$A$3:$A$122,), MATCH(B6,LongTerm!$A$3:$O$3,)),UserData!T10)</f>
        <v>0.94003206366927194</v>
      </c>
      <c r="Q6" s="45">
        <f>UserData!D10</f>
        <v>1.0449999999999999</v>
      </c>
      <c r="R6" s="45">
        <f t="shared" si="0"/>
        <v>0.94003206366927172</v>
      </c>
      <c r="S6" t="s">
        <v>13</v>
      </c>
      <c r="T6" s="48">
        <f t="shared" ref="T6:T14" si="3">IF($P$16&lt;&gt;0,P6,IF($Q$16&lt;&gt;0,Q6,IF($R$16&lt;&gt;0,R6,"")))</f>
        <v>0.94003206366927194</v>
      </c>
      <c r="V6" s="7">
        <f t="shared" si="1"/>
        <v>7.0288573023446169E-2</v>
      </c>
      <c r="X6" s="7" t="str">
        <f t="shared" si="2"/>
        <v>?</v>
      </c>
      <c r="Y6" s="721"/>
    </row>
    <row r="7" spans="1:28">
      <c r="A7" t="s">
        <v>59</v>
      </c>
      <c r="B7" s="19" t="s">
        <v>14</v>
      </c>
      <c r="C7" s="167">
        <f>IF($C$1=1,collatedprecip!K42,IF($C$1=2,UserData!H11))</f>
        <v>0.53</v>
      </c>
      <c r="D7" s="167">
        <f>IF($C$1=1,collatedprecip!L42,IF($C$1=2,UserData!I11))</f>
        <v>4.45</v>
      </c>
      <c r="E7" s="167">
        <f>IF($C$1=1,collatedprecip!M42,IF($C$1=2,UserData!J11))</f>
        <v>3.71</v>
      </c>
      <c r="F7" s="167">
        <f>IF($C$1=1,collatedprecip!N42,IF($C$1=2,UserData!K11))</f>
        <v>1.1000000000000001</v>
      </c>
      <c r="G7" s="167">
        <f>IF($C$1=1,collatedprecip!O42,IF($C$1=2,UserData!L11))</f>
        <v>2.2599999999999998</v>
      </c>
      <c r="H7" s="167">
        <f>IF($C$1=1,collatedprecip!P42,IF($C$1=2,UserData!M11))</f>
        <v>0.68</v>
      </c>
      <c r="I7" s="167">
        <f>IF($C$1=1,collatedprecip!Q42,IF($C$1=2,UserData!N11))</f>
        <v>1.84</v>
      </c>
      <c r="J7" s="167">
        <f>IF($C$1=1,collatedprecip!R42,IF($C$1=2,UserData!O11))</f>
        <v>0.48</v>
      </c>
      <c r="K7" s="167">
        <f>IF($C$1=1,collatedprecip!S42,IF($C$1=2,UserData!P11))</f>
        <v>8.5663225111074992E-2</v>
      </c>
      <c r="L7" s="167" t="str">
        <f>IF($C$1=1,collatedprecip!T42,IF($C$1=2,UserData!Q11))</f>
        <v>?</v>
      </c>
      <c r="M7" s="167" t="str">
        <f>IF($C$1=1,collatedprecip!U42,IF($C$1=2,UserData!R11))</f>
        <v>?</v>
      </c>
      <c r="N7" s="167" t="str">
        <f>IF($C$1=1,collatedprecip!V42,IF($C$1=2,UserData!S11))</f>
        <v>?</v>
      </c>
      <c r="O7" s="168"/>
      <c r="P7" s="44">
        <f>IF($C$1=1,INDEX(LongTerm!$A$3:$O$122, MATCH(collatedprecip!$I$6,LongTerm!$A$3:$A$122,), MATCH(B7,LongTerm!$A$3:$O$3,)),UserData!T11)</f>
        <v>1.6817403583456751</v>
      </c>
      <c r="Q7" s="45">
        <f>UserData!D11</f>
        <v>1.722</v>
      </c>
      <c r="R7" s="45">
        <f t="shared" si="0"/>
        <v>1.6817403583456751</v>
      </c>
      <c r="S7" t="s">
        <v>14</v>
      </c>
      <c r="T7" s="48">
        <f t="shared" si="3"/>
        <v>1.6817403583456751</v>
      </c>
      <c r="V7" s="7">
        <f t="shared" si="1"/>
        <v>8.5663225111074992E-2</v>
      </c>
      <c r="X7" s="7" t="str">
        <f t="shared" si="2"/>
        <v>?</v>
      </c>
      <c r="Y7" s="721"/>
    </row>
    <row r="8" spans="1:28">
      <c r="A8" t="s">
        <v>60</v>
      </c>
      <c r="B8" s="19" t="s">
        <v>15</v>
      </c>
      <c r="C8" s="167">
        <f>IF($C$1=1,collatedprecip!K43,IF($C$1=2,UserData!H12))</f>
        <v>3.56</v>
      </c>
      <c r="D8" s="167">
        <f>IF($C$1=1,collatedprecip!L43,IF($C$1=2,UserData!I12))</f>
        <v>2.31</v>
      </c>
      <c r="E8" s="167">
        <f>IF($C$1=1,collatedprecip!M43,IF($C$1=2,UserData!J12))</f>
        <v>0.78</v>
      </c>
      <c r="F8" s="167">
        <f>IF($C$1=1,collatedprecip!N43,IF($C$1=2,UserData!K12))</f>
        <v>1.05</v>
      </c>
      <c r="G8" s="167">
        <f>IF($C$1=1,collatedprecip!O43,IF($C$1=2,UserData!L12))</f>
        <v>1.03</v>
      </c>
      <c r="H8" s="167">
        <f>IF($C$1=1,collatedprecip!P43,IF($C$1=2,UserData!M12))</f>
        <v>4.43</v>
      </c>
      <c r="I8" s="167">
        <f>IF($C$1=1,collatedprecip!Q43,IF($C$1=2,UserData!N12))</f>
        <v>3.09</v>
      </c>
      <c r="J8" s="167">
        <f>IF($C$1=1,collatedprecip!R43,IF($C$1=2,UserData!O12))</f>
        <v>1.37</v>
      </c>
      <c r="K8" s="167">
        <f>IF($C$1=1,collatedprecip!S43,IF($C$1=2,UserData!P12))</f>
        <v>0.1234600114903425</v>
      </c>
      <c r="L8" s="167" t="str">
        <f>IF($C$1=1,collatedprecip!T43,IF($C$1=2,UserData!Q12))</f>
        <v>?</v>
      </c>
      <c r="M8" s="167" t="str">
        <f>IF($C$1=1,collatedprecip!U43,IF($C$1=2,UserData!R12))</f>
        <v>?</v>
      </c>
      <c r="N8" s="167" t="str">
        <f>IF($C$1=1,collatedprecip!V43,IF($C$1=2,UserData!S12))</f>
        <v>?</v>
      </c>
      <c r="O8" s="168"/>
      <c r="P8" s="44">
        <f>IF($C$1=1,INDEX(LongTerm!$A$3:$O$122, MATCH(collatedprecip!$I$6,LongTerm!$A$3:$A$122,), MATCH(B8,LongTerm!$A$3:$O$3,)),UserData!T12)</f>
        <v>1.9714955568322603</v>
      </c>
      <c r="Q8" s="45">
        <f>UserData!D12</f>
        <v>1.5439999999999998</v>
      </c>
      <c r="R8" s="45">
        <f t="shared" si="0"/>
        <v>1.9714955568322601</v>
      </c>
      <c r="S8" t="s">
        <v>15</v>
      </c>
      <c r="T8" s="48">
        <f t="shared" si="3"/>
        <v>1.9714955568322603</v>
      </c>
      <c r="V8" s="7">
        <f t="shared" si="1"/>
        <v>0.1234600114903425</v>
      </c>
      <c r="X8" s="7" t="str">
        <f t="shared" si="2"/>
        <v>?</v>
      </c>
      <c r="Y8" s="721"/>
    </row>
    <row r="9" spans="1:28">
      <c r="A9" t="s">
        <v>61</v>
      </c>
      <c r="B9" s="19" t="s">
        <v>16</v>
      </c>
      <c r="C9" s="167">
        <f>IF($C$1=1,collatedprecip!K44,IF($C$1=2,UserData!H13))</f>
        <v>4.5199999999999996</v>
      </c>
      <c r="D9" s="167">
        <f>IF($C$1=1,collatedprecip!L44,IF($C$1=2,UserData!I13))</f>
        <v>2.81</v>
      </c>
      <c r="E9" s="167">
        <f>IF($C$1=1,collatedprecip!M44,IF($C$1=2,UserData!J13))</f>
        <v>2.4300000000000002</v>
      </c>
      <c r="F9" s="167">
        <f>IF($C$1=1,collatedprecip!N44,IF($C$1=2,UserData!K13))</f>
        <v>1.59</v>
      </c>
      <c r="G9" s="167">
        <f>IF($C$1=1,collatedprecip!O44,IF($C$1=2,UserData!L13))</f>
        <v>2.42</v>
      </c>
      <c r="H9" s="167">
        <f>IF($C$1=1,collatedprecip!P44,IF($C$1=2,UserData!M13))</f>
        <v>1.8</v>
      </c>
      <c r="I9" s="167">
        <f>IF($C$1=1,collatedprecip!Q44,IF($C$1=2,UserData!N13))</f>
        <v>2.0299999999999998</v>
      </c>
      <c r="J9" s="167">
        <f>IF($C$1=1,collatedprecip!R44,IF($C$1=2,UserData!O13))</f>
        <v>2.5099999999999998</v>
      </c>
      <c r="K9" s="167">
        <f>IF($C$1=1,collatedprecip!S44,IF($C$1=2,UserData!P13))</f>
        <v>3.5974121582032934E-2</v>
      </c>
      <c r="L9" s="167" t="str">
        <f>IF($C$1=1,collatedprecip!T44,IF($C$1=2,UserData!Q13))</f>
        <v>?</v>
      </c>
      <c r="M9" s="167" t="str">
        <f>IF($C$1=1,collatedprecip!U44,IF($C$1=2,UserData!R13))</f>
        <v>?</v>
      </c>
      <c r="N9" s="167" t="str">
        <f>IF($C$1=1,collatedprecip!V44,IF($C$1=2,UserData!S13))</f>
        <v>?</v>
      </c>
      <c r="O9" s="168"/>
      <c r="P9" s="44">
        <f>IF($C$1=1,INDEX(LongTerm!$A$3:$O$122, MATCH(collatedprecip!$I$6,LongTerm!$A$3:$A$122,), MATCH(B9,LongTerm!$A$3:$O$3,)),UserData!T13)</f>
        <v>2.2384415690646704</v>
      </c>
      <c r="Q9" s="45">
        <f>UserData!D13</f>
        <v>1.7510000000000001</v>
      </c>
      <c r="R9" s="45">
        <f t="shared" si="0"/>
        <v>2.23844156906467</v>
      </c>
      <c r="S9" t="s">
        <v>16</v>
      </c>
      <c r="T9" s="48">
        <f t="shared" si="3"/>
        <v>2.2384415690646704</v>
      </c>
      <c r="V9" s="7">
        <f t="shared" si="1"/>
        <v>3.5974121582032934E-2</v>
      </c>
      <c r="X9" s="7" t="str">
        <f t="shared" si="2"/>
        <v>?</v>
      </c>
      <c r="Y9" s="721"/>
    </row>
    <row r="10" spans="1:28">
      <c r="A10" t="s">
        <v>62</v>
      </c>
      <c r="B10" s="19" t="s">
        <v>17</v>
      </c>
      <c r="C10" s="167">
        <f>IF($C$1=1,collatedprecip!K45,IF($C$1=2,UserData!H14))</f>
        <v>2.71</v>
      </c>
      <c r="D10" s="167">
        <f>IF($C$1=1,collatedprecip!L45,IF($C$1=2,UserData!I14))</f>
        <v>2.12</v>
      </c>
      <c r="E10" s="167">
        <f>IF($C$1=1,collatedprecip!M45,IF($C$1=2,UserData!J14))</f>
        <v>2.57</v>
      </c>
      <c r="F10" s="167">
        <f>IF($C$1=1,collatedprecip!N45,IF($C$1=2,UserData!K14))</f>
        <v>3.99</v>
      </c>
      <c r="G10" s="167">
        <f>IF($C$1=1,collatedprecip!O45,IF($C$1=2,UserData!L14))</f>
        <v>1.04</v>
      </c>
      <c r="H10" s="167">
        <f>IF($C$1=1,collatedprecip!P45,IF($C$1=2,UserData!M14))</f>
        <v>2.04</v>
      </c>
      <c r="I10" s="167">
        <f>IF($C$1=1,collatedprecip!Q45,IF($C$1=2,UserData!N14))</f>
        <v>1.79</v>
      </c>
      <c r="J10" s="167">
        <f>IF($C$1=1,collatedprecip!R45,IF($C$1=2,UserData!O14))</f>
        <v>1.7</v>
      </c>
      <c r="K10" s="167">
        <f>IF($C$1=1,collatedprecip!S45,IF($C$1=2,UserData!P14))</f>
        <v>2.443326102644847E-2</v>
      </c>
      <c r="L10" s="167" t="str">
        <f>IF($C$1=1,collatedprecip!T45,IF($C$1=2,UserData!Q14))</f>
        <v>?</v>
      </c>
      <c r="M10" s="167" t="str">
        <f>IF($C$1=1,collatedprecip!U45,IF($C$1=2,UserData!R14))</f>
        <v>?</v>
      </c>
      <c r="N10" s="167" t="str">
        <f>IF($C$1=1,collatedprecip!V45,IF($C$1=2,UserData!S14))</f>
        <v>?</v>
      </c>
      <c r="O10" s="168"/>
      <c r="P10" s="44">
        <f>IF($C$1=1,INDEX(LongTerm!$A$3:$O$122, MATCH(collatedprecip!$I$6,LongTerm!$A$3:$A$122,), MATCH(B10,LongTerm!$A$3:$O$3,)),UserData!T14)</f>
        <v>1.9982703623362719</v>
      </c>
      <c r="Q10" s="45">
        <f>UserData!D14</f>
        <v>2.2799999999999998</v>
      </c>
      <c r="R10" s="45">
        <f t="shared" si="0"/>
        <v>1.9982703623362716</v>
      </c>
      <c r="S10" t="s">
        <v>17</v>
      </c>
      <c r="T10" s="48">
        <f t="shared" si="3"/>
        <v>1.9982703623362719</v>
      </c>
      <c r="V10" s="7">
        <f t="shared" si="1"/>
        <v>2.443326102644847E-2</v>
      </c>
      <c r="X10" s="7" t="str">
        <f t="shared" si="2"/>
        <v>?</v>
      </c>
      <c r="Y10" s="721"/>
    </row>
    <row r="11" spans="1:28">
      <c r="A11" t="s">
        <v>57</v>
      </c>
      <c r="B11" s="19" t="s">
        <v>18</v>
      </c>
      <c r="C11" s="167">
        <f>IF($C$1=1,collatedprecip!K46,IF($C$1=2,UserData!H15))</f>
        <v>1.81</v>
      </c>
      <c r="D11" s="167">
        <f>IF($C$1=1,collatedprecip!L46,IF($C$1=2,UserData!I15))</f>
        <v>1.95</v>
      </c>
      <c r="E11" s="167">
        <f>IF($C$1=1,collatedprecip!M46,IF($C$1=2,UserData!J15))</f>
        <v>2.84</v>
      </c>
      <c r="F11" s="167">
        <f>IF($C$1=1,collatedprecip!N46,IF($C$1=2,UserData!K15))</f>
        <v>6.64</v>
      </c>
      <c r="G11" s="167">
        <f>IF($C$1=1,collatedprecip!O46,IF($C$1=2,UserData!L15))</f>
        <v>1.55</v>
      </c>
      <c r="H11" s="167">
        <f>IF($C$1=1,collatedprecip!P46,IF($C$1=2,UserData!M15))</f>
        <v>1.23</v>
      </c>
      <c r="I11" s="167">
        <f>IF($C$1=1,collatedprecip!Q46,IF($C$1=2,UserData!N15))</f>
        <v>1.79</v>
      </c>
      <c r="J11" s="167">
        <f>IF($C$1=1,collatedprecip!R46,IF($C$1=2,UserData!O15))</f>
        <v>1.79</v>
      </c>
      <c r="K11" s="167">
        <f>IF($C$1=1,collatedprecip!S46,IF($C$1=2,UserData!P15))</f>
        <v>9.5102644381803002E-3</v>
      </c>
      <c r="L11" s="167" t="str">
        <f>IF($C$1=1,collatedprecip!T46,IF($C$1=2,UserData!Q15))</f>
        <v>?</v>
      </c>
      <c r="M11" s="167" t="str">
        <f>IF($C$1=1,collatedprecip!U46,IF($C$1=2,UserData!R15))</f>
        <v>?</v>
      </c>
      <c r="N11" s="167" t="str">
        <f>IF($C$1=1,collatedprecip!V46,IF($C$1=2,UserData!S15))</f>
        <v>?</v>
      </c>
      <c r="O11" s="168"/>
      <c r="P11" s="44">
        <f>IF($C$1=1,INDEX(LongTerm!$A$3:$O$122, MATCH(collatedprecip!$I$6,LongTerm!$A$3:$A$122,), MATCH(B11,LongTerm!$A$3:$O$3,)),UserData!T15)</f>
        <v>2.1788344738264644</v>
      </c>
      <c r="Q11" s="45">
        <f>UserData!D15</f>
        <v>1.2833333333333334</v>
      </c>
      <c r="R11" s="45">
        <f t="shared" si="0"/>
        <v>2.178834473826464</v>
      </c>
      <c r="S11" t="s">
        <v>18</v>
      </c>
      <c r="T11" s="48">
        <f t="shared" si="3"/>
        <v>2.1788344738264644</v>
      </c>
      <c r="V11" s="7">
        <f t="shared" si="1"/>
        <v>9.5102644381803002E-3</v>
      </c>
      <c r="X11" s="7" t="str">
        <f t="shared" si="2"/>
        <v>?</v>
      </c>
      <c r="Y11" s="721"/>
    </row>
    <row r="12" spans="1:28">
      <c r="A12" t="s">
        <v>63</v>
      </c>
      <c r="B12" s="19" t="s">
        <v>19</v>
      </c>
      <c r="C12" s="167">
        <f>IF($C$1=1,collatedprecip!K47,IF($C$1=2,UserData!H16))</f>
        <v>2.87</v>
      </c>
      <c r="D12" s="167">
        <f>IF($C$1=1,collatedprecip!L47,IF($C$1=2,UserData!I16))</f>
        <v>0.78</v>
      </c>
      <c r="E12" s="167">
        <f>IF($C$1=1,collatedprecip!M47,IF($C$1=2,UserData!J16))</f>
        <v>0.65</v>
      </c>
      <c r="F12" s="167">
        <f>IF($C$1=1,collatedprecip!N47,IF($C$1=2,UserData!K16))</f>
        <v>1.78</v>
      </c>
      <c r="G12" s="167">
        <f>IF($C$1=1,collatedprecip!O47,IF($C$1=2,UserData!L16))</f>
        <v>2.4700000000000002</v>
      </c>
      <c r="H12" s="167">
        <f>IF($C$1=1,collatedprecip!P47,IF($C$1=2,UserData!M16))</f>
        <v>0.93</v>
      </c>
      <c r="I12" s="167">
        <f>IF($C$1=1,collatedprecip!Q47,IF($C$1=2,UserData!N16))</f>
        <v>1.66</v>
      </c>
      <c r="J12" s="167">
        <f>IF($C$1=1,collatedprecip!R47,IF($C$1=2,UserData!O16))</f>
        <v>1.62</v>
      </c>
      <c r="K12" s="167">
        <f>IF($C$1=1,collatedprecip!S47,IF($C$1=2,UserData!P16))</f>
        <v>1.8403277836848596E-2</v>
      </c>
      <c r="L12" s="167" t="str">
        <f>IF($C$1=1,collatedprecip!T47,IF($C$1=2,UserData!Q16))</f>
        <v>?</v>
      </c>
      <c r="M12" s="167" t="str">
        <f>IF($C$1=1,collatedprecip!U47,IF($C$1=2,UserData!R16))</f>
        <v>?</v>
      </c>
      <c r="N12" s="167" t="str">
        <f>IF($C$1=1,collatedprecip!V47,IF($C$1=2,UserData!S16))</f>
        <v>?</v>
      </c>
      <c r="O12" s="168"/>
      <c r="P12" s="44">
        <f>IF($C$1=1,INDEX(LongTerm!$A$3:$O$122, MATCH(collatedprecip!$I$6,LongTerm!$A$3:$A$122,), MATCH(B12,LongTerm!$A$3:$O$3,)),UserData!T16)</f>
        <v>1.4198225864263165</v>
      </c>
      <c r="Q12" s="45">
        <f>UserData!D16</f>
        <v>1.6166666666666667</v>
      </c>
      <c r="R12" s="45">
        <f t="shared" si="0"/>
        <v>1.4198225864263165</v>
      </c>
      <c r="S12" t="s">
        <v>19</v>
      </c>
      <c r="T12" s="48">
        <f t="shared" si="3"/>
        <v>1.4198225864263165</v>
      </c>
      <c r="V12" s="7">
        <f t="shared" si="1"/>
        <v>1.8403277836848596E-2</v>
      </c>
      <c r="X12" s="7" t="str">
        <f t="shared" si="2"/>
        <v>?</v>
      </c>
      <c r="Y12" s="721"/>
    </row>
    <row r="13" spans="1:28">
      <c r="B13" s="19" t="s">
        <v>20</v>
      </c>
      <c r="C13" s="167">
        <f>IF($C$1=1,collatedprecip!K48,IF($C$1=2,UserData!H17))</f>
        <v>1.2</v>
      </c>
      <c r="D13" s="167">
        <f>IF($C$1=1,collatedprecip!L48,IF($C$1=2,UserData!I17))</f>
        <v>0.49</v>
      </c>
      <c r="E13" s="167">
        <f>IF($C$1=1,collatedprecip!M48,IF($C$1=2,UserData!J17))</f>
        <v>1.55</v>
      </c>
      <c r="F13" s="167">
        <f>IF($C$1=1,collatedprecip!N48,IF($C$1=2,UserData!K17))</f>
        <v>0.94</v>
      </c>
      <c r="G13" s="167">
        <f>IF($C$1=1,collatedprecip!O48,IF($C$1=2,UserData!L17))</f>
        <v>1.78</v>
      </c>
      <c r="H13" s="167">
        <f>IF($C$1=1,collatedprecip!P48,IF($C$1=2,UserData!M17))</f>
        <v>0.33</v>
      </c>
      <c r="I13" s="167">
        <f>IF($C$1=1,collatedprecip!Q48,IF($C$1=2,UserData!N17))</f>
        <v>0.09</v>
      </c>
      <c r="J13" s="167">
        <f>IF($C$1=1,collatedprecip!R48,IF($C$1=2,UserData!O17))</f>
        <v>0.41</v>
      </c>
      <c r="K13" s="167">
        <f>IF($C$1=1,collatedprecip!S48,IF($C$1=2,UserData!P17))</f>
        <v>1.0078740157480317</v>
      </c>
      <c r="L13" s="167" t="str">
        <f>IF($C$1=1,collatedprecip!T48,IF($C$1=2,UserData!Q17))</f>
        <v>?</v>
      </c>
      <c r="M13" s="167" t="str">
        <f>IF($C$1=1,collatedprecip!U48,IF($C$1=2,UserData!R17))</f>
        <v>?</v>
      </c>
      <c r="N13" s="167" t="str">
        <f>IF($C$1=1,collatedprecip!V48,IF($C$1=2,UserData!S17))</f>
        <v>?</v>
      </c>
      <c r="O13" s="168"/>
      <c r="P13" s="44">
        <f>IF($C$1=1,INDEX(LongTerm!$A$3:$O$122, MATCH(collatedprecip!$I$6,LongTerm!$A$3:$A$122,), MATCH(B13,LongTerm!$A$3:$O$3,)),UserData!T17)</f>
        <v>0.86643044619422571</v>
      </c>
      <c r="Q13" s="45">
        <f>UserData!D17</f>
        <v>0.7433333333333334</v>
      </c>
      <c r="R13" s="45">
        <f t="shared" si="0"/>
        <v>0.86643044619422571</v>
      </c>
      <c r="S13" t="s">
        <v>20</v>
      </c>
      <c r="T13" s="48">
        <f t="shared" si="3"/>
        <v>0.86643044619422571</v>
      </c>
      <c r="V13" s="7">
        <f t="shared" si="1"/>
        <v>1.0078740157480317</v>
      </c>
      <c r="X13" s="7" t="str">
        <f t="shared" si="2"/>
        <v>?</v>
      </c>
      <c r="Y13" s="721"/>
    </row>
    <row r="14" spans="1:28">
      <c r="B14" s="19" t="s">
        <v>21</v>
      </c>
      <c r="C14" s="167">
        <f>IF($C$1=1,collatedprecip!K49,IF($C$1=2,UserData!H18))</f>
        <v>0.43</v>
      </c>
      <c r="D14" s="167">
        <f>IF($C$1=1,collatedprecip!L49,IF($C$1=2,UserData!I18))</f>
        <v>2.34</v>
      </c>
      <c r="E14" s="167">
        <f>IF($C$1=1,collatedprecip!M49,IF($C$1=2,UserData!J18))</f>
        <v>0.11</v>
      </c>
      <c r="F14" s="167">
        <f>IF($C$1=1,collatedprecip!N49,IF($C$1=2,UserData!K18))</f>
        <v>0.84</v>
      </c>
      <c r="G14" s="167">
        <f>IF($C$1=1,collatedprecip!O49,IF($C$1=2,UserData!L18))</f>
        <v>0.66</v>
      </c>
      <c r="H14" s="167">
        <f>IF($C$1=1,collatedprecip!P49,IF($C$1=2,UserData!M18))</f>
        <v>0.76</v>
      </c>
      <c r="I14" s="167">
        <f>IF($C$1=1,collatedprecip!Q49,IF($C$1=2,UserData!N18))</f>
        <v>0.42</v>
      </c>
      <c r="J14" s="167">
        <f>IF($C$1=1,collatedprecip!R49,IF($C$1=2,UserData!O18))</f>
        <v>0.14000000000000001</v>
      </c>
      <c r="K14" s="167">
        <f>IF($C$1=1,collatedprecip!S49,IF($C$1=2,UserData!P18))</f>
        <v>0.62992125984251968</v>
      </c>
      <c r="L14" s="167" t="str">
        <f>IF($C$1=1,collatedprecip!T49,IF($C$1=2,UserData!Q18))</f>
        <v>?</v>
      </c>
      <c r="M14" s="167" t="str">
        <f>IF($C$1=1,collatedprecip!U49,IF($C$1=2,UserData!R18))</f>
        <v>?</v>
      </c>
      <c r="N14" s="167" t="str">
        <f>IF($C$1=1,collatedprecip!V49,IF($C$1=2,UserData!S18))</f>
        <v>?</v>
      </c>
      <c r="O14" s="168"/>
      <c r="P14" s="44">
        <f>IF($C$1=1,INDEX(LongTerm!$A$3:$O$122, MATCH(collatedprecip!$I$6,LongTerm!$A$3:$A$122,), MATCH(B14,LongTerm!$A$3:$O$3,)),UserData!T18)</f>
        <v>0.70332458442694656</v>
      </c>
      <c r="Q14" s="45">
        <f>UserData!D18</f>
        <v>0.47</v>
      </c>
      <c r="R14" s="45">
        <f t="shared" si="0"/>
        <v>0.70332458442694656</v>
      </c>
      <c r="S14" t="s">
        <v>21</v>
      </c>
      <c r="T14" s="48">
        <f t="shared" si="3"/>
        <v>0.70332458442694656</v>
      </c>
      <c r="V14" s="7">
        <f t="shared" si="1"/>
        <v>0.62992125984251968</v>
      </c>
      <c r="X14" s="7" t="str">
        <f t="shared" si="2"/>
        <v>?</v>
      </c>
      <c r="Y14" s="721"/>
    </row>
    <row r="15" spans="1:28" ht="13.5" thickBot="1">
      <c r="B15" s="22" t="s">
        <v>22</v>
      </c>
      <c r="C15" s="167">
        <f>IF($C$1=1,collatedprecip!K50,IF($C$1=2,UserData!H19))</f>
        <v>0.83</v>
      </c>
      <c r="D15" s="167">
        <f>IF($C$1=1,collatedprecip!L50,IF($C$1=2,UserData!I19))</f>
        <v>0.46</v>
      </c>
      <c r="E15" s="167">
        <f>IF($C$1=1,collatedprecip!M50,IF($C$1=2,UserData!J19))</f>
        <v>0.34</v>
      </c>
      <c r="F15" s="167">
        <f>IF($C$1=1,collatedprecip!N50,IF($C$1=2,UserData!K19))</f>
        <v>0.8</v>
      </c>
      <c r="G15" s="167">
        <f>IF($C$1=1,collatedprecip!O50,IF($C$1=2,UserData!L19))</f>
        <v>0.18</v>
      </c>
      <c r="H15" s="167">
        <f>IF($C$1=1,collatedprecip!P50,IF($C$1=2,UserData!M19))</f>
        <v>0.85</v>
      </c>
      <c r="I15" s="167">
        <f>IF($C$1=1,collatedprecip!Q50,IF($C$1=2,UserData!N19))</f>
        <v>0.53</v>
      </c>
      <c r="J15" s="167">
        <f>IF($C$1=1,collatedprecip!R50,IF($C$1=2,UserData!O19))</f>
        <v>0.69</v>
      </c>
      <c r="K15" s="167">
        <f>IF($C$1=1,collatedprecip!S50,IF($C$1=2,UserData!P19))</f>
        <v>0.76771653543307095</v>
      </c>
      <c r="L15" s="167" t="str">
        <f>IF($C$1=1,collatedprecip!T50,IF($C$1=2,UserData!Q19))</f>
        <v>?</v>
      </c>
      <c r="M15" s="167" t="str">
        <f>IF($C$1=1,collatedprecip!U50,IF($C$1=2,UserData!R19))</f>
        <v>?</v>
      </c>
      <c r="N15" s="167" t="str">
        <f>IF($C$1=1,collatedprecip!V50,IF($C$1=2,UserData!S19))</f>
        <v>?</v>
      </c>
      <c r="O15" s="168"/>
      <c r="P15" s="44">
        <f>IF($C$1=1,INDEX(LongTerm!$A$3:$O$122, MATCH(collatedprecip!$I$6,LongTerm!$A$3:$A$122,), MATCH(B15,LongTerm!$A$3:$O$3,)),UserData!T19)</f>
        <v>0.60530183727034126</v>
      </c>
      <c r="Q15" s="45">
        <f>UserData!D19</f>
        <v>0.4844444444444444</v>
      </c>
      <c r="R15" s="45">
        <f t="shared" si="0"/>
        <v>0.60530183727034115</v>
      </c>
      <c r="S15" t="s">
        <v>22</v>
      </c>
      <c r="T15" s="48">
        <f>IF($P$16&lt;&gt;0,P15,IF($Q$16&lt;&gt;0,Q15,IF($R$16&lt;&gt;0,R15,"")))</f>
        <v>0.60530183727034126</v>
      </c>
      <c r="V15" s="7">
        <f t="shared" si="1"/>
        <v>0.76771653543307095</v>
      </c>
      <c r="X15" s="7" t="str">
        <f t="shared" si="2"/>
        <v>?</v>
      </c>
      <c r="Y15" s="721"/>
    </row>
    <row r="16" spans="1:28">
      <c r="I16" s="7"/>
      <c r="O16" s="49" t="s">
        <v>52</v>
      </c>
      <c r="P16" s="50">
        <f>SUM(P4:P15)</f>
        <v>15.380569907007322</v>
      </c>
      <c r="Q16" s="50">
        <f>SUM(Q4:Q15)</f>
        <v>13.544777777777778</v>
      </c>
      <c r="R16" s="50">
        <f>SUM(R4:R15)</f>
        <v>15.38056990700732</v>
      </c>
      <c r="S16" s="25"/>
      <c r="T16" s="50">
        <f>SUM(T4:T15)</f>
        <v>15.380569907007322</v>
      </c>
      <c r="U16" t="s">
        <v>52</v>
      </c>
      <c r="V16" s="7">
        <f>SUM(V4:V15)</f>
        <v>2.862868479156591</v>
      </c>
      <c r="W16" s="7"/>
      <c r="X16" s="7">
        <f>SUM(X4:X15)</f>
        <v>0</v>
      </c>
      <c r="Y16" s="722"/>
    </row>
    <row r="17" spans="1:29">
      <c r="B17" s="27"/>
      <c r="C17" s="27">
        <f t="shared" ref="B17:C29" si="4">C3</f>
        <v>1999</v>
      </c>
      <c r="D17" s="27">
        <v>1999</v>
      </c>
      <c r="E17" s="20">
        <f>D3</f>
        <v>2000</v>
      </c>
      <c r="F17" s="20">
        <v>2000</v>
      </c>
      <c r="G17" s="27">
        <f>E3</f>
        <v>2001</v>
      </c>
      <c r="H17" s="27">
        <v>2001</v>
      </c>
      <c r="I17" s="20">
        <f>F3</f>
        <v>2002</v>
      </c>
      <c r="J17" s="20">
        <v>2002</v>
      </c>
      <c r="K17" s="27">
        <f>G3</f>
        <v>2003</v>
      </c>
      <c r="L17" s="27">
        <v>2003</v>
      </c>
      <c r="M17" s="20">
        <f>H3</f>
        <v>2004</v>
      </c>
      <c r="N17" s="20">
        <v>2004</v>
      </c>
      <c r="O17" s="27">
        <f>I3</f>
        <v>2005</v>
      </c>
      <c r="P17" s="27">
        <v>2005</v>
      </c>
      <c r="Q17" s="20">
        <f>J3</f>
        <v>2006</v>
      </c>
      <c r="R17" s="20">
        <v>2006</v>
      </c>
      <c r="S17" s="27">
        <f>K3</f>
        <v>2007</v>
      </c>
      <c r="T17" s="27">
        <v>2007</v>
      </c>
      <c r="U17" s="20">
        <f>L3</f>
        <v>2008</v>
      </c>
      <c r="V17" s="20">
        <v>2008</v>
      </c>
      <c r="W17" s="27">
        <f>M3</f>
        <v>2009</v>
      </c>
      <c r="X17" s="27">
        <v>2009</v>
      </c>
      <c r="Y17" s="20">
        <f>N3</f>
        <v>2010</v>
      </c>
      <c r="Z17" s="20">
        <v>2010</v>
      </c>
    </row>
    <row r="18" spans="1:29">
      <c r="A18" t="s">
        <v>64</v>
      </c>
      <c r="B18" s="27" t="str">
        <f t="shared" si="4"/>
        <v>January</v>
      </c>
      <c r="C18" s="167">
        <f>IF(C4&lt;&gt;"?",C4,$P4)</f>
        <v>0.41</v>
      </c>
      <c r="D18" s="167">
        <f>IF(OR(ISNA(C18),ISNA($C$30),),"",IF($C$30&lt;=0,"",IF(C18="?","?",C18)))</f>
        <v>0.41</v>
      </c>
      <c r="E18" s="169">
        <f>IF(D4&lt;&gt;"?",D4,$P4)</f>
        <v>0.02</v>
      </c>
      <c r="F18" s="169">
        <f>IF(OR(ISNA(E18),ISNA($E$30),),"",IF($E$30&lt;=0,"",IF(E18="?","?",E18)))</f>
        <v>0.02</v>
      </c>
      <c r="G18" s="167">
        <f>IF(E4&lt;&gt;"?",E4,$P4)</f>
        <v>0.54</v>
      </c>
      <c r="H18" s="167">
        <f>IF(OR(ISNA(G18),ISNA($G$30),),"",IF($G$30&lt;=0,"",IF(G18="?","?",G18)))</f>
        <v>0.54</v>
      </c>
      <c r="I18" s="169">
        <f>IF(F4&lt;&gt;"?",F4,$P4)</f>
        <v>0.66</v>
      </c>
      <c r="J18" s="169">
        <f>IF(OR(ISNA(I18),ISNA($I$30),),"",IF($I$30&lt;=0,"",IF(I18="?","?",I18)))</f>
        <v>0.66</v>
      </c>
      <c r="K18" s="167">
        <f>IF(G4&lt;&gt;"?",G4,$P4)</f>
        <v>0.13</v>
      </c>
      <c r="L18" s="167">
        <f>IF(OR(ISNA(K18),ISNA($K$30),),"",IF($K$30&lt;=0,"",IF(K18="?","?",K18)))</f>
        <v>0.13</v>
      </c>
      <c r="M18" s="169">
        <f>IF(H4&lt;&gt;"?",H4,$P4)</f>
        <v>0.09</v>
      </c>
      <c r="N18" s="169">
        <f>IF(OR(ISNA(M18),ISNA($M$30),),"",IF($M$30&lt;=0,"",IF(M18="?","?",M18)))</f>
        <v>0.09</v>
      </c>
      <c r="O18" s="167">
        <f>IF(I4&lt;&gt;"?",I4,$P4)</f>
        <v>0.52</v>
      </c>
      <c r="P18" s="167">
        <f>IF(OR(ISNA(O18),ISNA($O$30),),"",IF($O$30&lt;=0,"",IF(O18="?","?",O18)))</f>
        <v>0.52</v>
      </c>
      <c r="Q18" s="169">
        <f>IF(J4&lt;&gt;"?",J4,$P4)</f>
        <v>0.27</v>
      </c>
      <c r="R18" s="169">
        <f>IF(OR(ISNA(Q18),ISNA($Q$30),),"",IF($Q$30&lt;=0,"",IF(Q18="?","?",Q18)))</f>
        <v>0.27</v>
      </c>
      <c r="S18" s="167">
        <f>IF(K4&lt;&gt;"?",K4,$P4)</f>
        <v>3.7393160907044705E-2</v>
      </c>
      <c r="T18" s="167">
        <f>IF(OR(ISNA(S18),ISNA($S$30),),"",IF($S$30&lt;=0,"",IF(S18="?","?",S18)))</f>
        <v>3.7393160907044705E-2</v>
      </c>
      <c r="U18" s="169">
        <f>IF(L4&lt;&gt;"?",L4,$P4)</f>
        <v>0</v>
      </c>
      <c r="V18" s="169">
        <f>IF(OR(ISNA(U18),ISNA($U$30),),"",IF($U$30&lt;=0,"",IF(U18="?","?",U18)))</f>
        <v>0</v>
      </c>
      <c r="W18" s="167">
        <f>IF(M4&lt;&gt;"?",M4,$P4)</f>
        <v>0.2677393160907045</v>
      </c>
      <c r="X18" s="167">
        <f>IF(OR(ISNA(W18),ISNA($W$30),),"",IF($W$30&lt;=0,"",IF(W18="?","?",W18)))</f>
        <v>0.2677393160907045</v>
      </c>
      <c r="Y18" s="169">
        <f>IF(N4&lt;&gt;"?",N4,$P4)</f>
        <v>0.2677393160907045</v>
      </c>
      <c r="Z18" s="169">
        <f>IF(OR(ISNA(Y18),ISNA($Y$30),),"",IF($Y$30&lt;=0,"",IF(Y18="?","?",Y18)))</f>
        <v>0.2677393160907045</v>
      </c>
      <c r="AC18">
        <f t="shared" ref="AC18:AC29" si="5">IF(OR(ISNA(Y18),ISNA($Y$30),),"",IF($Y$30&lt;=0,"",Y18))</f>
        <v>0.2677393160907045</v>
      </c>
    </row>
    <row r="19" spans="1:29">
      <c r="A19" t="s">
        <v>65</v>
      </c>
      <c r="B19" s="27" t="str">
        <f t="shared" si="4"/>
        <v>February</v>
      </c>
      <c r="C19" s="167">
        <f t="shared" ref="C19:C29" si="6">IF(C5&lt;&gt;"?",C5,$P5)</f>
        <v>0.19</v>
      </c>
      <c r="D19" s="167">
        <f t="shared" ref="D19:D29" si="7">IF(OR(ISNA(C19),ISNA($C$30),),"",IF($C$30&lt;=0,"",IF(C19="?","?",C19)))</f>
        <v>0.19</v>
      </c>
      <c r="E19" s="169">
        <f t="shared" ref="E19:E29" si="8">IF(D5&lt;&gt;"?",D5,$P5)</f>
        <v>0</v>
      </c>
      <c r="F19" s="169">
        <f t="shared" ref="F19:F29" si="9">IF(OR(ISNA(E19),ISNA($E$30),),"",IF($E$30&lt;=0,"",IF(E19="?","?",E19)))</f>
        <v>0</v>
      </c>
      <c r="G19" s="167">
        <f t="shared" ref="G19:G28" si="10">IF(E5&lt;&gt;"?",E5,$P5)</f>
        <v>0.84</v>
      </c>
      <c r="H19" s="167">
        <f t="shared" ref="H19:H29" si="11">IF(OR(ISNA(G19),ISNA($G$30),),"",IF($G$30&lt;=0,"",IF(G19="?","?",G19)))</f>
        <v>0.84</v>
      </c>
      <c r="I19" s="169">
        <f t="shared" ref="I19:I29" si="12">IF(F5&lt;&gt;"?",F5,$P5)</f>
        <v>0.19</v>
      </c>
      <c r="J19" s="169">
        <f t="shared" ref="J19:J29" si="13">IF(OR(ISNA(I19),ISNA($I$30),),"",IF($I$30&lt;=0,"",IF(I19="?","?",I19)))</f>
        <v>0.19</v>
      </c>
      <c r="K19" s="167">
        <f t="shared" ref="K19:K29" si="14">IF(G5&lt;&gt;"?",G5,$P5)</f>
        <v>0.5</v>
      </c>
      <c r="L19" s="167">
        <f t="shared" ref="L19:L29" si="15">IF(OR(ISNA(K19),ISNA($K$30),),"",IF($K$30&lt;=0,"",IF(K19="?","?",K19)))</f>
        <v>0.5</v>
      </c>
      <c r="M19" s="169">
        <f t="shared" ref="M19:M29" si="16">IF(H5&lt;&gt;"?",H5,$P5)</f>
        <v>0.9</v>
      </c>
      <c r="N19" s="169">
        <f t="shared" ref="N19:N29" si="17">IF(OR(ISNA(M19),ISNA($M$30),),"",IF($M$30&lt;=0,"",IF(M19="?","?",M19)))</f>
        <v>0.9</v>
      </c>
      <c r="O19" s="167">
        <f t="shared" ref="O19:O29" si="18">IF(I5&lt;&gt;"?",I5,$P5)</f>
        <v>0.65</v>
      </c>
      <c r="P19" s="167">
        <f t="shared" ref="P19:P29" si="19">IF(OR(ISNA(O19),ISNA($O$30),),"",IF($O$30&lt;=0,"",IF(O19="?","?",O19)))</f>
        <v>0.65</v>
      </c>
      <c r="Q19" s="169">
        <f t="shared" ref="Q19:Q29" si="20">IF(J5&lt;&gt;"?",J5,$P5)</f>
        <v>1.26</v>
      </c>
      <c r="R19" s="169">
        <f t="shared" ref="R19:R29" si="21">IF(OR(ISNA(Q19),ISNA($Q$30),),"",IF($Q$30&lt;=0,"",IF(Q19="?","?",Q19)))</f>
        <v>1.26</v>
      </c>
      <c r="S19" s="167">
        <f t="shared" ref="S19:S29" si="22">IF(K5&lt;&gt;"?",K5,$P5)</f>
        <v>5.2230772717550063E-2</v>
      </c>
      <c r="T19" s="167">
        <f t="shared" ref="T19:T29" si="23">IF(OR(ISNA(S19),ISNA($S$30),),"",IF($S$30&lt;=0,"",IF(S19="?","?",S19)))</f>
        <v>5.2230772717550063E-2</v>
      </c>
      <c r="U19" s="169">
        <f t="shared" ref="U19:U29" si="24">IF(L5&lt;&gt;"?",L5,$P5)</f>
        <v>0.50913675252417223</v>
      </c>
      <c r="V19" s="169">
        <f t="shared" ref="V19:V29" si="25">IF(OR(ISNA(U19),ISNA($U$30),),"",IF($U$30&lt;=0,"",IF(U19="?","?",U19)))</f>
        <v>0.50913675252417223</v>
      </c>
      <c r="W19" s="167">
        <f t="shared" ref="W19:W29" si="26">IF(M5&lt;&gt;"?",M5,$P5)</f>
        <v>0.50913675252417223</v>
      </c>
      <c r="X19" s="167">
        <f t="shared" ref="X19:X29" si="27">IF(OR(ISNA(W19),ISNA($W$30),),"",IF($W$30&lt;=0,"",IF(W19="?","?",W19)))</f>
        <v>0.50913675252417223</v>
      </c>
      <c r="Y19" s="169">
        <f t="shared" ref="Y19:Y29" si="28">IF(N5&lt;&gt;"?",N5,$P5)</f>
        <v>0.50913675252417223</v>
      </c>
      <c r="Z19" s="169">
        <f t="shared" ref="Z19:Z29" si="29">IF(OR(ISNA(Y19),ISNA($Y$30),),"",IF($Y$30&lt;=0,"",IF(Y19="?","?",Y19)))</f>
        <v>0.50913675252417223</v>
      </c>
      <c r="AC19">
        <f t="shared" si="5"/>
        <v>0.50913675252417223</v>
      </c>
    </row>
    <row r="20" spans="1:29">
      <c r="A20" t="s">
        <v>66</v>
      </c>
      <c r="B20" s="27" t="str">
        <f t="shared" si="4"/>
        <v>March</v>
      </c>
      <c r="C20" s="167">
        <f t="shared" si="6"/>
        <v>0.17</v>
      </c>
      <c r="D20" s="167">
        <f t="shared" si="7"/>
        <v>0.17</v>
      </c>
      <c r="E20" s="169">
        <f t="shared" si="8"/>
        <v>2.96</v>
      </c>
      <c r="F20" s="169">
        <f t="shared" si="9"/>
        <v>2.96</v>
      </c>
      <c r="G20" s="167">
        <f t="shared" si="10"/>
        <v>1.28</v>
      </c>
      <c r="H20" s="167">
        <f t="shared" si="11"/>
        <v>1.28</v>
      </c>
      <c r="I20" s="169">
        <f t="shared" si="12"/>
        <v>0.36</v>
      </c>
      <c r="J20" s="169">
        <f t="shared" si="13"/>
        <v>0.36</v>
      </c>
      <c r="K20" s="167">
        <f t="shared" si="14"/>
        <v>0.54</v>
      </c>
      <c r="L20" s="167">
        <f t="shared" si="15"/>
        <v>0.54</v>
      </c>
      <c r="M20" s="169">
        <f t="shared" si="16"/>
        <v>1.25</v>
      </c>
      <c r="N20" s="169">
        <f t="shared" si="17"/>
        <v>1.25</v>
      </c>
      <c r="O20" s="167">
        <f t="shared" si="18"/>
        <v>1.34</v>
      </c>
      <c r="P20" s="167">
        <f t="shared" si="19"/>
        <v>1.34</v>
      </c>
      <c r="Q20" s="169">
        <f t="shared" si="20"/>
        <v>0.49</v>
      </c>
      <c r="R20" s="169">
        <f t="shared" si="21"/>
        <v>0.49</v>
      </c>
      <c r="S20" s="167">
        <f t="shared" si="22"/>
        <v>7.0288573023446169E-2</v>
      </c>
      <c r="T20" s="167">
        <f t="shared" si="23"/>
        <v>7.0288573023446169E-2</v>
      </c>
      <c r="U20" s="169">
        <f t="shared" si="24"/>
        <v>0.94003206366927194</v>
      </c>
      <c r="V20" s="169">
        <f t="shared" si="25"/>
        <v>0.94003206366927194</v>
      </c>
      <c r="W20" s="167">
        <f t="shared" si="26"/>
        <v>0.94003206366927194</v>
      </c>
      <c r="X20" s="167">
        <f t="shared" si="27"/>
        <v>0.94003206366927194</v>
      </c>
      <c r="Y20" s="169">
        <f t="shared" si="28"/>
        <v>0.94003206366927194</v>
      </c>
      <c r="Z20" s="169">
        <f t="shared" si="29"/>
        <v>0.94003206366927194</v>
      </c>
      <c r="AC20">
        <f t="shared" si="5"/>
        <v>0.94003206366927194</v>
      </c>
    </row>
    <row r="21" spans="1:29">
      <c r="A21" t="s">
        <v>67</v>
      </c>
      <c r="B21" s="27" t="str">
        <f t="shared" si="4"/>
        <v>April</v>
      </c>
      <c r="C21" s="167">
        <f t="shared" si="6"/>
        <v>0.53</v>
      </c>
      <c r="D21" s="167">
        <f t="shared" si="7"/>
        <v>0.53</v>
      </c>
      <c r="E21" s="169">
        <f t="shared" si="8"/>
        <v>4.45</v>
      </c>
      <c r="F21" s="169">
        <f t="shared" si="9"/>
        <v>4.45</v>
      </c>
      <c r="G21" s="167">
        <f t="shared" si="10"/>
        <v>3.71</v>
      </c>
      <c r="H21" s="167">
        <f t="shared" si="11"/>
        <v>3.71</v>
      </c>
      <c r="I21" s="169">
        <f t="shared" si="12"/>
        <v>1.1000000000000001</v>
      </c>
      <c r="J21" s="169">
        <f t="shared" si="13"/>
        <v>1.1000000000000001</v>
      </c>
      <c r="K21" s="167">
        <f t="shared" si="14"/>
        <v>2.2599999999999998</v>
      </c>
      <c r="L21" s="167">
        <f t="shared" si="15"/>
        <v>2.2599999999999998</v>
      </c>
      <c r="M21" s="169">
        <f t="shared" si="16"/>
        <v>0.68</v>
      </c>
      <c r="N21" s="169">
        <f t="shared" si="17"/>
        <v>0.68</v>
      </c>
      <c r="O21" s="167">
        <f t="shared" si="18"/>
        <v>1.84</v>
      </c>
      <c r="P21" s="167">
        <f t="shared" si="19"/>
        <v>1.84</v>
      </c>
      <c r="Q21" s="169">
        <f t="shared" si="20"/>
        <v>0.48</v>
      </c>
      <c r="R21" s="169">
        <f t="shared" si="21"/>
        <v>0.48</v>
      </c>
      <c r="S21" s="167">
        <f t="shared" si="22"/>
        <v>8.5663225111074992E-2</v>
      </c>
      <c r="T21" s="167">
        <f t="shared" si="23"/>
        <v>8.5663225111074992E-2</v>
      </c>
      <c r="U21" s="169">
        <f t="shared" si="24"/>
        <v>1.6817403583456751</v>
      </c>
      <c r="V21" s="169">
        <f t="shared" si="25"/>
        <v>1.6817403583456751</v>
      </c>
      <c r="W21" s="167">
        <f t="shared" si="26"/>
        <v>1.6817403583456751</v>
      </c>
      <c r="X21" s="167">
        <f t="shared" si="27"/>
        <v>1.6817403583456751</v>
      </c>
      <c r="Y21" s="169">
        <f t="shared" si="28"/>
        <v>1.6817403583456751</v>
      </c>
      <c r="Z21" s="169">
        <f t="shared" si="29"/>
        <v>1.6817403583456751</v>
      </c>
      <c r="AC21">
        <f t="shared" si="5"/>
        <v>1.6817403583456751</v>
      </c>
    </row>
    <row r="22" spans="1:29">
      <c r="A22" t="s">
        <v>68</v>
      </c>
      <c r="B22" s="27" t="str">
        <f t="shared" si="4"/>
        <v>May</v>
      </c>
      <c r="C22" s="167">
        <f t="shared" si="6"/>
        <v>3.56</v>
      </c>
      <c r="D22" s="167">
        <f t="shared" si="7"/>
        <v>3.56</v>
      </c>
      <c r="E22" s="169">
        <f t="shared" si="8"/>
        <v>2.31</v>
      </c>
      <c r="F22" s="169">
        <f t="shared" si="9"/>
        <v>2.31</v>
      </c>
      <c r="G22" s="167">
        <f t="shared" si="10"/>
        <v>0.78</v>
      </c>
      <c r="H22" s="167">
        <f t="shared" si="11"/>
        <v>0.78</v>
      </c>
      <c r="I22" s="169">
        <f t="shared" si="12"/>
        <v>1.05</v>
      </c>
      <c r="J22" s="169">
        <f t="shared" si="13"/>
        <v>1.05</v>
      </c>
      <c r="K22" s="167">
        <f t="shared" si="14"/>
        <v>1.03</v>
      </c>
      <c r="L22" s="167">
        <f t="shared" si="15"/>
        <v>1.03</v>
      </c>
      <c r="M22" s="169">
        <f t="shared" si="16"/>
        <v>4.43</v>
      </c>
      <c r="N22" s="169">
        <f t="shared" si="17"/>
        <v>4.43</v>
      </c>
      <c r="O22" s="167">
        <f t="shared" si="18"/>
        <v>3.09</v>
      </c>
      <c r="P22" s="167">
        <f t="shared" si="19"/>
        <v>3.09</v>
      </c>
      <c r="Q22" s="169">
        <f t="shared" si="20"/>
        <v>1.37</v>
      </c>
      <c r="R22" s="169">
        <f t="shared" si="21"/>
        <v>1.37</v>
      </c>
      <c r="S22" s="167">
        <f t="shared" si="22"/>
        <v>0.1234600114903425</v>
      </c>
      <c r="T22" s="167">
        <f t="shared" si="23"/>
        <v>0.1234600114903425</v>
      </c>
      <c r="U22" s="169">
        <f t="shared" si="24"/>
        <v>1.9714955568322603</v>
      </c>
      <c r="V22" s="169">
        <f t="shared" si="25"/>
        <v>1.9714955568322603</v>
      </c>
      <c r="W22" s="167">
        <f t="shared" si="26"/>
        <v>1.9714955568322603</v>
      </c>
      <c r="X22" s="167">
        <f t="shared" si="27"/>
        <v>1.9714955568322603</v>
      </c>
      <c r="Y22" s="169">
        <f t="shared" si="28"/>
        <v>1.9714955568322603</v>
      </c>
      <c r="Z22" s="169">
        <f t="shared" si="29"/>
        <v>1.9714955568322603</v>
      </c>
      <c r="AC22">
        <f t="shared" si="5"/>
        <v>1.9714955568322603</v>
      </c>
    </row>
    <row r="23" spans="1:29">
      <c r="A23" t="s">
        <v>69</v>
      </c>
      <c r="B23" s="27" t="str">
        <f t="shared" si="4"/>
        <v>June</v>
      </c>
      <c r="C23" s="167">
        <f t="shared" si="6"/>
        <v>4.5199999999999996</v>
      </c>
      <c r="D23" s="167">
        <f t="shared" si="7"/>
        <v>4.5199999999999996</v>
      </c>
      <c r="E23" s="169">
        <f t="shared" si="8"/>
        <v>2.81</v>
      </c>
      <c r="F23" s="169">
        <f t="shared" si="9"/>
        <v>2.81</v>
      </c>
      <c r="G23" s="167">
        <f t="shared" si="10"/>
        <v>2.4300000000000002</v>
      </c>
      <c r="H23" s="167">
        <f t="shared" si="11"/>
        <v>2.4300000000000002</v>
      </c>
      <c r="I23" s="169">
        <f t="shared" si="12"/>
        <v>1.59</v>
      </c>
      <c r="J23" s="169">
        <f t="shared" si="13"/>
        <v>1.59</v>
      </c>
      <c r="K23" s="167">
        <f t="shared" si="14"/>
        <v>2.42</v>
      </c>
      <c r="L23" s="167">
        <f t="shared" si="15"/>
        <v>2.42</v>
      </c>
      <c r="M23" s="169">
        <f t="shared" si="16"/>
        <v>1.8</v>
      </c>
      <c r="N23" s="169">
        <f t="shared" si="17"/>
        <v>1.8</v>
      </c>
      <c r="O23" s="167">
        <f t="shared" si="18"/>
        <v>2.0299999999999998</v>
      </c>
      <c r="P23" s="167">
        <f t="shared" si="19"/>
        <v>2.0299999999999998</v>
      </c>
      <c r="Q23" s="169">
        <f t="shared" si="20"/>
        <v>2.5099999999999998</v>
      </c>
      <c r="R23" s="169">
        <f t="shared" si="21"/>
        <v>2.5099999999999998</v>
      </c>
      <c r="S23" s="167">
        <f t="shared" si="22"/>
        <v>3.5974121582032934E-2</v>
      </c>
      <c r="T23" s="167">
        <f t="shared" si="23"/>
        <v>3.5974121582032934E-2</v>
      </c>
      <c r="U23" s="169">
        <f t="shared" si="24"/>
        <v>2.2384415690646704</v>
      </c>
      <c r="V23" s="169">
        <f t="shared" si="25"/>
        <v>2.2384415690646704</v>
      </c>
      <c r="W23" s="167">
        <f t="shared" si="26"/>
        <v>2.2384415690646704</v>
      </c>
      <c r="X23" s="167">
        <f t="shared" si="27"/>
        <v>2.2384415690646704</v>
      </c>
      <c r="Y23" s="169">
        <f t="shared" si="28"/>
        <v>2.2384415690646704</v>
      </c>
      <c r="Z23" s="169">
        <f t="shared" si="29"/>
        <v>2.2384415690646704</v>
      </c>
      <c r="AC23">
        <f t="shared" si="5"/>
        <v>2.2384415690646704</v>
      </c>
    </row>
    <row r="24" spans="1:29">
      <c r="B24" s="27" t="str">
        <f t="shared" si="4"/>
        <v>July</v>
      </c>
      <c r="C24" s="167">
        <f t="shared" si="6"/>
        <v>2.71</v>
      </c>
      <c r="D24" s="167">
        <f t="shared" si="7"/>
        <v>2.71</v>
      </c>
      <c r="E24" s="169">
        <f t="shared" si="8"/>
        <v>2.12</v>
      </c>
      <c r="F24" s="169">
        <f t="shared" si="9"/>
        <v>2.12</v>
      </c>
      <c r="G24" s="167">
        <f t="shared" si="10"/>
        <v>2.57</v>
      </c>
      <c r="H24" s="167">
        <f t="shared" si="11"/>
        <v>2.57</v>
      </c>
      <c r="I24" s="169">
        <f t="shared" si="12"/>
        <v>3.99</v>
      </c>
      <c r="J24" s="169">
        <f t="shared" si="13"/>
        <v>3.99</v>
      </c>
      <c r="K24" s="167">
        <f t="shared" si="14"/>
        <v>1.04</v>
      </c>
      <c r="L24" s="167">
        <f t="shared" si="15"/>
        <v>1.04</v>
      </c>
      <c r="M24" s="169">
        <f t="shared" si="16"/>
        <v>2.04</v>
      </c>
      <c r="N24" s="169">
        <f t="shared" si="17"/>
        <v>2.04</v>
      </c>
      <c r="O24" s="167">
        <f t="shared" si="18"/>
        <v>1.79</v>
      </c>
      <c r="P24" s="167">
        <f t="shared" si="19"/>
        <v>1.79</v>
      </c>
      <c r="Q24" s="169">
        <f t="shared" si="20"/>
        <v>1.7</v>
      </c>
      <c r="R24" s="169">
        <f t="shared" si="21"/>
        <v>1.7</v>
      </c>
      <c r="S24" s="167">
        <f t="shared" si="22"/>
        <v>2.443326102644847E-2</v>
      </c>
      <c r="T24" s="167">
        <f t="shared" si="23"/>
        <v>2.443326102644847E-2</v>
      </c>
      <c r="U24" s="169">
        <f t="shared" si="24"/>
        <v>1.9982703623362719</v>
      </c>
      <c r="V24" s="169">
        <f t="shared" si="25"/>
        <v>1.9982703623362719</v>
      </c>
      <c r="W24" s="167">
        <f t="shared" si="26"/>
        <v>1.9982703623362719</v>
      </c>
      <c r="X24" s="167">
        <f t="shared" si="27"/>
        <v>1.9982703623362719</v>
      </c>
      <c r="Y24" s="169">
        <f t="shared" si="28"/>
        <v>1.9982703623362719</v>
      </c>
      <c r="Z24" s="169">
        <f t="shared" si="29"/>
        <v>1.9982703623362719</v>
      </c>
      <c r="AC24">
        <f t="shared" si="5"/>
        <v>1.9982703623362719</v>
      </c>
    </row>
    <row r="25" spans="1:29">
      <c r="B25" s="27" t="str">
        <f t="shared" si="4"/>
        <v>August</v>
      </c>
      <c r="C25" s="167">
        <f t="shared" si="6"/>
        <v>1.81</v>
      </c>
      <c r="D25" s="167">
        <f t="shared" si="7"/>
        <v>1.81</v>
      </c>
      <c r="E25" s="169">
        <f t="shared" si="8"/>
        <v>1.95</v>
      </c>
      <c r="F25" s="169">
        <f t="shared" si="9"/>
        <v>1.95</v>
      </c>
      <c r="G25" s="167">
        <f t="shared" si="10"/>
        <v>2.84</v>
      </c>
      <c r="H25" s="167">
        <f t="shared" si="11"/>
        <v>2.84</v>
      </c>
      <c r="I25" s="169">
        <f t="shared" si="12"/>
        <v>6.64</v>
      </c>
      <c r="J25" s="169">
        <f t="shared" si="13"/>
        <v>6.64</v>
      </c>
      <c r="K25" s="167">
        <f t="shared" si="14"/>
        <v>1.55</v>
      </c>
      <c r="L25" s="167">
        <f t="shared" si="15"/>
        <v>1.55</v>
      </c>
      <c r="M25" s="169">
        <f t="shared" si="16"/>
        <v>1.23</v>
      </c>
      <c r="N25" s="169">
        <f t="shared" si="17"/>
        <v>1.23</v>
      </c>
      <c r="O25" s="167">
        <f t="shared" si="18"/>
        <v>1.79</v>
      </c>
      <c r="P25" s="167">
        <f t="shared" si="19"/>
        <v>1.79</v>
      </c>
      <c r="Q25" s="169">
        <f t="shared" si="20"/>
        <v>1.79</v>
      </c>
      <c r="R25" s="169">
        <f t="shared" si="21"/>
        <v>1.79</v>
      </c>
      <c r="S25" s="167">
        <f t="shared" si="22"/>
        <v>9.5102644381803002E-3</v>
      </c>
      <c r="T25" s="167">
        <f t="shared" si="23"/>
        <v>9.5102644381803002E-3</v>
      </c>
      <c r="U25" s="169">
        <f t="shared" si="24"/>
        <v>2.1788344738264644</v>
      </c>
      <c r="V25" s="169">
        <f t="shared" si="25"/>
        <v>2.1788344738264644</v>
      </c>
      <c r="W25" s="167">
        <f t="shared" si="26"/>
        <v>2.1788344738264644</v>
      </c>
      <c r="X25" s="167">
        <f t="shared" si="27"/>
        <v>2.1788344738264644</v>
      </c>
      <c r="Y25" s="169">
        <f t="shared" si="28"/>
        <v>2.1788344738264644</v>
      </c>
      <c r="Z25" s="169">
        <f t="shared" si="29"/>
        <v>2.1788344738264644</v>
      </c>
      <c r="AC25">
        <f t="shared" si="5"/>
        <v>2.1788344738264644</v>
      </c>
    </row>
    <row r="26" spans="1:29">
      <c r="B26" s="27" t="str">
        <f t="shared" si="4"/>
        <v>September</v>
      </c>
      <c r="C26" s="167">
        <f t="shared" si="6"/>
        <v>2.87</v>
      </c>
      <c r="D26" s="167">
        <f t="shared" si="7"/>
        <v>2.87</v>
      </c>
      <c r="E26" s="169">
        <f t="shared" si="8"/>
        <v>0.78</v>
      </c>
      <c r="F26" s="169">
        <f t="shared" si="9"/>
        <v>0.78</v>
      </c>
      <c r="G26" s="167">
        <f t="shared" si="10"/>
        <v>0.65</v>
      </c>
      <c r="H26" s="167">
        <f t="shared" si="11"/>
        <v>0.65</v>
      </c>
      <c r="I26" s="169">
        <f t="shared" si="12"/>
        <v>1.78</v>
      </c>
      <c r="J26" s="169">
        <f t="shared" si="13"/>
        <v>1.78</v>
      </c>
      <c r="K26" s="167">
        <f t="shared" si="14"/>
        <v>2.4700000000000002</v>
      </c>
      <c r="L26" s="167">
        <f t="shared" si="15"/>
        <v>2.4700000000000002</v>
      </c>
      <c r="M26" s="169">
        <f t="shared" si="16"/>
        <v>0.93</v>
      </c>
      <c r="N26" s="169">
        <f t="shared" si="17"/>
        <v>0.93</v>
      </c>
      <c r="O26" s="167">
        <f t="shared" si="18"/>
        <v>1.66</v>
      </c>
      <c r="P26" s="167">
        <f t="shared" si="19"/>
        <v>1.66</v>
      </c>
      <c r="Q26" s="169">
        <f t="shared" si="20"/>
        <v>1.62</v>
      </c>
      <c r="R26" s="169">
        <f t="shared" si="21"/>
        <v>1.62</v>
      </c>
      <c r="S26" s="167">
        <f t="shared" si="22"/>
        <v>1.8403277836848596E-2</v>
      </c>
      <c r="T26" s="167">
        <f t="shared" si="23"/>
        <v>1.8403277836848596E-2</v>
      </c>
      <c r="U26" s="169">
        <f t="shared" si="24"/>
        <v>1.4198225864263165</v>
      </c>
      <c r="V26" s="169">
        <f t="shared" si="25"/>
        <v>1.4198225864263165</v>
      </c>
      <c r="W26" s="167">
        <f t="shared" si="26"/>
        <v>1.4198225864263165</v>
      </c>
      <c r="X26" s="167">
        <f t="shared" si="27"/>
        <v>1.4198225864263165</v>
      </c>
      <c r="Y26" s="169">
        <f t="shared" si="28"/>
        <v>1.4198225864263165</v>
      </c>
      <c r="Z26" s="169">
        <f t="shared" si="29"/>
        <v>1.4198225864263165</v>
      </c>
      <c r="AC26">
        <f t="shared" si="5"/>
        <v>1.4198225864263165</v>
      </c>
    </row>
    <row r="27" spans="1:29">
      <c r="B27" s="27" t="str">
        <f t="shared" si="4"/>
        <v>October</v>
      </c>
      <c r="C27" s="167">
        <f t="shared" si="6"/>
        <v>1.2</v>
      </c>
      <c r="D27" s="167">
        <f t="shared" si="7"/>
        <v>1.2</v>
      </c>
      <c r="E27" s="169">
        <f t="shared" si="8"/>
        <v>0.49</v>
      </c>
      <c r="F27" s="169">
        <f t="shared" si="9"/>
        <v>0.49</v>
      </c>
      <c r="G27" s="167">
        <f t="shared" si="10"/>
        <v>1.55</v>
      </c>
      <c r="H27" s="167">
        <f t="shared" si="11"/>
        <v>1.55</v>
      </c>
      <c r="I27" s="169">
        <f t="shared" si="12"/>
        <v>0.94</v>
      </c>
      <c r="J27" s="169">
        <f t="shared" si="13"/>
        <v>0.94</v>
      </c>
      <c r="K27" s="167">
        <f t="shared" si="14"/>
        <v>1.78</v>
      </c>
      <c r="L27" s="167">
        <f t="shared" si="15"/>
        <v>1.78</v>
      </c>
      <c r="M27" s="169">
        <f t="shared" si="16"/>
        <v>0.33</v>
      </c>
      <c r="N27" s="169">
        <f t="shared" si="17"/>
        <v>0.33</v>
      </c>
      <c r="O27" s="167">
        <f t="shared" si="18"/>
        <v>0.09</v>
      </c>
      <c r="P27" s="167">
        <f t="shared" si="19"/>
        <v>0.09</v>
      </c>
      <c r="Q27" s="169">
        <f t="shared" si="20"/>
        <v>0.41</v>
      </c>
      <c r="R27" s="169">
        <f t="shared" si="21"/>
        <v>0.41</v>
      </c>
      <c r="S27" s="167">
        <f t="shared" si="22"/>
        <v>1.0078740157480317</v>
      </c>
      <c r="T27" s="167">
        <f t="shared" si="23"/>
        <v>1.0078740157480317</v>
      </c>
      <c r="U27" s="169">
        <f t="shared" si="24"/>
        <v>0.86643044619422571</v>
      </c>
      <c r="V27" s="169">
        <f t="shared" si="25"/>
        <v>0.86643044619422571</v>
      </c>
      <c r="W27" s="167">
        <f t="shared" si="26"/>
        <v>0.86643044619422571</v>
      </c>
      <c r="X27" s="167">
        <f t="shared" si="27"/>
        <v>0.86643044619422571</v>
      </c>
      <c r="Y27" s="169">
        <f t="shared" si="28"/>
        <v>0.86643044619422571</v>
      </c>
      <c r="Z27" s="169">
        <f t="shared" si="29"/>
        <v>0.86643044619422571</v>
      </c>
      <c r="AC27">
        <f t="shared" si="5"/>
        <v>0.86643044619422571</v>
      </c>
    </row>
    <row r="28" spans="1:29">
      <c r="B28" s="27" t="str">
        <f t="shared" si="4"/>
        <v>November</v>
      </c>
      <c r="C28" s="167">
        <f t="shared" si="6"/>
        <v>0.43</v>
      </c>
      <c r="D28" s="167">
        <f t="shared" si="7"/>
        <v>0.43</v>
      </c>
      <c r="E28" s="169">
        <f t="shared" si="8"/>
        <v>2.34</v>
      </c>
      <c r="F28" s="169">
        <f t="shared" si="9"/>
        <v>2.34</v>
      </c>
      <c r="G28" s="167">
        <f t="shared" si="10"/>
        <v>0.11</v>
      </c>
      <c r="H28" s="167">
        <f t="shared" si="11"/>
        <v>0.11</v>
      </c>
      <c r="I28" s="169">
        <f t="shared" si="12"/>
        <v>0.84</v>
      </c>
      <c r="J28" s="169">
        <f t="shared" si="13"/>
        <v>0.84</v>
      </c>
      <c r="K28" s="167">
        <f t="shared" si="14"/>
        <v>0.66</v>
      </c>
      <c r="L28" s="167">
        <f t="shared" si="15"/>
        <v>0.66</v>
      </c>
      <c r="M28" s="169">
        <f t="shared" si="16"/>
        <v>0.76</v>
      </c>
      <c r="N28" s="169">
        <f t="shared" si="17"/>
        <v>0.76</v>
      </c>
      <c r="O28" s="167">
        <f t="shared" si="18"/>
        <v>0.42</v>
      </c>
      <c r="P28" s="167">
        <f t="shared" si="19"/>
        <v>0.42</v>
      </c>
      <c r="Q28" s="169">
        <f t="shared" si="20"/>
        <v>0.14000000000000001</v>
      </c>
      <c r="R28" s="169">
        <f t="shared" si="21"/>
        <v>0.14000000000000001</v>
      </c>
      <c r="S28" s="167">
        <f t="shared" si="22"/>
        <v>0.62992125984251968</v>
      </c>
      <c r="T28" s="167">
        <f t="shared" si="23"/>
        <v>0.62992125984251968</v>
      </c>
      <c r="U28" s="169">
        <f t="shared" si="24"/>
        <v>0.70332458442694656</v>
      </c>
      <c r="V28" s="169">
        <f t="shared" si="25"/>
        <v>0.70332458442694656</v>
      </c>
      <c r="W28" s="167">
        <f t="shared" si="26"/>
        <v>0.70332458442694656</v>
      </c>
      <c r="X28" s="167">
        <f t="shared" si="27"/>
        <v>0.70332458442694656</v>
      </c>
      <c r="Y28" s="169">
        <f t="shared" si="28"/>
        <v>0.70332458442694656</v>
      </c>
      <c r="Z28" s="169">
        <f t="shared" si="29"/>
        <v>0.70332458442694656</v>
      </c>
      <c r="AC28">
        <f t="shared" si="5"/>
        <v>0.70332458442694656</v>
      </c>
    </row>
    <row r="29" spans="1:29">
      <c r="B29" s="27" t="str">
        <f t="shared" si="4"/>
        <v>December</v>
      </c>
      <c r="C29" s="167">
        <f t="shared" si="6"/>
        <v>0.83</v>
      </c>
      <c r="D29" s="167">
        <f t="shared" si="7"/>
        <v>0.83</v>
      </c>
      <c r="E29" s="169">
        <f t="shared" si="8"/>
        <v>0.46</v>
      </c>
      <c r="F29" s="169">
        <f t="shared" si="9"/>
        <v>0.46</v>
      </c>
      <c r="G29" s="167">
        <f>IF(E15&lt;&gt;"?",E15,$P15)</f>
        <v>0.34</v>
      </c>
      <c r="H29" s="167">
        <f t="shared" si="11"/>
        <v>0.34</v>
      </c>
      <c r="I29" s="169">
        <f t="shared" si="12"/>
        <v>0.8</v>
      </c>
      <c r="J29" s="169">
        <f t="shared" si="13"/>
        <v>0.8</v>
      </c>
      <c r="K29" s="167">
        <f t="shared" si="14"/>
        <v>0.18</v>
      </c>
      <c r="L29" s="167">
        <f t="shared" si="15"/>
        <v>0.18</v>
      </c>
      <c r="M29" s="169">
        <f t="shared" si="16"/>
        <v>0.85</v>
      </c>
      <c r="N29" s="169">
        <f t="shared" si="17"/>
        <v>0.85</v>
      </c>
      <c r="O29" s="167">
        <f t="shared" si="18"/>
        <v>0.53</v>
      </c>
      <c r="P29" s="167">
        <f t="shared" si="19"/>
        <v>0.53</v>
      </c>
      <c r="Q29" s="169">
        <f t="shared" si="20"/>
        <v>0.69</v>
      </c>
      <c r="R29" s="169">
        <f t="shared" si="21"/>
        <v>0.69</v>
      </c>
      <c r="S29" s="167">
        <f t="shared" si="22"/>
        <v>0.76771653543307095</v>
      </c>
      <c r="T29" s="167">
        <f t="shared" si="23"/>
        <v>0.76771653543307095</v>
      </c>
      <c r="U29" s="169">
        <f t="shared" si="24"/>
        <v>0.60530183727034126</v>
      </c>
      <c r="V29" s="169">
        <f t="shared" si="25"/>
        <v>0.60530183727034126</v>
      </c>
      <c r="W29" s="167">
        <f t="shared" si="26"/>
        <v>0.60530183727034126</v>
      </c>
      <c r="X29" s="167">
        <f t="shared" si="27"/>
        <v>0.60530183727034126</v>
      </c>
      <c r="Y29" s="169">
        <f t="shared" si="28"/>
        <v>0.60530183727034126</v>
      </c>
      <c r="Z29" s="169">
        <f t="shared" si="29"/>
        <v>0.60530183727034126</v>
      </c>
      <c r="AC29">
        <f t="shared" si="5"/>
        <v>0.60530183727034126</v>
      </c>
    </row>
    <row r="30" spans="1:29">
      <c r="B30" s="27"/>
      <c r="C30" s="167">
        <f>SUM(C18:C29)</f>
        <v>19.229999999999997</v>
      </c>
      <c r="D30" s="167"/>
      <c r="E30" s="169">
        <f>SUM(E18:E29)</f>
        <v>20.69</v>
      </c>
      <c r="F30" s="169"/>
      <c r="G30" s="167">
        <f>SUM(G18:G29)</f>
        <v>17.64</v>
      </c>
      <c r="H30" s="167"/>
      <c r="I30" s="169">
        <f>SUM(I18:I29)</f>
        <v>19.940000000000005</v>
      </c>
      <c r="J30" s="169"/>
      <c r="K30" s="167">
        <f>SUM(K18:K29)</f>
        <v>14.56</v>
      </c>
      <c r="L30" s="167"/>
      <c r="M30" s="169">
        <f>SUM(M18:M29)</f>
        <v>15.290000000000001</v>
      </c>
      <c r="N30" s="169"/>
      <c r="O30" s="167">
        <f>SUM(O18:O29)</f>
        <v>15.749999999999996</v>
      </c>
      <c r="P30" s="167"/>
      <c r="Q30" s="169">
        <f>SUM(Q18:Q29)</f>
        <v>12.730000000000002</v>
      </c>
      <c r="R30" s="169"/>
      <c r="S30" s="167">
        <f>SUM(S18:S29)</f>
        <v>2.862868479156591</v>
      </c>
      <c r="T30" s="167"/>
      <c r="U30" s="169">
        <f>SUM(U18:U29)</f>
        <v>15.112830590916618</v>
      </c>
      <c r="V30" s="169"/>
      <c r="W30" s="167">
        <f>SUM(W18:W29)</f>
        <v>15.380569907007322</v>
      </c>
      <c r="X30" s="167"/>
      <c r="Y30" s="169">
        <f>SUM(Y18:Y29)</f>
        <v>15.380569907007322</v>
      </c>
      <c r="Z30" s="169">
        <f>SUM(Z18:Z29)</f>
        <v>15.380569907007322</v>
      </c>
    </row>
    <row r="32" spans="1:29" ht="13.5" thickBot="1">
      <c r="P32" s="28" t="s">
        <v>70</v>
      </c>
      <c r="Q32" s="29" t="s">
        <v>71</v>
      </c>
    </row>
    <row r="33" spans="1:17" ht="13.5" thickBot="1">
      <c r="B33" s="9"/>
      <c r="C33" s="30">
        <v>1999</v>
      </c>
      <c r="D33" s="30">
        <v>2000</v>
      </c>
      <c r="E33" s="30">
        <v>2001</v>
      </c>
      <c r="F33" s="30">
        <v>2002</v>
      </c>
      <c r="G33" s="30">
        <v>2003</v>
      </c>
      <c r="H33" s="30">
        <v>2004</v>
      </c>
      <c r="I33" s="30">
        <v>2005</v>
      </c>
      <c r="J33" s="30">
        <v>2006</v>
      </c>
      <c r="K33" s="30">
        <v>2007</v>
      </c>
      <c r="L33" s="30">
        <v>2008</v>
      </c>
      <c r="M33" s="30">
        <v>2009</v>
      </c>
      <c r="N33" s="30">
        <v>2010</v>
      </c>
      <c r="O33" s="30" t="s">
        <v>51</v>
      </c>
      <c r="P33" s="28" t="s">
        <v>72</v>
      </c>
      <c r="Q33" s="29" t="s">
        <v>72</v>
      </c>
    </row>
    <row r="34" spans="1:17" ht="13.5" thickBot="1">
      <c r="A34" t="s">
        <v>73</v>
      </c>
      <c r="B34" s="31" t="s">
        <v>11</v>
      </c>
      <c r="C34" s="32">
        <f>D18</f>
        <v>0.41</v>
      </c>
      <c r="D34" s="33">
        <f t="shared" ref="D34:D45" si="30">F18</f>
        <v>0.02</v>
      </c>
      <c r="E34" s="33">
        <f t="shared" ref="E34:E45" si="31">H18</f>
        <v>0.54</v>
      </c>
      <c r="F34" s="33">
        <f t="shared" ref="F34:F45" si="32">J18</f>
        <v>0.66</v>
      </c>
      <c r="G34" s="33">
        <f t="shared" ref="G34:G45" si="33">L18</f>
        <v>0.13</v>
      </c>
      <c r="H34" s="33">
        <f t="shared" ref="H34:H45" si="34">N18</f>
        <v>0.09</v>
      </c>
      <c r="I34" s="33">
        <f t="shared" ref="I34:I45" si="35">P18</f>
        <v>0.52</v>
      </c>
      <c r="J34" s="33">
        <f t="shared" ref="J34:J45" si="36">R18</f>
        <v>0.27</v>
      </c>
      <c r="K34" s="33">
        <f>T18</f>
        <v>3.7393160907044705E-2</v>
      </c>
      <c r="L34" s="33">
        <f t="shared" ref="L34:L45" si="37">V18</f>
        <v>0</v>
      </c>
      <c r="M34" s="33">
        <f>X18</f>
        <v>0.2677393160907045</v>
      </c>
      <c r="N34" s="33">
        <f>Z18</f>
        <v>0.2677393160907045</v>
      </c>
      <c r="O34" s="34">
        <f>IF($C$1=2,AVERAGE(C34:N34),"")</f>
        <v>0.2677393160907045</v>
      </c>
      <c r="P34" s="35">
        <v>0</v>
      </c>
      <c r="Q34" s="36">
        <f>IF($P$46&lt;=0,O34,P34)</f>
        <v>0.2677393160907045</v>
      </c>
    </row>
    <row r="35" spans="1:17" ht="13.5" thickBot="1">
      <c r="A35" t="s">
        <v>74</v>
      </c>
      <c r="B35" s="31" t="s">
        <v>12</v>
      </c>
      <c r="C35" s="32">
        <f t="shared" ref="C35:C45" si="38">D19</f>
        <v>0.19</v>
      </c>
      <c r="D35" s="37">
        <f t="shared" si="30"/>
        <v>0</v>
      </c>
      <c r="E35" s="37">
        <f t="shared" si="31"/>
        <v>0.84</v>
      </c>
      <c r="F35" s="37">
        <f t="shared" si="32"/>
        <v>0.19</v>
      </c>
      <c r="G35" s="37">
        <f t="shared" si="33"/>
        <v>0.5</v>
      </c>
      <c r="H35" s="37">
        <f t="shared" si="34"/>
        <v>0.9</v>
      </c>
      <c r="I35" s="37">
        <f t="shared" si="35"/>
        <v>0.65</v>
      </c>
      <c r="J35" s="37">
        <f t="shared" si="36"/>
        <v>1.26</v>
      </c>
      <c r="K35" s="37">
        <f t="shared" ref="K35:K45" si="39">T19</f>
        <v>5.2230772717550063E-2</v>
      </c>
      <c r="L35" s="37">
        <f t="shared" si="37"/>
        <v>0.50913675252417223</v>
      </c>
      <c r="M35" s="37">
        <f t="shared" ref="M35:M45" si="40">X19</f>
        <v>0.50913675252417223</v>
      </c>
      <c r="N35" s="33">
        <f t="shared" ref="N35:N45" si="41">Z19</f>
        <v>0.50913675252417223</v>
      </c>
      <c r="O35" s="34">
        <f t="shared" ref="O35:O45" si="42">IF($C$1=2,AVERAGE(C35:N35),"")</f>
        <v>0.50913675252417234</v>
      </c>
      <c r="P35" s="35">
        <v>0</v>
      </c>
      <c r="Q35" s="36">
        <f t="shared" ref="Q35:Q45" si="43">IF($P$46&lt;=0,O35,P35)</f>
        <v>0.50913675252417234</v>
      </c>
    </row>
    <row r="36" spans="1:17" ht="13.5" thickBot="1">
      <c r="A36" t="s">
        <v>75</v>
      </c>
      <c r="B36" s="31" t="s">
        <v>13</v>
      </c>
      <c r="C36" s="32">
        <f t="shared" si="38"/>
        <v>0.17</v>
      </c>
      <c r="D36" s="37">
        <f t="shared" si="30"/>
        <v>2.96</v>
      </c>
      <c r="E36" s="37">
        <f t="shared" si="31"/>
        <v>1.28</v>
      </c>
      <c r="F36" s="37">
        <f t="shared" si="32"/>
        <v>0.36</v>
      </c>
      <c r="G36" s="37">
        <f t="shared" si="33"/>
        <v>0.54</v>
      </c>
      <c r="H36" s="37">
        <f t="shared" si="34"/>
        <v>1.25</v>
      </c>
      <c r="I36" s="37">
        <f t="shared" si="35"/>
        <v>1.34</v>
      </c>
      <c r="J36" s="37">
        <f t="shared" si="36"/>
        <v>0.49</v>
      </c>
      <c r="K36" s="37">
        <f t="shared" si="39"/>
        <v>7.0288573023446169E-2</v>
      </c>
      <c r="L36" s="37">
        <f t="shared" si="37"/>
        <v>0.94003206366927194</v>
      </c>
      <c r="M36" s="37">
        <f t="shared" si="40"/>
        <v>0.94003206366927194</v>
      </c>
      <c r="N36" s="33">
        <f t="shared" si="41"/>
        <v>0.94003206366927194</v>
      </c>
      <c r="O36" s="34">
        <f t="shared" si="42"/>
        <v>0.94003206366927172</v>
      </c>
      <c r="P36" s="35">
        <v>0</v>
      </c>
      <c r="Q36" s="36">
        <f t="shared" si="43"/>
        <v>0.94003206366927172</v>
      </c>
    </row>
    <row r="37" spans="1:17" ht="13.5" thickBot="1">
      <c r="A37" t="s">
        <v>58</v>
      </c>
      <c r="B37" s="31" t="s">
        <v>14</v>
      </c>
      <c r="C37" s="32">
        <f t="shared" si="38"/>
        <v>0.53</v>
      </c>
      <c r="D37" s="37">
        <f t="shared" si="30"/>
        <v>4.45</v>
      </c>
      <c r="E37" s="37">
        <f t="shared" si="31"/>
        <v>3.71</v>
      </c>
      <c r="F37" s="37">
        <f t="shared" si="32"/>
        <v>1.1000000000000001</v>
      </c>
      <c r="G37" s="37">
        <f t="shared" si="33"/>
        <v>2.2599999999999998</v>
      </c>
      <c r="H37" s="37">
        <f t="shared" si="34"/>
        <v>0.68</v>
      </c>
      <c r="I37" s="37">
        <f t="shared" si="35"/>
        <v>1.84</v>
      </c>
      <c r="J37" s="37">
        <f t="shared" si="36"/>
        <v>0.48</v>
      </c>
      <c r="K37" s="37">
        <f t="shared" si="39"/>
        <v>8.5663225111074992E-2</v>
      </c>
      <c r="L37" s="37">
        <f t="shared" si="37"/>
        <v>1.6817403583456751</v>
      </c>
      <c r="M37" s="37">
        <f t="shared" si="40"/>
        <v>1.6817403583456751</v>
      </c>
      <c r="N37" s="33">
        <f t="shared" si="41"/>
        <v>1.6817403583456751</v>
      </c>
      <c r="O37" s="34">
        <f t="shared" si="42"/>
        <v>1.6817403583456751</v>
      </c>
      <c r="P37" s="35">
        <v>0</v>
      </c>
      <c r="Q37" s="36">
        <f t="shared" si="43"/>
        <v>1.6817403583456751</v>
      </c>
    </row>
    <row r="38" spans="1:17" ht="13.5" thickBot="1">
      <c r="A38" t="s">
        <v>69</v>
      </c>
      <c r="B38" s="31" t="s">
        <v>15</v>
      </c>
      <c r="C38" s="32">
        <f t="shared" si="38"/>
        <v>3.56</v>
      </c>
      <c r="D38" s="37">
        <f t="shared" si="30"/>
        <v>2.31</v>
      </c>
      <c r="E38" s="37">
        <f t="shared" si="31"/>
        <v>0.78</v>
      </c>
      <c r="F38" s="37">
        <f t="shared" si="32"/>
        <v>1.05</v>
      </c>
      <c r="G38" s="37">
        <f t="shared" si="33"/>
        <v>1.03</v>
      </c>
      <c r="H38" s="37">
        <f t="shared" si="34"/>
        <v>4.43</v>
      </c>
      <c r="I38" s="37">
        <f t="shared" si="35"/>
        <v>3.09</v>
      </c>
      <c r="J38" s="37">
        <f t="shared" si="36"/>
        <v>1.37</v>
      </c>
      <c r="K38" s="37">
        <f t="shared" si="39"/>
        <v>0.1234600114903425</v>
      </c>
      <c r="L38" s="37">
        <f t="shared" si="37"/>
        <v>1.9714955568322603</v>
      </c>
      <c r="M38" s="37">
        <f t="shared" si="40"/>
        <v>1.9714955568322603</v>
      </c>
      <c r="N38" s="33">
        <f t="shared" si="41"/>
        <v>1.9714955568322603</v>
      </c>
      <c r="O38" s="34">
        <f t="shared" si="42"/>
        <v>1.9714955568322601</v>
      </c>
      <c r="P38" s="35">
        <v>0</v>
      </c>
      <c r="Q38" s="36">
        <f t="shared" si="43"/>
        <v>1.9714955568322601</v>
      </c>
    </row>
    <row r="39" spans="1:17" ht="13.5" thickBot="1">
      <c r="B39" s="31" t="s">
        <v>16</v>
      </c>
      <c r="C39" s="32">
        <f t="shared" si="38"/>
        <v>4.5199999999999996</v>
      </c>
      <c r="D39" s="37">
        <f t="shared" si="30"/>
        <v>2.81</v>
      </c>
      <c r="E39" s="37">
        <f t="shared" si="31"/>
        <v>2.4300000000000002</v>
      </c>
      <c r="F39" s="37">
        <f t="shared" si="32"/>
        <v>1.59</v>
      </c>
      <c r="G39" s="37">
        <f t="shared" si="33"/>
        <v>2.42</v>
      </c>
      <c r="H39" s="37">
        <f t="shared" si="34"/>
        <v>1.8</v>
      </c>
      <c r="I39" s="37">
        <f t="shared" si="35"/>
        <v>2.0299999999999998</v>
      </c>
      <c r="J39" s="37">
        <f t="shared" si="36"/>
        <v>2.5099999999999998</v>
      </c>
      <c r="K39" s="37">
        <f t="shared" si="39"/>
        <v>3.5974121582032934E-2</v>
      </c>
      <c r="L39" s="37">
        <f t="shared" si="37"/>
        <v>2.2384415690646704</v>
      </c>
      <c r="M39" s="37">
        <f t="shared" si="40"/>
        <v>2.2384415690646704</v>
      </c>
      <c r="N39" s="33">
        <f t="shared" si="41"/>
        <v>2.2384415690646704</v>
      </c>
      <c r="O39" s="34">
        <f t="shared" si="42"/>
        <v>2.23844156906467</v>
      </c>
      <c r="P39" s="35">
        <v>0</v>
      </c>
      <c r="Q39" s="36">
        <f t="shared" si="43"/>
        <v>2.23844156906467</v>
      </c>
    </row>
    <row r="40" spans="1:17" ht="13.5" thickBot="1">
      <c r="B40" s="31" t="s">
        <v>17</v>
      </c>
      <c r="C40" s="32">
        <f t="shared" si="38"/>
        <v>2.71</v>
      </c>
      <c r="D40" s="37">
        <f t="shared" si="30"/>
        <v>2.12</v>
      </c>
      <c r="E40" s="37">
        <f t="shared" si="31"/>
        <v>2.57</v>
      </c>
      <c r="F40" s="37">
        <f t="shared" si="32"/>
        <v>3.99</v>
      </c>
      <c r="G40" s="37">
        <f t="shared" si="33"/>
        <v>1.04</v>
      </c>
      <c r="H40" s="37">
        <f t="shared" si="34"/>
        <v>2.04</v>
      </c>
      <c r="I40" s="37">
        <f t="shared" si="35"/>
        <v>1.79</v>
      </c>
      <c r="J40" s="37">
        <f t="shared" si="36"/>
        <v>1.7</v>
      </c>
      <c r="K40" s="37">
        <f t="shared" si="39"/>
        <v>2.443326102644847E-2</v>
      </c>
      <c r="L40" s="37">
        <f t="shared" si="37"/>
        <v>1.9982703623362719</v>
      </c>
      <c r="M40" s="37">
        <f t="shared" si="40"/>
        <v>1.9982703623362719</v>
      </c>
      <c r="N40" s="33">
        <f t="shared" si="41"/>
        <v>1.9982703623362719</v>
      </c>
      <c r="O40" s="34">
        <f t="shared" si="42"/>
        <v>1.9982703623362716</v>
      </c>
      <c r="P40" s="35">
        <v>0</v>
      </c>
      <c r="Q40" s="36">
        <f t="shared" si="43"/>
        <v>1.9982703623362716</v>
      </c>
    </row>
    <row r="41" spans="1:17" ht="13.5" thickBot="1">
      <c r="B41" s="31" t="s">
        <v>18</v>
      </c>
      <c r="C41" s="32">
        <f t="shared" si="38"/>
        <v>1.81</v>
      </c>
      <c r="D41" s="37">
        <f t="shared" si="30"/>
        <v>1.95</v>
      </c>
      <c r="E41" s="37">
        <f t="shared" si="31"/>
        <v>2.84</v>
      </c>
      <c r="F41" s="37">
        <f t="shared" si="32"/>
        <v>6.64</v>
      </c>
      <c r="G41" s="37">
        <f t="shared" si="33"/>
        <v>1.55</v>
      </c>
      <c r="H41" s="37">
        <f t="shared" si="34"/>
        <v>1.23</v>
      </c>
      <c r="I41" s="37">
        <f t="shared" si="35"/>
        <v>1.79</v>
      </c>
      <c r="J41" s="37">
        <f t="shared" si="36"/>
        <v>1.79</v>
      </c>
      <c r="K41" s="37">
        <f t="shared" si="39"/>
        <v>9.5102644381803002E-3</v>
      </c>
      <c r="L41" s="37">
        <f t="shared" si="37"/>
        <v>2.1788344738264644</v>
      </c>
      <c r="M41" s="37">
        <f t="shared" si="40"/>
        <v>2.1788344738264644</v>
      </c>
      <c r="N41" s="33">
        <f t="shared" si="41"/>
        <v>2.1788344738264644</v>
      </c>
      <c r="O41" s="34">
        <f t="shared" si="42"/>
        <v>2.178834473826464</v>
      </c>
      <c r="P41" s="35">
        <v>0</v>
      </c>
      <c r="Q41" s="36">
        <f t="shared" si="43"/>
        <v>2.178834473826464</v>
      </c>
    </row>
    <row r="42" spans="1:17" ht="13.5" thickBot="1">
      <c r="B42" s="31" t="s">
        <v>19</v>
      </c>
      <c r="C42" s="32">
        <f t="shared" si="38"/>
        <v>2.87</v>
      </c>
      <c r="D42" s="37">
        <f t="shared" si="30"/>
        <v>0.78</v>
      </c>
      <c r="E42" s="37">
        <f t="shared" si="31"/>
        <v>0.65</v>
      </c>
      <c r="F42" s="37">
        <f t="shared" si="32"/>
        <v>1.78</v>
      </c>
      <c r="G42" s="37">
        <f t="shared" si="33"/>
        <v>2.4700000000000002</v>
      </c>
      <c r="H42" s="37">
        <f t="shared" si="34"/>
        <v>0.93</v>
      </c>
      <c r="I42" s="37">
        <f t="shared" si="35"/>
        <v>1.66</v>
      </c>
      <c r="J42" s="37">
        <f t="shared" si="36"/>
        <v>1.62</v>
      </c>
      <c r="K42" s="37">
        <f t="shared" si="39"/>
        <v>1.8403277836848596E-2</v>
      </c>
      <c r="L42" s="37">
        <f t="shared" si="37"/>
        <v>1.4198225864263165</v>
      </c>
      <c r="M42" s="37">
        <f t="shared" si="40"/>
        <v>1.4198225864263165</v>
      </c>
      <c r="N42" s="33">
        <f t="shared" si="41"/>
        <v>1.4198225864263165</v>
      </c>
      <c r="O42" s="34">
        <f t="shared" si="42"/>
        <v>1.4198225864263165</v>
      </c>
      <c r="P42" s="35">
        <v>0</v>
      </c>
      <c r="Q42" s="36">
        <f t="shared" si="43"/>
        <v>1.4198225864263165</v>
      </c>
    </row>
    <row r="43" spans="1:17" ht="13.5" thickBot="1">
      <c r="B43" s="31" t="s">
        <v>20</v>
      </c>
      <c r="C43" s="32">
        <f t="shared" si="38"/>
        <v>1.2</v>
      </c>
      <c r="D43" s="37">
        <f t="shared" si="30"/>
        <v>0.49</v>
      </c>
      <c r="E43" s="37">
        <f t="shared" si="31"/>
        <v>1.55</v>
      </c>
      <c r="F43" s="37">
        <f t="shared" si="32"/>
        <v>0.94</v>
      </c>
      <c r="G43" s="37">
        <f t="shared" si="33"/>
        <v>1.78</v>
      </c>
      <c r="H43" s="37">
        <f t="shared" si="34"/>
        <v>0.33</v>
      </c>
      <c r="I43" s="37">
        <f t="shared" si="35"/>
        <v>0.09</v>
      </c>
      <c r="J43" s="37">
        <f t="shared" si="36"/>
        <v>0.41</v>
      </c>
      <c r="K43" s="37">
        <f t="shared" si="39"/>
        <v>1.0078740157480317</v>
      </c>
      <c r="L43" s="37">
        <f t="shared" si="37"/>
        <v>0.86643044619422571</v>
      </c>
      <c r="M43" s="37">
        <f t="shared" si="40"/>
        <v>0.86643044619422571</v>
      </c>
      <c r="N43" s="33">
        <f t="shared" si="41"/>
        <v>0.86643044619422571</v>
      </c>
      <c r="O43" s="34">
        <f t="shared" si="42"/>
        <v>0.86643044619422571</v>
      </c>
      <c r="P43" s="35">
        <v>0</v>
      </c>
      <c r="Q43" s="36">
        <f t="shared" si="43"/>
        <v>0.86643044619422571</v>
      </c>
    </row>
    <row r="44" spans="1:17" ht="13.5" thickBot="1">
      <c r="B44" s="31" t="s">
        <v>21</v>
      </c>
      <c r="C44" s="32">
        <f t="shared" si="38"/>
        <v>0.43</v>
      </c>
      <c r="D44" s="37">
        <f t="shared" si="30"/>
        <v>2.34</v>
      </c>
      <c r="E44" s="37">
        <f t="shared" si="31"/>
        <v>0.11</v>
      </c>
      <c r="F44" s="37">
        <f t="shared" si="32"/>
        <v>0.84</v>
      </c>
      <c r="G44" s="37">
        <f t="shared" si="33"/>
        <v>0.66</v>
      </c>
      <c r="H44" s="37">
        <f t="shared" si="34"/>
        <v>0.76</v>
      </c>
      <c r="I44" s="37">
        <f t="shared" si="35"/>
        <v>0.42</v>
      </c>
      <c r="J44" s="37">
        <f t="shared" si="36"/>
        <v>0.14000000000000001</v>
      </c>
      <c r="K44" s="37">
        <f t="shared" si="39"/>
        <v>0.62992125984251968</v>
      </c>
      <c r="L44" s="37">
        <f t="shared" si="37"/>
        <v>0.70332458442694656</v>
      </c>
      <c r="M44" s="37">
        <f t="shared" si="40"/>
        <v>0.70332458442694656</v>
      </c>
      <c r="N44" s="33">
        <f t="shared" si="41"/>
        <v>0.70332458442694656</v>
      </c>
      <c r="O44" s="34">
        <f t="shared" si="42"/>
        <v>0.70332458442694656</v>
      </c>
      <c r="P44" s="35">
        <v>0</v>
      </c>
      <c r="Q44" s="36">
        <f t="shared" si="43"/>
        <v>0.70332458442694656</v>
      </c>
    </row>
    <row r="45" spans="1:17">
      <c r="B45" s="31" t="s">
        <v>22</v>
      </c>
      <c r="C45" s="32">
        <f t="shared" si="38"/>
        <v>0.83</v>
      </c>
      <c r="D45" s="37">
        <f t="shared" si="30"/>
        <v>0.46</v>
      </c>
      <c r="E45" s="37">
        <f t="shared" si="31"/>
        <v>0.34</v>
      </c>
      <c r="F45" s="37">
        <f t="shared" si="32"/>
        <v>0.8</v>
      </c>
      <c r="G45" s="37">
        <f t="shared" si="33"/>
        <v>0.18</v>
      </c>
      <c r="H45" s="37">
        <f t="shared" si="34"/>
        <v>0.85</v>
      </c>
      <c r="I45" s="37">
        <f t="shared" si="35"/>
        <v>0.53</v>
      </c>
      <c r="J45" s="37">
        <f t="shared" si="36"/>
        <v>0.69</v>
      </c>
      <c r="K45" s="37">
        <f t="shared" si="39"/>
        <v>0.76771653543307095</v>
      </c>
      <c r="L45" s="37">
        <f t="shared" si="37"/>
        <v>0.60530183727034126</v>
      </c>
      <c r="M45" s="37">
        <f t="shared" si="40"/>
        <v>0.60530183727034126</v>
      </c>
      <c r="N45" s="33">
        <f t="shared" si="41"/>
        <v>0.60530183727034126</v>
      </c>
      <c r="O45" s="34">
        <f t="shared" si="42"/>
        <v>0.60530183727034115</v>
      </c>
      <c r="P45" s="35">
        <v>0</v>
      </c>
      <c r="Q45" s="36">
        <f t="shared" si="43"/>
        <v>0.60530183727034115</v>
      </c>
    </row>
    <row r="46" spans="1:17" ht="13.5" thickBot="1">
      <c r="B46" s="13"/>
      <c r="C46" s="38"/>
      <c r="D46" s="39"/>
      <c r="E46" s="39"/>
      <c r="F46" s="39"/>
      <c r="G46" s="39"/>
      <c r="H46" s="39"/>
      <c r="I46" s="39"/>
      <c r="J46" s="39"/>
      <c r="K46" s="39"/>
      <c r="L46" s="39"/>
      <c r="M46" s="39"/>
      <c r="N46" s="39" t="s">
        <v>76</v>
      </c>
      <c r="O46" s="40">
        <f>SUM(O34:O45)</f>
        <v>15.38056990700732</v>
      </c>
      <c r="P46" s="35">
        <f>SUM(P34:P45)</f>
        <v>0</v>
      </c>
      <c r="Q46" s="36">
        <f>SUM(Q34:Q45)</f>
        <v>15.38056990700732</v>
      </c>
    </row>
  </sheetData>
  <sheetProtection sort="0"/>
  <customSheetViews>
    <customSheetView guid="{AA4FA3B0-F96E-4CF2-864D-09383E4C7DB9}" showRuler="0" topLeftCell="B1">
      <selection activeCell="O34" sqref="O34"/>
      <pageMargins left="0.75" right="0.75" top="1" bottom="1" header="0.5" footer="0.5"/>
      <headerFooter alignWithMargins="0"/>
    </customSheetView>
  </customSheetViews>
  <mergeCells count="4">
    <mergeCell ref="A2:B2"/>
    <mergeCell ref="D1:AB2"/>
    <mergeCell ref="A1:B1"/>
    <mergeCell ref="Y3:Y16"/>
  </mergeCells>
  <phoneticPr fontId="2"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sheetPr codeName="Sheet21"/>
  <dimension ref="A1:AU65336"/>
  <sheetViews>
    <sheetView topLeftCell="AA1" workbookViewId="0">
      <selection activeCell="AJ2" sqref="AJ2:AU13"/>
    </sheetView>
  </sheetViews>
  <sheetFormatPr defaultRowHeight="12.75"/>
  <cols>
    <col min="15" max="15" width="9.140625" style="171"/>
  </cols>
  <sheetData>
    <row r="1" spans="1:47">
      <c r="B1" s="90"/>
      <c r="C1" s="90"/>
      <c r="D1" s="90"/>
      <c r="E1" s="90"/>
      <c r="F1" s="90"/>
      <c r="G1" s="90"/>
      <c r="H1" s="90"/>
      <c r="I1" s="90"/>
      <c r="J1" s="90"/>
      <c r="K1" s="90"/>
      <c r="L1" s="90"/>
      <c r="M1" s="90"/>
      <c r="N1" s="90"/>
      <c r="O1" s="101"/>
      <c r="R1">
        <v>1999</v>
      </c>
      <c r="S1">
        <v>2000</v>
      </c>
      <c r="T1">
        <v>2001</v>
      </c>
      <c r="U1">
        <v>2002</v>
      </c>
      <c r="V1">
        <v>2003</v>
      </c>
      <c r="W1">
        <v>2004</v>
      </c>
      <c r="X1">
        <v>2005</v>
      </c>
      <c r="Y1">
        <v>2006</v>
      </c>
      <c r="Z1">
        <v>2007</v>
      </c>
      <c r="AA1">
        <v>2008</v>
      </c>
      <c r="AB1">
        <v>2009</v>
      </c>
      <c r="AC1">
        <v>2010</v>
      </c>
      <c r="AI1" s="6"/>
      <c r="AJ1" s="6">
        <v>1999</v>
      </c>
      <c r="AK1" s="6">
        <v>2000</v>
      </c>
      <c r="AL1" s="6">
        <v>2001</v>
      </c>
      <c r="AM1" s="6">
        <v>2002</v>
      </c>
      <c r="AN1" s="6">
        <v>2003</v>
      </c>
      <c r="AO1" s="6">
        <v>2004</v>
      </c>
      <c r="AP1" s="6">
        <v>2005</v>
      </c>
      <c r="AQ1" s="6">
        <v>2006</v>
      </c>
      <c r="AR1" s="6">
        <v>2007</v>
      </c>
      <c r="AS1" s="6">
        <v>2008</v>
      </c>
      <c r="AT1" s="6">
        <v>2009</v>
      </c>
      <c r="AU1" s="6">
        <v>2010</v>
      </c>
    </row>
    <row r="2" spans="1:47">
      <c r="A2" t="s">
        <v>272</v>
      </c>
      <c r="B2" s="90">
        <v>1</v>
      </c>
      <c r="C2" s="191" t="s">
        <v>11</v>
      </c>
      <c r="D2" s="191">
        <v>1.22</v>
      </c>
      <c r="E2" s="191">
        <v>0.27</v>
      </c>
      <c r="F2" s="191">
        <v>0.15</v>
      </c>
      <c r="G2" s="191">
        <v>0.28999999999999998</v>
      </c>
      <c r="H2" s="191">
        <v>0.08</v>
      </c>
      <c r="I2" s="191">
        <v>0.42</v>
      </c>
      <c r="J2" s="191">
        <v>0.83</v>
      </c>
      <c r="K2" s="191">
        <v>0</v>
      </c>
      <c r="L2" s="191">
        <v>0.09</v>
      </c>
      <c r="M2" s="191" t="s">
        <v>10</v>
      </c>
      <c r="N2" s="191" t="s">
        <v>10</v>
      </c>
      <c r="O2" s="191" t="s">
        <v>10</v>
      </c>
      <c r="P2" s="101" t="s">
        <v>53</v>
      </c>
      <c r="Q2" t="s">
        <v>272</v>
      </c>
      <c r="R2">
        <v>1</v>
      </c>
      <c r="S2">
        <v>2</v>
      </c>
      <c r="T2">
        <v>3</v>
      </c>
      <c r="U2">
        <v>4</v>
      </c>
      <c r="V2">
        <v>5</v>
      </c>
      <c r="W2">
        <v>6</v>
      </c>
      <c r="X2">
        <v>7</v>
      </c>
      <c r="Y2">
        <v>8</v>
      </c>
      <c r="Z2">
        <v>9</v>
      </c>
      <c r="AA2">
        <v>10</v>
      </c>
      <c r="AB2">
        <v>11</v>
      </c>
      <c r="AC2">
        <v>12</v>
      </c>
      <c r="AE2">
        <v>1</v>
      </c>
      <c r="AH2" s="6" t="e">
        <f>INDEX($Q$1:$AC$51, MATCH($P$2,$Q$1:$Q$51,), MATCH(R$1,$Q$1:$AC$1,))</f>
        <v>#N/A</v>
      </c>
      <c r="AI2" s="337" t="s">
        <v>11</v>
      </c>
      <c r="AJ2" s="337" t="e">
        <f t="shared" ref="AJ2:AJ13" si="0">VLOOKUP($AH2,$B$2:$O$553,3,FALSE)</f>
        <v>#N/A</v>
      </c>
      <c r="AK2" s="337" t="e">
        <f t="shared" ref="AK2:AK13" si="1">VLOOKUP($AH2,$B$2:$O$553,4,FALSE)</f>
        <v>#N/A</v>
      </c>
      <c r="AL2" s="337" t="e">
        <f t="shared" ref="AL2:AL13" si="2">VLOOKUP($AH2,$B$2:$O$553,5,FALSE)</f>
        <v>#N/A</v>
      </c>
      <c r="AM2" s="337" t="e">
        <f t="shared" ref="AM2:AM13" si="3">VLOOKUP($AH2,$B$2:$O$553,6,FALSE)</f>
        <v>#N/A</v>
      </c>
      <c r="AN2" s="337" t="e">
        <f t="shared" ref="AN2:AN13" si="4">VLOOKUP($AH2,$B$2:$O$553,7,FALSE)</f>
        <v>#N/A</v>
      </c>
      <c r="AO2" s="337" t="e">
        <f t="shared" ref="AO2:AO13" si="5">VLOOKUP($AH2,$B$2:$O$553,8,FALSE)</f>
        <v>#N/A</v>
      </c>
      <c r="AP2" s="337" t="e">
        <f t="shared" ref="AP2:AP13" si="6">VLOOKUP($AH2,$B$2:$O$553,9,FALSE)</f>
        <v>#N/A</v>
      </c>
      <c r="AQ2" s="337" t="e">
        <f t="shared" ref="AQ2:AQ13" si="7">VLOOKUP($AH2,$B$2:$O$553,10,FALSE)</f>
        <v>#N/A</v>
      </c>
      <c r="AR2" s="337" t="e">
        <f t="shared" ref="AR2:AR13" si="8">VLOOKUP($AH2,$B$2:$O$553,11,FALSE)</f>
        <v>#N/A</v>
      </c>
      <c r="AS2" s="337" t="e">
        <f t="shared" ref="AS2:AS13" si="9">VLOOKUP($AH2,$B$2:$O$553,12,FALSE)</f>
        <v>#N/A</v>
      </c>
      <c r="AT2" s="337" t="e">
        <f t="shared" ref="AT2:AT13" si="10">VLOOKUP($AH2,$B$2:$O$553,13,FALSE)</f>
        <v>#N/A</v>
      </c>
      <c r="AU2" s="337" t="e">
        <f t="shared" ref="AU2:AU13" si="11">VLOOKUP($AH2,$B$2:$O$553,14,FALSE)</f>
        <v>#N/A</v>
      </c>
    </row>
    <row r="3" spans="1:47">
      <c r="A3" t="s">
        <v>272</v>
      </c>
      <c r="B3" s="90">
        <v>2</v>
      </c>
      <c r="C3" s="191" t="s">
        <v>12</v>
      </c>
      <c r="D3" s="191">
        <v>0.19</v>
      </c>
      <c r="E3" s="191">
        <v>1.75</v>
      </c>
      <c r="F3" s="191">
        <v>1.2</v>
      </c>
      <c r="G3" s="191">
        <v>0.02</v>
      </c>
      <c r="H3" s="191">
        <v>7.0000000000000007E-2</v>
      </c>
      <c r="I3" s="191">
        <v>0.38</v>
      </c>
      <c r="J3" s="191">
        <v>0.34</v>
      </c>
      <c r="K3" s="191">
        <v>0.16</v>
      </c>
      <c r="L3" s="191">
        <v>0</v>
      </c>
      <c r="M3" s="191" t="s">
        <v>10</v>
      </c>
      <c r="N3" s="191" t="s">
        <v>10</v>
      </c>
      <c r="O3" s="191" t="s">
        <v>10</v>
      </c>
      <c r="R3">
        <f t="shared" ref="R3:R46" si="12">AC2+1</f>
        <v>13</v>
      </c>
      <c r="S3">
        <f t="shared" ref="S3:AC18" si="13">R3+1</f>
        <v>14</v>
      </c>
      <c r="T3">
        <f t="shared" si="13"/>
        <v>15</v>
      </c>
      <c r="U3">
        <f t="shared" si="13"/>
        <v>16</v>
      </c>
      <c r="V3">
        <f t="shared" si="13"/>
        <v>17</v>
      </c>
      <c r="W3">
        <f t="shared" si="13"/>
        <v>18</v>
      </c>
      <c r="X3">
        <f t="shared" si="13"/>
        <v>19</v>
      </c>
      <c r="Y3">
        <f t="shared" si="13"/>
        <v>20</v>
      </c>
      <c r="Z3">
        <f t="shared" si="13"/>
        <v>21</v>
      </c>
      <c r="AA3">
        <f t="shared" si="13"/>
        <v>22</v>
      </c>
      <c r="AB3">
        <f t="shared" si="13"/>
        <v>23</v>
      </c>
      <c r="AC3">
        <f t="shared" si="13"/>
        <v>24</v>
      </c>
      <c r="AE3">
        <v>2</v>
      </c>
      <c r="AH3" s="6" t="e">
        <f>INDEX($Q$1:$AC$51, MATCH($P$2,$Q$1:$Q$51,), MATCH(S$1,$Q$1:$AC$1,))</f>
        <v>#N/A</v>
      </c>
      <c r="AI3" s="337" t="s">
        <v>12</v>
      </c>
      <c r="AJ3" s="337" t="e">
        <f t="shared" si="0"/>
        <v>#N/A</v>
      </c>
      <c r="AK3" s="337" t="e">
        <f t="shared" si="1"/>
        <v>#N/A</v>
      </c>
      <c r="AL3" s="337" t="e">
        <f t="shared" si="2"/>
        <v>#N/A</v>
      </c>
      <c r="AM3" s="337" t="e">
        <f t="shared" si="3"/>
        <v>#N/A</v>
      </c>
      <c r="AN3" s="337" t="e">
        <f t="shared" si="4"/>
        <v>#N/A</v>
      </c>
      <c r="AO3" s="337" t="e">
        <f t="shared" si="5"/>
        <v>#N/A</v>
      </c>
      <c r="AP3" s="337" t="e">
        <f t="shared" si="6"/>
        <v>#N/A</v>
      </c>
      <c r="AQ3" s="337" t="e">
        <f t="shared" si="7"/>
        <v>#N/A</v>
      </c>
      <c r="AR3" s="337" t="e">
        <f t="shared" si="8"/>
        <v>#N/A</v>
      </c>
      <c r="AS3" s="337" t="e">
        <f t="shared" si="9"/>
        <v>#N/A</v>
      </c>
      <c r="AT3" s="337" t="e">
        <f t="shared" si="10"/>
        <v>#N/A</v>
      </c>
      <c r="AU3" s="337" t="e">
        <f t="shared" si="11"/>
        <v>#N/A</v>
      </c>
    </row>
    <row r="4" spans="1:47">
      <c r="A4" t="s">
        <v>272</v>
      </c>
      <c r="B4" s="90">
        <v>3</v>
      </c>
      <c r="C4" s="191" t="s">
        <v>13</v>
      </c>
      <c r="D4" s="191">
        <v>1.48</v>
      </c>
      <c r="E4" s="191">
        <v>2.09</v>
      </c>
      <c r="F4" s="191">
        <v>0.05</v>
      </c>
      <c r="G4" s="191">
        <v>0.75</v>
      </c>
      <c r="H4" s="191">
        <v>0.33</v>
      </c>
      <c r="I4" s="191">
        <v>1.02</v>
      </c>
      <c r="J4" s="191">
        <v>0</v>
      </c>
      <c r="K4" s="191">
        <v>1.46</v>
      </c>
      <c r="L4" s="191">
        <v>1.87</v>
      </c>
      <c r="M4" s="191" t="s">
        <v>10</v>
      </c>
      <c r="N4" s="191" t="s">
        <v>10</v>
      </c>
      <c r="O4" s="191" t="s">
        <v>10</v>
      </c>
      <c r="R4">
        <f t="shared" si="12"/>
        <v>25</v>
      </c>
      <c r="S4">
        <f t="shared" si="13"/>
        <v>26</v>
      </c>
      <c r="T4">
        <f t="shared" si="13"/>
        <v>27</v>
      </c>
      <c r="U4">
        <f t="shared" si="13"/>
        <v>28</v>
      </c>
      <c r="V4">
        <f t="shared" si="13"/>
        <v>29</v>
      </c>
      <c r="W4">
        <f t="shared" si="13"/>
        <v>30</v>
      </c>
      <c r="X4">
        <f t="shared" si="13"/>
        <v>31</v>
      </c>
      <c r="Y4">
        <f t="shared" si="13"/>
        <v>32</v>
      </c>
      <c r="Z4">
        <f t="shared" si="13"/>
        <v>33</v>
      </c>
      <c r="AA4">
        <f t="shared" si="13"/>
        <v>34</v>
      </c>
      <c r="AB4">
        <f t="shared" si="13"/>
        <v>35</v>
      </c>
      <c r="AC4">
        <f t="shared" si="13"/>
        <v>36</v>
      </c>
      <c r="AE4">
        <v>3</v>
      </c>
      <c r="AH4" s="6" t="e">
        <f>INDEX($Q$1:$AC$51, MATCH($P$2,$Q$1:$Q$51,), MATCH(T$1,$Q$1:$AC$1,))</f>
        <v>#N/A</v>
      </c>
      <c r="AI4" s="337" t="s">
        <v>13</v>
      </c>
      <c r="AJ4" s="337" t="e">
        <f t="shared" si="0"/>
        <v>#N/A</v>
      </c>
      <c r="AK4" s="337" t="e">
        <f t="shared" si="1"/>
        <v>#N/A</v>
      </c>
      <c r="AL4" s="337" t="e">
        <f t="shared" si="2"/>
        <v>#N/A</v>
      </c>
      <c r="AM4" s="337" t="e">
        <f t="shared" si="3"/>
        <v>#N/A</v>
      </c>
      <c r="AN4" s="337" t="e">
        <f t="shared" si="4"/>
        <v>#N/A</v>
      </c>
      <c r="AO4" s="337" t="e">
        <f t="shared" si="5"/>
        <v>#N/A</v>
      </c>
      <c r="AP4" s="337" t="e">
        <f t="shared" si="6"/>
        <v>#N/A</v>
      </c>
      <c r="AQ4" s="337" t="e">
        <f t="shared" si="7"/>
        <v>#N/A</v>
      </c>
      <c r="AR4" s="337" t="e">
        <f t="shared" si="8"/>
        <v>#N/A</v>
      </c>
      <c r="AS4" s="337" t="e">
        <f t="shared" si="9"/>
        <v>#N/A</v>
      </c>
      <c r="AT4" s="337" t="e">
        <f t="shared" si="10"/>
        <v>#N/A</v>
      </c>
      <c r="AU4" s="337" t="e">
        <f t="shared" si="11"/>
        <v>#N/A</v>
      </c>
    </row>
    <row r="5" spans="1:47">
      <c r="A5" t="s">
        <v>272</v>
      </c>
      <c r="B5" s="90">
        <v>4</v>
      </c>
      <c r="C5" s="191" t="s">
        <v>14</v>
      </c>
      <c r="D5" s="191">
        <v>0.22</v>
      </c>
      <c r="E5" s="191">
        <v>1.52</v>
      </c>
      <c r="F5" s="191">
        <v>3.8</v>
      </c>
      <c r="G5" s="191">
        <v>1.89</v>
      </c>
      <c r="H5" s="191">
        <v>1.81</v>
      </c>
      <c r="I5" s="191">
        <v>0.6</v>
      </c>
      <c r="J5" s="191">
        <v>0.6</v>
      </c>
      <c r="K5" s="191">
        <v>1.4</v>
      </c>
      <c r="L5" s="191">
        <v>3.23</v>
      </c>
      <c r="M5" s="191" t="s">
        <v>10</v>
      </c>
      <c r="N5" s="191" t="s">
        <v>10</v>
      </c>
      <c r="O5" s="191" t="s">
        <v>10</v>
      </c>
      <c r="R5">
        <f t="shared" si="12"/>
        <v>37</v>
      </c>
      <c r="S5">
        <f t="shared" si="13"/>
        <v>38</v>
      </c>
      <c r="T5">
        <f t="shared" si="13"/>
        <v>39</v>
      </c>
      <c r="U5">
        <f t="shared" si="13"/>
        <v>40</v>
      </c>
      <c r="V5">
        <f t="shared" si="13"/>
        <v>41</v>
      </c>
      <c r="W5">
        <f t="shared" si="13"/>
        <v>42</v>
      </c>
      <c r="X5">
        <f t="shared" si="13"/>
        <v>43</v>
      </c>
      <c r="Y5">
        <f t="shared" si="13"/>
        <v>44</v>
      </c>
      <c r="Z5">
        <f t="shared" si="13"/>
        <v>45</v>
      </c>
      <c r="AA5">
        <f t="shared" si="13"/>
        <v>46</v>
      </c>
      <c r="AB5">
        <f t="shared" si="13"/>
        <v>47</v>
      </c>
      <c r="AC5">
        <f t="shared" si="13"/>
        <v>48</v>
      </c>
      <c r="AE5">
        <v>4</v>
      </c>
      <c r="AH5" s="6" t="e">
        <f>INDEX($Q$1:$AC$51, MATCH($P$2,$Q$1:$Q$51,), MATCH(U$1,$Q$1:$AC$1,))</f>
        <v>#N/A</v>
      </c>
      <c r="AI5" s="337" t="s">
        <v>14</v>
      </c>
      <c r="AJ5" s="337" t="e">
        <f t="shared" si="0"/>
        <v>#N/A</v>
      </c>
      <c r="AK5" s="337" t="e">
        <f t="shared" si="1"/>
        <v>#N/A</v>
      </c>
      <c r="AL5" s="337" t="e">
        <f t="shared" si="2"/>
        <v>#N/A</v>
      </c>
      <c r="AM5" s="337" t="e">
        <f t="shared" si="3"/>
        <v>#N/A</v>
      </c>
      <c r="AN5" s="337" t="e">
        <f t="shared" si="4"/>
        <v>#N/A</v>
      </c>
      <c r="AO5" s="337" t="e">
        <f t="shared" si="5"/>
        <v>#N/A</v>
      </c>
      <c r="AP5" s="337" t="e">
        <f t="shared" si="6"/>
        <v>#N/A</v>
      </c>
      <c r="AQ5" s="337" t="e">
        <f t="shared" si="7"/>
        <v>#N/A</v>
      </c>
      <c r="AR5" s="337" t="e">
        <f t="shared" si="8"/>
        <v>#N/A</v>
      </c>
      <c r="AS5" s="337" t="e">
        <f t="shared" si="9"/>
        <v>#N/A</v>
      </c>
      <c r="AT5" s="337" t="e">
        <f t="shared" si="10"/>
        <v>#N/A</v>
      </c>
      <c r="AU5" s="337" t="e">
        <f t="shared" si="11"/>
        <v>#N/A</v>
      </c>
    </row>
    <row r="6" spans="1:47">
      <c r="A6" t="s">
        <v>272</v>
      </c>
      <c r="B6" s="90">
        <v>5</v>
      </c>
      <c r="C6" s="191" t="s">
        <v>15</v>
      </c>
      <c r="D6" s="191">
        <v>3.09</v>
      </c>
      <c r="E6" s="191">
        <v>2.35</v>
      </c>
      <c r="F6" s="191">
        <v>1.86</v>
      </c>
      <c r="G6" s="191">
        <v>2.27</v>
      </c>
      <c r="H6" s="191">
        <v>2.63</v>
      </c>
      <c r="I6" s="191">
        <v>6.31</v>
      </c>
      <c r="J6" s="191">
        <v>2.4500000000000002</v>
      </c>
      <c r="K6" s="191">
        <v>2.4300000000000002</v>
      </c>
      <c r="L6" s="191">
        <v>4.53</v>
      </c>
      <c r="M6" s="191" t="s">
        <v>10</v>
      </c>
      <c r="N6" s="191" t="s">
        <v>10</v>
      </c>
      <c r="O6" s="191" t="s">
        <v>10</v>
      </c>
      <c r="R6">
        <f t="shared" si="12"/>
        <v>49</v>
      </c>
      <c r="S6">
        <f t="shared" si="13"/>
        <v>50</v>
      </c>
      <c r="T6">
        <f t="shared" si="13"/>
        <v>51</v>
      </c>
      <c r="U6">
        <f t="shared" si="13"/>
        <v>52</v>
      </c>
      <c r="V6">
        <f t="shared" si="13"/>
        <v>53</v>
      </c>
      <c r="W6">
        <f t="shared" si="13"/>
        <v>54</v>
      </c>
      <c r="X6">
        <f t="shared" si="13"/>
        <v>55</v>
      </c>
      <c r="Y6">
        <f t="shared" si="13"/>
        <v>56</v>
      </c>
      <c r="Z6">
        <f t="shared" si="13"/>
        <v>57</v>
      </c>
      <c r="AA6">
        <f t="shared" si="13"/>
        <v>58</v>
      </c>
      <c r="AB6">
        <f t="shared" si="13"/>
        <v>59</v>
      </c>
      <c r="AC6">
        <f t="shared" si="13"/>
        <v>60</v>
      </c>
      <c r="AE6">
        <v>5</v>
      </c>
      <c r="AH6" s="6" t="e">
        <f>INDEX($Q$1:$AC$51, MATCH($P$2,$Q$1:$Q$51,), MATCH(V$1,$Q$1:$AC$1,))</f>
        <v>#N/A</v>
      </c>
      <c r="AI6" s="337" t="s">
        <v>15</v>
      </c>
      <c r="AJ6" s="337" t="e">
        <f t="shared" si="0"/>
        <v>#N/A</v>
      </c>
      <c r="AK6" s="337" t="e">
        <f t="shared" si="1"/>
        <v>#N/A</v>
      </c>
      <c r="AL6" s="337" t="e">
        <f t="shared" si="2"/>
        <v>#N/A</v>
      </c>
      <c r="AM6" s="337" t="e">
        <f t="shared" si="3"/>
        <v>#N/A</v>
      </c>
      <c r="AN6" s="337" t="e">
        <f t="shared" si="4"/>
        <v>#N/A</v>
      </c>
      <c r="AO6" s="337" t="e">
        <f t="shared" si="5"/>
        <v>#N/A</v>
      </c>
      <c r="AP6" s="337" t="e">
        <f t="shared" si="6"/>
        <v>#N/A</v>
      </c>
      <c r="AQ6" s="337" t="e">
        <f t="shared" si="7"/>
        <v>#N/A</v>
      </c>
      <c r="AR6" s="337" t="e">
        <f t="shared" si="8"/>
        <v>#N/A</v>
      </c>
      <c r="AS6" s="337" t="e">
        <f t="shared" si="9"/>
        <v>#N/A</v>
      </c>
      <c r="AT6" s="337" t="e">
        <f t="shared" si="10"/>
        <v>#N/A</v>
      </c>
      <c r="AU6" s="337" t="e">
        <f t="shared" si="11"/>
        <v>#N/A</v>
      </c>
    </row>
    <row r="7" spans="1:47">
      <c r="A7" t="s">
        <v>272</v>
      </c>
      <c r="B7" s="90">
        <v>6</v>
      </c>
      <c r="C7" s="191" t="s">
        <v>16</v>
      </c>
      <c r="D7" s="191">
        <v>3.11</v>
      </c>
      <c r="E7" s="191">
        <v>2.86</v>
      </c>
      <c r="F7" s="191">
        <v>5.13</v>
      </c>
      <c r="G7" s="191">
        <v>2.0299999999999998</v>
      </c>
      <c r="H7" s="191">
        <v>4.8899999999999997</v>
      </c>
      <c r="I7" s="191">
        <v>1.93</v>
      </c>
      <c r="J7" s="191">
        <v>11.83</v>
      </c>
      <c r="K7" s="191">
        <v>2.0499999999999998</v>
      </c>
      <c r="L7" s="191">
        <v>4.16</v>
      </c>
      <c r="M7" s="191" t="s">
        <v>10</v>
      </c>
      <c r="N7" s="191" t="s">
        <v>10</v>
      </c>
      <c r="O7" s="191" t="s">
        <v>10</v>
      </c>
      <c r="R7">
        <f t="shared" si="12"/>
        <v>61</v>
      </c>
      <c r="S7">
        <f t="shared" si="13"/>
        <v>62</v>
      </c>
      <c r="T7">
        <f t="shared" si="13"/>
        <v>63</v>
      </c>
      <c r="U7">
        <f t="shared" si="13"/>
        <v>64</v>
      </c>
      <c r="V7">
        <f t="shared" si="13"/>
        <v>65</v>
      </c>
      <c r="W7">
        <f t="shared" si="13"/>
        <v>66</v>
      </c>
      <c r="X7">
        <f t="shared" si="13"/>
        <v>67</v>
      </c>
      <c r="Y7">
        <f t="shared" si="13"/>
        <v>68</v>
      </c>
      <c r="Z7">
        <f t="shared" si="13"/>
        <v>69</v>
      </c>
      <c r="AA7">
        <f t="shared" si="13"/>
        <v>70</v>
      </c>
      <c r="AB7">
        <f t="shared" si="13"/>
        <v>71</v>
      </c>
      <c r="AC7">
        <f t="shared" si="13"/>
        <v>72</v>
      </c>
      <c r="AE7">
        <v>6</v>
      </c>
      <c r="AH7" s="6" t="e">
        <f>INDEX($Q$1:$AC$51, MATCH($P$2,$Q$1:$Q$51,), MATCH(W$1,$Q$1:$AC$1,))</f>
        <v>#N/A</v>
      </c>
      <c r="AI7" s="337" t="s">
        <v>16</v>
      </c>
      <c r="AJ7" s="337" t="e">
        <f t="shared" si="0"/>
        <v>#N/A</v>
      </c>
      <c r="AK7" s="337" t="e">
        <f t="shared" si="1"/>
        <v>#N/A</v>
      </c>
      <c r="AL7" s="337" t="e">
        <f t="shared" si="2"/>
        <v>#N/A</v>
      </c>
      <c r="AM7" s="337" t="e">
        <f t="shared" si="3"/>
        <v>#N/A</v>
      </c>
      <c r="AN7" s="337" t="e">
        <f t="shared" si="4"/>
        <v>#N/A</v>
      </c>
      <c r="AO7" s="337" t="e">
        <f t="shared" si="5"/>
        <v>#N/A</v>
      </c>
      <c r="AP7" s="337" t="e">
        <f t="shared" si="6"/>
        <v>#N/A</v>
      </c>
      <c r="AQ7" s="337" t="e">
        <f t="shared" si="7"/>
        <v>#N/A</v>
      </c>
      <c r="AR7" s="337" t="e">
        <f t="shared" si="8"/>
        <v>#N/A</v>
      </c>
      <c r="AS7" s="337" t="e">
        <f t="shared" si="9"/>
        <v>#N/A</v>
      </c>
      <c r="AT7" s="337" t="e">
        <f t="shared" si="10"/>
        <v>#N/A</v>
      </c>
      <c r="AU7" s="337" t="e">
        <f t="shared" si="11"/>
        <v>#N/A</v>
      </c>
    </row>
    <row r="8" spans="1:47">
      <c r="A8" t="s">
        <v>272</v>
      </c>
      <c r="B8" s="90">
        <v>7</v>
      </c>
      <c r="C8" s="191" t="s">
        <v>17</v>
      </c>
      <c r="D8" s="191">
        <v>5.9</v>
      </c>
      <c r="E8" s="191">
        <v>5.01</v>
      </c>
      <c r="F8" s="191">
        <v>3.46</v>
      </c>
      <c r="G8" s="191">
        <v>3.2</v>
      </c>
      <c r="H8" s="191">
        <v>1.53</v>
      </c>
      <c r="I8" s="191">
        <v>4.16</v>
      </c>
      <c r="J8" s="191">
        <v>1.63</v>
      </c>
      <c r="K8" s="191">
        <v>2.33</v>
      </c>
      <c r="L8" s="191">
        <v>2.99</v>
      </c>
      <c r="M8" s="191" t="s">
        <v>10</v>
      </c>
      <c r="N8" s="191" t="s">
        <v>10</v>
      </c>
      <c r="O8" s="191" t="s">
        <v>10</v>
      </c>
      <c r="R8">
        <f t="shared" si="12"/>
        <v>73</v>
      </c>
      <c r="S8">
        <f t="shared" si="13"/>
        <v>74</v>
      </c>
      <c r="T8">
        <f t="shared" si="13"/>
        <v>75</v>
      </c>
      <c r="U8">
        <f t="shared" si="13"/>
        <v>76</v>
      </c>
      <c r="V8">
        <f t="shared" si="13"/>
        <v>77</v>
      </c>
      <c r="W8">
        <f t="shared" si="13"/>
        <v>78</v>
      </c>
      <c r="X8">
        <f t="shared" si="13"/>
        <v>79</v>
      </c>
      <c r="Y8">
        <f t="shared" si="13"/>
        <v>80</v>
      </c>
      <c r="Z8">
        <f t="shared" si="13"/>
        <v>81</v>
      </c>
      <c r="AA8">
        <f t="shared" si="13"/>
        <v>82</v>
      </c>
      <c r="AB8">
        <f t="shared" si="13"/>
        <v>83</v>
      </c>
      <c r="AC8">
        <f t="shared" si="13"/>
        <v>84</v>
      </c>
      <c r="AE8">
        <v>7</v>
      </c>
      <c r="AH8" s="6" t="e">
        <f>INDEX($Q$1:$AC$51, MATCH($P$2,$Q$1:$Q$51,), MATCH(X$1,$Q$1:$AC$1,))</f>
        <v>#N/A</v>
      </c>
      <c r="AI8" s="337" t="s">
        <v>17</v>
      </c>
      <c r="AJ8" s="337" t="e">
        <f t="shared" si="0"/>
        <v>#N/A</v>
      </c>
      <c r="AK8" s="337" t="e">
        <f t="shared" si="1"/>
        <v>#N/A</v>
      </c>
      <c r="AL8" s="337" t="e">
        <f t="shared" si="2"/>
        <v>#N/A</v>
      </c>
      <c r="AM8" s="337" t="e">
        <f t="shared" si="3"/>
        <v>#N/A</v>
      </c>
      <c r="AN8" s="337" t="e">
        <f t="shared" si="4"/>
        <v>#N/A</v>
      </c>
      <c r="AO8" s="337" t="e">
        <f t="shared" si="5"/>
        <v>#N/A</v>
      </c>
      <c r="AP8" s="337" t="e">
        <f t="shared" si="6"/>
        <v>#N/A</v>
      </c>
      <c r="AQ8" s="337" t="e">
        <f t="shared" si="7"/>
        <v>#N/A</v>
      </c>
      <c r="AR8" s="337" t="e">
        <f t="shared" si="8"/>
        <v>#N/A</v>
      </c>
      <c r="AS8" s="337" t="e">
        <f t="shared" si="9"/>
        <v>#N/A</v>
      </c>
      <c r="AT8" s="337" t="e">
        <f t="shared" si="10"/>
        <v>#N/A</v>
      </c>
      <c r="AU8" s="337" t="e">
        <f t="shared" si="11"/>
        <v>#N/A</v>
      </c>
    </row>
    <row r="9" spans="1:47">
      <c r="A9" t="s">
        <v>272</v>
      </c>
      <c r="B9" s="90">
        <v>8</v>
      </c>
      <c r="C9" s="191" t="s">
        <v>18</v>
      </c>
      <c r="D9" s="191">
        <v>1.82</v>
      </c>
      <c r="E9" s="191">
        <v>1.1299999999999999</v>
      </c>
      <c r="F9" s="191">
        <v>0.79</v>
      </c>
      <c r="G9" s="191">
        <v>2.75</v>
      </c>
      <c r="H9" s="191">
        <v>0.55000000000000004</v>
      </c>
      <c r="I9" s="191">
        <v>1.62</v>
      </c>
      <c r="J9" s="191">
        <v>5.86</v>
      </c>
      <c r="K9" s="191">
        <v>3.82</v>
      </c>
      <c r="L9" s="191">
        <v>1.42</v>
      </c>
      <c r="M9" s="191" t="s">
        <v>10</v>
      </c>
      <c r="N9" s="191" t="s">
        <v>10</v>
      </c>
      <c r="O9" s="191" t="s">
        <v>10</v>
      </c>
      <c r="R9">
        <f t="shared" si="12"/>
        <v>85</v>
      </c>
      <c r="S9">
        <f t="shared" si="13"/>
        <v>86</v>
      </c>
      <c r="T9">
        <f t="shared" si="13"/>
        <v>87</v>
      </c>
      <c r="U9">
        <f t="shared" si="13"/>
        <v>88</v>
      </c>
      <c r="V9">
        <f t="shared" si="13"/>
        <v>89</v>
      </c>
      <c r="W9">
        <f t="shared" si="13"/>
        <v>90</v>
      </c>
      <c r="X9">
        <f t="shared" si="13"/>
        <v>91</v>
      </c>
      <c r="Y9">
        <f t="shared" si="13"/>
        <v>92</v>
      </c>
      <c r="Z9">
        <f t="shared" si="13"/>
        <v>93</v>
      </c>
      <c r="AA9">
        <f t="shared" si="13"/>
        <v>94</v>
      </c>
      <c r="AB9">
        <f t="shared" si="13"/>
        <v>95</v>
      </c>
      <c r="AC9">
        <f t="shared" si="13"/>
        <v>96</v>
      </c>
      <c r="AE9">
        <v>8</v>
      </c>
      <c r="AH9" s="6" t="e">
        <f>INDEX($Q$1:$AC$51, MATCH($P$2,$Q$1:$Q$51,), MATCH(Y$1,$Q$1:$AC$1,))</f>
        <v>#N/A</v>
      </c>
      <c r="AI9" s="337" t="s">
        <v>18</v>
      </c>
      <c r="AJ9" s="337" t="e">
        <f t="shared" si="0"/>
        <v>#N/A</v>
      </c>
      <c r="AK9" s="337" t="e">
        <f t="shared" si="1"/>
        <v>#N/A</v>
      </c>
      <c r="AL9" s="337" t="e">
        <f t="shared" si="2"/>
        <v>#N/A</v>
      </c>
      <c r="AM9" s="337" t="e">
        <f t="shared" si="3"/>
        <v>#N/A</v>
      </c>
      <c r="AN9" s="337" t="e">
        <f t="shared" si="4"/>
        <v>#N/A</v>
      </c>
      <c r="AO9" s="337" t="e">
        <f t="shared" si="5"/>
        <v>#N/A</v>
      </c>
      <c r="AP9" s="337" t="e">
        <f t="shared" si="6"/>
        <v>#N/A</v>
      </c>
      <c r="AQ9" s="337" t="e">
        <f t="shared" si="7"/>
        <v>#N/A</v>
      </c>
      <c r="AR9" s="337" t="e">
        <f t="shared" si="8"/>
        <v>#N/A</v>
      </c>
      <c r="AS9" s="337" t="e">
        <f t="shared" si="9"/>
        <v>#N/A</v>
      </c>
      <c r="AT9" s="337" t="e">
        <f t="shared" si="10"/>
        <v>#N/A</v>
      </c>
      <c r="AU9" s="337" t="e">
        <f t="shared" si="11"/>
        <v>#N/A</v>
      </c>
    </row>
    <row r="10" spans="1:47">
      <c r="A10" t="s">
        <v>272</v>
      </c>
      <c r="B10" s="90">
        <v>9</v>
      </c>
      <c r="C10" s="191" t="s">
        <v>19</v>
      </c>
      <c r="D10" s="191">
        <v>5.23</v>
      </c>
      <c r="E10" s="191">
        <v>1.61</v>
      </c>
      <c r="F10" s="191">
        <v>2.79</v>
      </c>
      <c r="G10" s="191">
        <v>0.15</v>
      </c>
      <c r="H10" s="191">
        <v>1.06</v>
      </c>
      <c r="I10" s="191">
        <v>7.17</v>
      </c>
      <c r="J10" s="191">
        <v>1.88</v>
      </c>
      <c r="K10" s="191">
        <v>3.21</v>
      </c>
      <c r="L10" s="191">
        <v>1.99</v>
      </c>
      <c r="M10" s="191" t="s">
        <v>10</v>
      </c>
      <c r="N10" s="191" t="s">
        <v>10</v>
      </c>
      <c r="O10" s="191" t="s">
        <v>10</v>
      </c>
      <c r="R10">
        <f t="shared" si="12"/>
        <v>97</v>
      </c>
      <c r="S10">
        <f t="shared" si="13"/>
        <v>98</v>
      </c>
      <c r="T10">
        <f t="shared" si="13"/>
        <v>99</v>
      </c>
      <c r="U10">
        <f t="shared" si="13"/>
        <v>100</v>
      </c>
      <c r="V10">
        <f t="shared" si="13"/>
        <v>101</v>
      </c>
      <c r="W10">
        <f t="shared" si="13"/>
        <v>102</v>
      </c>
      <c r="X10">
        <f t="shared" si="13"/>
        <v>103</v>
      </c>
      <c r="Y10">
        <f t="shared" si="13"/>
        <v>104</v>
      </c>
      <c r="Z10">
        <f t="shared" si="13"/>
        <v>105</v>
      </c>
      <c r="AA10">
        <f t="shared" si="13"/>
        <v>106</v>
      </c>
      <c r="AB10">
        <f t="shared" si="13"/>
        <v>107</v>
      </c>
      <c r="AC10">
        <f t="shared" si="13"/>
        <v>108</v>
      </c>
      <c r="AE10">
        <v>9</v>
      </c>
      <c r="AH10" s="6" t="e">
        <f>INDEX($Q$1:$AC$51, MATCH($P$2,$Q$1:$Q$51,), MATCH(Z$1,$Q$1:$AC$1,))</f>
        <v>#N/A</v>
      </c>
      <c r="AI10" s="337" t="s">
        <v>19</v>
      </c>
      <c r="AJ10" s="337" t="e">
        <f t="shared" si="0"/>
        <v>#N/A</v>
      </c>
      <c r="AK10" s="337" t="e">
        <f t="shared" si="1"/>
        <v>#N/A</v>
      </c>
      <c r="AL10" s="337" t="e">
        <f t="shared" si="2"/>
        <v>#N/A</v>
      </c>
      <c r="AM10" s="337" t="e">
        <f t="shared" si="3"/>
        <v>#N/A</v>
      </c>
      <c r="AN10" s="337" t="e">
        <f t="shared" si="4"/>
        <v>#N/A</v>
      </c>
      <c r="AO10" s="337" t="e">
        <f t="shared" si="5"/>
        <v>#N/A</v>
      </c>
      <c r="AP10" s="337" t="e">
        <f t="shared" si="6"/>
        <v>#N/A</v>
      </c>
      <c r="AQ10" s="337" t="e">
        <f t="shared" si="7"/>
        <v>#N/A</v>
      </c>
      <c r="AR10" s="337" t="e">
        <f t="shared" si="8"/>
        <v>#N/A</v>
      </c>
      <c r="AS10" s="337" t="e">
        <f t="shared" si="9"/>
        <v>#N/A</v>
      </c>
      <c r="AT10" s="337" t="e">
        <f t="shared" si="10"/>
        <v>#N/A</v>
      </c>
      <c r="AU10" s="337" t="e">
        <f t="shared" si="11"/>
        <v>#N/A</v>
      </c>
    </row>
    <row r="11" spans="1:47">
      <c r="A11" t="s">
        <v>272</v>
      </c>
      <c r="B11" s="90">
        <v>10</v>
      </c>
      <c r="C11" s="191" t="s">
        <v>20</v>
      </c>
      <c r="D11" s="191">
        <v>0</v>
      </c>
      <c r="E11" s="191">
        <v>1.55</v>
      </c>
      <c r="F11" s="191">
        <v>2.46</v>
      </c>
      <c r="G11" s="191">
        <v>2.11</v>
      </c>
      <c r="H11" s="191">
        <v>1.1299999999999999</v>
      </c>
      <c r="I11" s="191">
        <v>2.39</v>
      </c>
      <c r="J11" s="191">
        <v>2.37</v>
      </c>
      <c r="K11" s="191">
        <v>1.26</v>
      </c>
      <c r="L11" s="191">
        <v>1.55</v>
      </c>
      <c r="M11" s="191" t="s">
        <v>10</v>
      </c>
      <c r="N11" s="191" t="s">
        <v>10</v>
      </c>
      <c r="O11" s="191" t="s">
        <v>10</v>
      </c>
      <c r="R11">
        <f t="shared" si="12"/>
        <v>109</v>
      </c>
      <c r="S11">
        <f t="shared" si="13"/>
        <v>110</v>
      </c>
      <c r="T11">
        <f t="shared" si="13"/>
        <v>111</v>
      </c>
      <c r="U11">
        <f t="shared" si="13"/>
        <v>112</v>
      </c>
      <c r="V11">
        <f t="shared" si="13"/>
        <v>113</v>
      </c>
      <c r="W11">
        <f t="shared" si="13"/>
        <v>114</v>
      </c>
      <c r="X11">
        <f t="shared" si="13"/>
        <v>115</v>
      </c>
      <c r="Y11">
        <f t="shared" si="13"/>
        <v>116</v>
      </c>
      <c r="Z11">
        <f t="shared" si="13"/>
        <v>117</v>
      </c>
      <c r="AA11">
        <f t="shared" si="13"/>
        <v>118</v>
      </c>
      <c r="AB11">
        <f t="shared" si="13"/>
        <v>119</v>
      </c>
      <c r="AC11">
        <f t="shared" si="13"/>
        <v>120</v>
      </c>
      <c r="AE11">
        <v>10</v>
      </c>
      <c r="AH11" s="6" t="e">
        <f>INDEX($Q$1:$AC$51, MATCH($P$2,$Q$1:$Q$51,), MATCH(AA$1,$Q$1:$AC$1,))</f>
        <v>#N/A</v>
      </c>
      <c r="AI11" s="337" t="s">
        <v>20</v>
      </c>
      <c r="AJ11" s="337" t="e">
        <f t="shared" si="0"/>
        <v>#N/A</v>
      </c>
      <c r="AK11" s="337" t="e">
        <f t="shared" si="1"/>
        <v>#N/A</v>
      </c>
      <c r="AL11" s="337" t="e">
        <f t="shared" si="2"/>
        <v>#N/A</v>
      </c>
      <c r="AM11" s="337" t="e">
        <f t="shared" si="3"/>
        <v>#N/A</v>
      </c>
      <c r="AN11" s="337" t="e">
        <f t="shared" si="4"/>
        <v>#N/A</v>
      </c>
      <c r="AO11" s="337" t="e">
        <f t="shared" si="5"/>
        <v>#N/A</v>
      </c>
      <c r="AP11" s="337" t="e">
        <f t="shared" si="6"/>
        <v>#N/A</v>
      </c>
      <c r="AQ11" s="337" t="e">
        <f t="shared" si="7"/>
        <v>#N/A</v>
      </c>
      <c r="AR11" s="337" t="e">
        <f t="shared" si="8"/>
        <v>#N/A</v>
      </c>
      <c r="AS11" s="337" t="e">
        <f t="shared" si="9"/>
        <v>#N/A</v>
      </c>
      <c r="AT11" s="337" t="e">
        <f t="shared" si="10"/>
        <v>#N/A</v>
      </c>
      <c r="AU11" s="337" t="e">
        <f t="shared" si="11"/>
        <v>#N/A</v>
      </c>
    </row>
    <row r="12" spans="1:47">
      <c r="A12" t="s">
        <v>272</v>
      </c>
      <c r="B12" s="90">
        <v>11</v>
      </c>
      <c r="C12" s="191" t="s">
        <v>21</v>
      </c>
      <c r="D12" s="191">
        <v>0</v>
      </c>
      <c r="E12" s="191">
        <v>3.36</v>
      </c>
      <c r="F12" s="191">
        <v>1.1399999999999999</v>
      </c>
      <c r="G12" s="191">
        <v>0.02</v>
      </c>
      <c r="H12" s="191">
        <v>1.01</v>
      </c>
      <c r="I12" s="191">
        <v>0.03</v>
      </c>
      <c r="J12" s="191">
        <v>2.72</v>
      </c>
      <c r="K12" s="191">
        <v>0</v>
      </c>
      <c r="L12" s="191">
        <v>0.84</v>
      </c>
      <c r="M12" s="191" t="s">
        <v>10</v>
      </c>
      <c r="N12" s="191" t="s">
        <v>10</v>
      </c>
      <c r="O12" s="191" t="s">
        <v>10</v>
      </c>
      <c r="R12">
        <f t="shared" si="12"/>
        <v>121</v>
      </c>
      <c r="S12">
        <f t="shared" si="13"/>
        <v>122</v>
      </c>
      <c r="T12">
        <f t="shared" si="13"/>
        <v>123</v>
      </c>
      <c r="U12">
        <f t="shared" si="13"/>
        <v>124</v>
      </c>
      <c r="V12">
        <f t="shared" si="13"/>
        <v>125</v>
      </c>
      <c r="W12">
        <f t="shared" si="13"/>
        <v>126</v>
      </c>
      <c r="X12">
        <f t="shared" si="13"/>
        <v>127</v>
      </c>
      <c r="Y12">
        <f t="shared" si="13"/>
        <v>128</v>
      </c>
      <c r="Z12">
        <f t="shared" si="13"/>
        <v>129</v>
      </c>
      <c r="AA12">
        <f t="shared" si="13"/>
        <v>130</v>
      </c>
      <c r="AB12">
        <f t="shared" si="13"/>
        <v>131</v>
      </c>
      <c r="AC12">
        <f t="shared" si="13"/>
        <v>132</v>
      </c>
      <c r="AE12">
        <v>11</v>
      </c>
      <c r="AH12" s="6" t="e">
        <f>INDEX($Q$1:$AC$51, MATCH($P$2,$Q$1:$Q$51,), MATCH(AB$1,$Q$1:$AC$1,))</f>
        <v>#N/A</v>
      </c>
      <c r="AI12" s="337" t="s">
        <v>21</v>
      </c>
      <c r="AJ12" s="337" t="e">
        <f t="shared" si="0"/>
        <v>#N/A</v>
      </c>
      <c r="AK12" s="337" t="e">
        <f t="shared" si="1"/>
        <v>#N/A</v>
      </c>
      <c r="AL12" s="337" t="e">
        <f t="shared" si="2"/>
        <v>#N/A</v>
      </c>
      <c r="AM12" s="337" t="e">
        <f t="shared" si="3"/>
        <v>#N/A</v>
      </c>
      <c r="AN12" s="337" t="e">
        <f t="shared" si="4"/>
        <v>#N/A</v>
      </c>
      <c r="AO12" s="337" t="e">
        <f t="shared" si="5"/>
        <v>#N/A</v>
      </c>
      <c r="AP12" s="337" t="e">
        <f t="shared" si="6"/>
        <v>#N/A</v>
      </c>
      <c r="AQ12" s="337" t="e">
        <f t="shared" si="7"/>
        <v>#N/A</v>
      </c>
      <c r="AR12" s="337" t="e">
        <f t="shared" si="8"/>
        <v>#N/A</v>
      </c>
      <c r="AS12" s="337" t="e">
        <f t="shared" si="9"/>
        <v>#N/A</v>
      </c>
      <c r="AT12" s="337" t="e">
        <f t="shared" si="10"/>
        <v>#N/A</v>
      </c>
      <c r="AU12" s="337" t="e">
        <f t="shared" si="11"/>
        <v>#N/A</v>
      </c>
    </row>
    <row r="13" spans="1:47">
      <c r="A13" t="s">
        <v>272</v>
      </c>
      <c r="B13" s="90">
        <v>12</v>
      </c>
      <c r="C13" s="191" t="s">
        <v>22</v>
      </c>
      <c r="D13" s="191">
        <v>0.04</v>
      </c>
      <c r="E13" s="191">
        <v>0.59</v>
      </c>
      <c r="F13" s="191">
        <v>0.22</v>
      </c>
      <c r="G13" s="191">
        <v>0.16</v>
      </c>
      <c r="H13" s="191">
        <v>0.87</v>
      </c>
      <c r="I13" s="191">
        <v>0.59</v>
      </c>
      <c r="J13" s="191">
        <v>1.66</v>
      </c>
      <c r="K13" s="191">
        <v>0.51</v>
      </c>
      <c r="L13" s="191">
        <v>0.51</v>
      </c>
      <c r="M13" s="191" t="s">
        <v>10</v>
      </c>
      <c r="N13" s="191" t="s">
        <v>10</v>
      </c>
      <c r="O13" s="191" t="s">
        <v>10</v>
      </c>
      <c r="R13">
        <f t="shared" si="12"/>
        <v>133</v>
      </c>
      <c r="S13">
        <f t="shared" si="13"/>
        <v>134</v>
      </c>
      <c r="T13">
        <f t="shared" si="13"/>
        <v>135</v>
      </c>
      <c r="U13">
        <f t="shared" si="13"/>
        <v>136</v>
      </c>
      <c r="V13">
        <f t="shared" si="13"/>
        <v>137</v>
      </c>
      <c r="W13">
        <f t="shared" si="13"/>
        <v>138</v>
      </c>
      <c r="X13">
        <f t="shared" si="13"/>
        <v>139</v>
      </c>
      <c r="Y13">
        <f t="shared" si="13"/>
        <v>140</v>
      </c>
      <c r="Z13">
        <f t="shared" si="13"/>
        <v>141</v>
      </c>
      <c r="AA13">
        <f t="shared" si="13"/>
        <v>142</v>
      </c>
      <c r="AB13">
        <f t="shared" si="13"/>
        <v>143</v>
      </c>
      <c r="AC13">
        <f t="shared" si="13"/>
        <v>144</v>
      </c>
      <c r="AE13">
        <v>12</v>
      </c>
      <c r="AH13" s="6" t="e">
        <f>INDEX($Q$1:$AC$51, MATCH($P$2,$Q$1:$Q$51,), MATCH(AC$1,$Q$1:$AC$1,))</f>
        <v>#N/A</v>
      </c>
      <c r="AI13" s="337" t="s">
        <v>22</v>
      </c>
      <c r="AJ13" s="337" t="e">
        <f t="shared" si="0"/>
        <v>#N/A</v>
      </c>
      <c r="AK13" s="337" t="e">
        <f t="shared" si="1"/>
        <v>#N/A</v>
      </c>
      <c r="AL13" s="337" t="e">
        <f t="shared" si="2"/>
        <v>#N/A</v>
      </c>
      <c r="AM13" s="337" t="e">
        <f t="shared" si="3"/>
        <v>#N/A</v>
      </c>
      <c r="AN13" s="337" t="e">
        <f t="shared" si="4"/>
        <v>#N/A</v>
      </c>
      <c r="AO13" s="337" t="e">
        <f t="shared" si="5"/>
        <v>#N/A</v>
      </c>
      <c r="AP13" s="337" t="e">
        <f t="shared" si="6"/>
        <v>#N/A</v>
      </c>
      <c r="AQ13" s="337" t="e">
        <f t="shared" si="7"/>
        <v>#N/A</v>
      </c>
      <c r="AR13" s="337" t="e">
        <f t="shared" si="8"/>
        <v>#N/A</v>
      </c>
      <c r="AS13" s="337" t="e">
        <f t="shared" si="9"/>
        <v>#N/A</v>
      </c>
      <c r="AT13" s="337" t="e">
        <f t="shared" si="10"/>
        <v>#N/A</v>
      </c>
      <c r="AU13" s="337" t="e">
        <f t="shared" si="11"/>
        <v>#N/A</v>
      </c>
    </row>
    <row r="14" spans="1:47">
      <c r="B14" s="90">
        <v>13</v>
      </c>
      <c r="C14" s="20"/>
      <c r="D14" s="20"/>
      <c r="E14" s="20"/>
      <c r="F14" s="20"/>
      <c r="G14" s="20"/>
      <c r="H14" s="20"/>
      <c r="I14" s="20"/>
      <c r="J14" s="20"/>
      <c r="K14" s="20"/>
      <c r="L14" s="20"/>
      <c r="M14" s="20"/>
      <c r="N14" s="20"/>
      <c r="O14" s="20"/>
      <c r="R14">
        <f t="shared" si="12"/>
        <v>145</v>
      </c>
      <c r="S14">
        <f t="shared" si="13"/>
        <v>146</v>
      </c>
      <c r="T14">
        <f t="shared" si="13"/>
        <v>147</v>
      </c>
      <c r="U14">
        <f t="shared" si="13"/>
        <v>148</v>
      </c>
      <c r="V14">
        <f t="shared" si="13"/>
        <v>149</v>
      </c>
      <c r="W14">
        <f t="shared" si="13"/>
        <v>150</v>
      </c>
      <c r="X14">
        <f t="shared" si="13"/>
        <v>151</v>
      </c>
      <c r="Y14">
        <f t="shared" si="13"/>
        <v>152</v>
      </c>
      <c r="Z14">
        <f t="shared" si="13"/>
        <v>153</v>
      </c>
      <c r="AA14">
        <f t="shared" si="13"/>
        <v>154</v>
      </c>
      <c r="AB14">
        <f t="shared" si="13"/>
        <v>155</v>
      </c>
      <c r="AC14">
        <f t="shared" si="13"/>
        <v>156</v>
      </c>
      <c r="AE14">
        <v>13</v>
      </c>
    </row>
    <row r="15" spans="1:47">
      <c r="B15" s="90">
        <v>14</v>
      </c>
      <c r="C15" s="20"/>
      <c r="D15" s="20"/>
      <c r="E15" s="20"/>
      <c r="F15" s="20"/>
      <c r="G15" s="20"/>
      <c r="H15" s="20"/>
      <c r="I15" s="20"/>
      <c r="J15" s="20"/>
      <c r="K15" s="20"/>
      <c r="L15" s="20"/>
      <c r="M15" s="20"/>
      <c r="N15" s="20"/>
      <c r="O15" s="20"/>
      <c r="R15">
        <f t="shared" si="12"/>
        <v>157</v>
      </c>
      <c r="S15">
        <f t="shared" si="13"/>
        <v>158</v>
      </c>
      <c r="T15">
        <f t="shared" si="13"/>
        <v>159</v>
      </c>
      <c r="U15">
        <f t="shared" si="13"/>
        <v>160</v>
      </c>
      <c r="V15">
        <f t="shared" si="13"/>
        <v>161</v>
      </c>
      <c r="W15">
        <f t="shared" si="13"/>
        <v>162</v>
      </c>
      <c r="X15">
        <f t="shared" si="13"/>
        <v>163</v>
      </c>
      <c r="Y15">
        <f t="shared" si="13"/>
        <v>164</v>
      </c>
      <c r="Z15">
        <f t="shared" si="13"/>
        <v>165</v>
      </c>
      <c r="AA15">
        <f t="shared" si="13"/>
        <v>166</v>
      </c>
      <c r="AB15">
        <f t="shared" si="13"/>
        <v>167</v>
      </c>
      <c r="AC15">
        <f t="shared" si="13"/>
        <v>168</v>
      </c>
      <c r="AE15">
        <v>14</v>
      </c>
    </row>
    <row r="16" spans="1:47">
      <c r="B16" s="90">
        <v>15</v>
      </c>
      <c r="C16" s="20"/>
      <c r="D16" s="20"/>
      <c r="E16" s="20"/>
      <c r="F16" s="20"/>
      <c r="G16" s="20"/>
      <c r="H16" s="20"/>
      <c r="I16" s="20"/>
      <c r="J16" s="20"/>
      <c r="K16" s="20"/>
      <c r="L16" s="20"/>
      <c r="M16" s="20"/>
      <c r="N16" s="20"/>
      <c r="O16" s="20"/>
      <c r="R16">
        <f t="shared" si="12"/>
        <v>169</v>
      </c>
      <c r="S16">
        <f t="shared" si="13"/>
        <v>170</v>
      </c>
      <c r="T16">
        <f t="shared" si="13"/>
        <v>171</v>
      </c>
      <c r="U16">
        <f t="shared" si="13"/>
        <v>172</v>
      </c>
      <c r="V16">
        <f t="shared" si="13"/>
        <v>173</v>
      </c>
      <c r="W16">
        <f t="shared" si="13"/>
        <v>174</v>
      </c>
      <c r="X16">
        <f t="shared" si="13"/>
        <v>175</v>
      </c>
      <c r="Y16">
        <f t="shared" si="13"/>
        <v>176</v>
      </c>
      <c r="Z16">
        <f t="shared" si="13"/>
        <v>177</v>
      </c>
      <c r="AA16">
        <f t="shared" si="13"/>
        <v>178</v>
      </c>
      <c r="AB16">
        <f t="shared" si="13"/>
        <v>179</v>
      </c>
      <c r="AC16">
        <f t="shared" si="13"/>
        <v>180</v>
      </c>
      <c r="AE16">
        <v>15</v>
      </c>
    </row>
    <row r="17" spans="2:31">
      <c r="B17" s="90">
        <v>16</v>
      </c>
      <c r="C17" s="20"/>
      <c r="D17" s="20"/>
      <c r="E17" s="20"/>
      <c r="F17" s="20"/>
      <c r="G17" s="20"/>
      <c r="H17" s="20"/>
      <c r="I17" s="20"/>
      <c r="J17" s="20"/>
      <c r="K17" s="20"/>
      <c r="L17" s="20"/>
      <c r="M17" s="20"/>
      <c r="N17" s="20"/>
      <c r="O17" s="20"/>
      <c r="R17">
        <f t="shared" si="12"/>
        <v>181</v>
      </c>
      <c r="S17">
        <f t="shared" si="13"/>
        <v>182</v>
      </c>
      <c r="T17">
        <f t="shared" si="13"/>
        <v>183</v>
      </c>
      <c r="U17">
        <f t="shared" si="13"/>
        <v>184</v>
      </c>
      <c r="V17">
        <f t="shared" si="13"/>
        <v>185</v>
      </c>
      <c r="W17">
        <f t="shared" si="13"/>
        <v>186</v>
      </c>
      <c r="X17">
        <f t="shared" si="13"/>
        <v>187</v>
      </c>
      <c r="Y17">
        <f t="shared" si="13"/>
        <v>188</v>
      </c>
      <c r="Z17">
        <f t="shared" si="13"/>
        <v>189</v>
      </c>
      <c r="AA17">
        <f t="shared" si="13"/>
        <v>190</v>
      </c>
      <c r="AB17">
        <f t="shared" si="13"/>
        <v>191</v>
      </c>
      <c r="AC17">
        <f t="shared" si="13"/>
        <v>192</v>
      </c>
      <c r="AE17">
        <v>16</v>
      </c>
    </row>
    <row r="18" spans="2:31">
      <c r="B18" s="90">
        <v>17</v>
      </c>
      <c r="C18" s="20"/>
      <c r="D18" s="20"/>
      <c r="E18" s="20"/>
      <c r="F18" s="20"/>
      <c r="G18" s="20"/>
      <c r="H18" s="20"/>
      <c r="I18" s="20"/>
      <c r="J18" s="20"/>
      <c r="K18" s="20"/>
      <c r="L18" s="20"/>
      <c r="M18" s="20"/>
      <c r="N18" s="20"/>
      <c r="O18" s="20"/>
      <c r="R18">
        <f t="shared" si="12"/>
        <v>193</v>
      </c>
      <c r="S18">
        <f t="shared" si="13"/>
        <v>194</v>
      </c>
      <c r="T18">
        <f t="shared" si="13"/>
        <v>195</v>
      </c>
      <c r="U18">
        <f t="shared" si="13"/>
        <v>196</v>
      </c>
      <c r="V18">
        <f t="shared" si="13"/>
        <v>197</v>
      </c>
      <c r="W18">
        <f t="shared" si="13"/>
        <v>198</v>
      </c>
      <c r="X18">
        <f t="shared" si="13"/>
        <v>199</v>
      </c>
      <c r="Y18">
        <f t="shared" si="13"/>
        <v>200</v>
      </c>
      <c r="Z18">
        <f t="shared" si="13"/>
        <v>201</v>
      </c>
      <c r="AA18">
        <f t="shared" si="13"/>
        <v>202</v>
      </c>
      <c r="AB18">
        <f t="shared" si="13"/>
        <v>203</v>
      </c>
      <c r="AC18">
        <f t="shared" si="13"/>
        <v>204</v>
      </c>
      <c r="AE18">
        <v>17</v>
      </c>
    </row>
    <row r="19" spans="2:31">
      <c r="B19" s="90">
        <v>18</v>
      </c>
      <c r="C19" s="20"/>
      <c r="D19" s="20"/>
      <c r="E19" s="20"/>
      <c r="F19" s="20"/>
      <c r="G19" s="20"/>
      <c r="H19" s="20"/>
      <c r="I19" s="20"/>
      <c r="J19" s="20"/>
      <c r="K19" s="20"/>
      <c r="L19" s="20"/>
      <c r="M19" s="20"/>
      <c r="N19" s="20"/>
      <c r="O19" s="20"/>
      <c r="R19">
        <f t="shared" si="12"/>
        <v>205</v>
      </c>
      <c r="S19">
        <f t="shared" ref="S19:AC34" si="14">R19+1</f>
        <v>206</v>
      </c>
      <c r="T19">
        <f t="shared" si="14"/>
        <v>207</v>
      </c>
      <c r="U19">
        <f t="shared" si="14"/>
        <v>208</v>
      </c>
      <c r="V19">
        <f t="shared" si="14"/>
        <v>209</v>
      </c>
      <c r="W19">
        <f t="shared" si="14"/>
        <v>210</v>
      </c>
      <c r="X19">
        <f t="shared" si="14"/>
        <v>211</v>
      </c>
      <c r="Y19">
        <f t="shared" si="14"/>
        <v>212</v>
      </c>
      <c r="Z19">
        <f t="shared" si="14"/>
        <v>213</v>
      </c>
      <c r="AA19">
        <f t="shared" si="14"/>
        <v>214</v>
      </c>
      <c r="AB19">
        <f t="shared" si="14"/>
        <v>215</v>
      </c>
      <c r="AC19">
        <f t="shared" si="14"/>
        <v>216</v>
      </c>
      <c r="AE19">
        <v>18</v>
      </c>
    </row>
    <row r="20" spans="2:31">
      <c r="B20" s="90">
        <v>19</v>
      </c>
      <c r="C20" s="20"/>
      <c r="D20" s="20"/>
      <c r="E20" s="20"/>
      <c r="F20" s="20"/>
      <c r="G20" s="20"/>
      <c r="H20" s="20"/>
      <c r="I20" s="20"/>
      <c r="J20" s="20"/>
      <c r="K20" s="20"/>
      <c r="L20" s="20"/>
      <c r="M20" s="20"/>
      <c r="N20" s="20"/>
      <c r="O20" s="20"/>
      <c r="R20">
        <f t="shared" si="12"/>
        <v>217</v>
      </c>
      <c r="S20">
        <f t="shared" si="14"/>
        <v>218</v>
      </c>
      <c r="T20">
        <f t="shared" si="14"/>
        <v>219</v>
      </c>
      <c r="U20">
        <f t="shared" si="14"/>
        <v>220</v>
      </c>
      <c r="V20">
        <f t="shared" si="14"/>
        <v>221</v>
      </c>
      <c r="W20">
        <f t="shared" si="14"/>
        <v>222</v>
      </c>
      <c r="X20">
        <f t="shared" si="14"/>
        <v>223</v>
      </c>
      <c r="Y20">
        <f t="shared" si="14"/>
        <v>224</v>
      </c>
      <c r="Z20">
        <f t="shared" si="14"/>
        <v>225</v>
      </c>
      <c r="AA20">
        <f t="shared" si="14"/>
        <v>226</v>
      </c>
      <c r="AB20">
        <f t="shared" si="14"/>
        <v>227</v>
      </c>
      <c r="AC20">
        <f t="shared" si="14"/>
        <v>228</v>
      </c>
      <c r="AE20">
        <v>19</v>
      </c>
    </row>
    <row r="21" spans="2:31">
      <c r="B21" s="90">
        <v>20</v>
      </c>
      <c r="C21" s="20"/>
      <c r="D21" s="20"/>
      <c r="E21" s="20"/>
      <c r="F21" s="20"/>
      <c r="G21" s="20"/>
      <c r="H21" s="20"/>
      <c r="I21" s="20"/>
      <c r="J21" s="20"/>
      <c r="K21" s="20"/>
      <c r="L21" s="20"/>
      <c r="M21" s="20"/>
      <c r="N21" s="20"/>
      <c r="O21" s="20"/>
      <c r="R21">
        <f t="shared" si="12"/>
        <v>229</v>
      </c>
      <c r="S21">
        <f t="shared" si="14"/>
        <v>230</v>
      </c>
      <c r="T21">
        <f t="shared" si="14"/>
        <v>231</v>
      </c>
      <c r="U21">
        <f t="shared" si="14"/>
        <v>232</v>
      </c>
      <c r="V21">
        <f t="shared" si="14"/>
        <v>233</v>
      </c>
      <c r="W21">
        <f t="shared" si="14"/>
        <v>234</v>
      </c>
      <c r="X21">
        <f t="shared" si="14"/>
        <v>235</v>
      </c>
      <c r="Y21">
        <f t="shared" si="14"/>
        <v>236</v>
      </c>
      <c r="Z21">
        <f t="shared" si="14"/>
        <v>237</v>
      </c>
      <c r="AA21">
        <f t="shared" si="14"/>
        <v>238</v>
      </c>
      <c r="AB21">
        <f t="shared" si="14"/>
        <v>239</v>
      </c>
      <c r="AC21">
        <f t="shared" si="14"/>
        <v>240</v>
      </c>
      <c r="AE21">
        <v>20</v>
      </c>
    </row>
    <row r="22" spans="2:31">
      <c r="B22" s="90">
        <v>21</v>
      </c>
      <c r="C22" s="20"/>
      <c r="D22" s="20"/>
      <c r="E22" s="20"/>
      <c r="F22" s="20"/>
      <c r="G22" s="20"/>
      <c r="H22" s="20"/>
      <c r="I22" s="20"/>
      <c r="J22" s="20"/>
      <c r="K22" s="20"/>
      <c r="L22" s="20"/>
      <c r="M22" s="20"/>
      <c r="N22" s="20"/>
      <c r="O22" s="20"/>
      <c r="R22">
        <f t="shared" si="12"/>
        <v>241</v>
      </c>
      <c r="S22">
        <f t="shared" si="14"/>
        <v>242</v>
      </c>
      <c r="T22">
        <f t="shared" si="14"/>
        <v>243</v>
      </c>
      <c r="U22">
        <f t="shared" si="14"/>
        <v>244</v>
      </c>
      <c r="V22">
        <f t="shared" si="14"/>
        <v>245</v>
      </c>
      <c r="W22">
        <f t="shared" si="14"/>
        <v>246</v>
      </c>
      <c r="X22">
        <f t="shared" si="14"/>
        <v>247</v>
      </c>
      <c r="Y22">
        <f t="shared" si="14"/>
        <v>248</v>
      </c>
      <c r="Z22">
        <f t="shared" si="14"/>
        <v>249</v>
      </c>
      <c r="AA22">
        <f t="shared" si="14"/>
        <v>250</v>
      </c>
      <c r="AB22">
        <f t="shared" si="14"/>
        <v>251</v>
      </c>
      <c r="AC22">
        <f t="shared" si="14"/>
        <v>252</v>
      </c>
      <c r="AE22">
        <v>21</v>
      </c>
    </row>
    <row r="23" spans="2:31">
      <c r="B23" s="90">
        <v>22</v>
      </c>
      <c r="C23" s="20"/>
      <c r="D23" s="20"/>
      <c r="E23" s="20"/>
      <c r="F23" s="20"/>
      <c r="G23" s="20"/>
      <c r="H23" s="20"/>
      <c r="I23" s="20"/>
      <c r="J23" s="20"/>
      <c r="K23" s="20"/>
      <c r="L23" s="20"/>
      <c r="M23" s="20"/>
      <c r="N23" s="20"/>
      <c r="O23" s="20"/>
      <c r="R23">
        <f t="shared" si="12"/>
        <v>253</v>
      </c>
      <c r="S23">
        <f t="shared" si="14"/>
        <v>254</v>
      </c>
      <c r="T23">
        <f t="shared" si="14"/>
        <v>255</v>
      </c>
      <c r="U23">
        <f t="shared" si="14"/>
        <v>256</v>
      </c>
      <c r="V23">
        <f t="shared" si="14"/>
        <v>257</v>
      </c>
      <c r="W23">
        <f t="shared" si="14"/>
        <v>258</v>
      </c>
      <c r="X23">
        <f t="shared" si="14"/>
        <v>259</v>
      </c>
      <c r="Y23">
        <f t="shared" si="14"/>
        <v>260</v>
      </c>
      <c r="Z23">
        <f t="shared" si="14"/>
        <v>261</v>
      </c>
      <c r="AA23">
        <f t="shared" si="14"/>
        <v>262</v>
      </c>
      <c r="AB23">
        <f t="shared" si="14"/>
        <v>263</v>
      </c>
      <c r="AC23">
        <f t="shared" si="14"/>
        <v>264</v>
      </c>
      <c r="AE23">
        <v>22</v>
      </c>
    </row>
    <row r="24" spans="2:31">
      <c r="B24" s="90">
        <v>23</v>
      </c>
      <c r="C24" s="20"/>
      <c r="D24" s="20"/>
      <c r="E24" s="20"/>
      <c r="F24" s="20"/>
      <c r="G24" s="20"/>
      <c r="H24" s="20"/>
      <c r="I24" s="20"/>
      <c r="J24" s="20"/>
      <c r="K24" s="20"/>
      <c r="L24" s="20"/>
      <c r="M24" s="20"/>
      <c r="N24" s="20"/>
      <c r="O24" s="20"/>
      <c r="R24">
        <f t="shared" si="12"/>
        <v>265</v>
      </c>
      <c r="S24">
        <f t="shared" si="14"/>
        <v>266</v>
      </c>
      <c r="T24">
        <f t="shared" si="14"/>
        <v>267</v>
      </c>
      <c r="U24">
        <f t="shared" si="14"/>
        <v>268</v>
      </c>
      <c r="V24">
        <f t="shared" si="14"/>
        <v>269</v>
      </c>
      <c r="W24">
        <f t="shared" si="14"/>
        <v>270</v>
      </c>
      <c r="X24">
        <f t="shared" si="14"/>
        <v>271</v>
      </c>
      <c r="Y24">
        <f t="shared" si="14"/>
        <v>272</v>
      </c>
      <c r="Z24">
        <f t="shared" si="14"/>
        <v>273</v>
      </c>
      <c r="AA24">
        <f t="shared" si="14"/>
        <v>274</v>
      </c>
      <c r="AB24">
        <f t="shared" si="14"/>
        <v>275</v>
      </c>
      <c r="AC24">
        <f t="shared" si="14"/>
        <v>276</v>
      </c>
      <c r="AE24">
        <v>23</v>
      </c>
    </row>
    <row r="25" spans="2:31">
      <c r="B25" s="90">
        <v>24</v>
      </c>
      <c r="C25" s="20"/>
      <c r="D25" s="20"/>
      <c r="E25" s="20"/>
      <c r="F25" s="20"/>
      <c r="G25" s="20"/>
      <c r="H25" s="20"/>
      <c r="I25" s="20"/>
      <c r="J25" s="20"/>
      <c r="K25" s="20"/>
      <c r="L25" s="20"/>
      <c r="M25" s="20"/>
      <c r="N25" s="20"/>
      <c r="O25" s="20"/>
      <c r="R25">
        <f t="shared" si="12"/>
        <v>277</v>
      </c>
      <c r="S25">
        <f t="shared" si="14"/>
        <v>278</v>
      </c>
      <c r="T25">
        <f t="shared" si="14"/>
        <v>279</v>
      </c>
      <c r="U25">
        <f t="shared" si="14"/>
        <v>280</v>
      </c>
      <c r="V25">
        <f t="shared" si="14"/>
        <v>281</v>
      </c>
      <c r="W25">
        <f t="shared" si="14"/>
        <v>282</v>
      </c>
      <c r="X25">
        <f t="shared" si="14"/>
        <v>283</v>
      </c>
      <c r="Y25">
        <f t="shared" si="14"/>
        <v>284</v>
      </c>
      <c r="Z25">
        <f t="shared" si="14"/>
        <v>285</v>
      </c>
      <c r="AA25">
        <f t="shared" si="14"/>
        <v>286</v>
      </c>
      <c r="AB25">
        <f t="shared" si="14"/>
        <v>287</v>
      </c>
      <c r="AC25">
        <f t="shared" si="14"/>
        <v>288</v>
      </c>
      <c r="AE25">
        <v>24</v>
      </c>
    </row>
    <row r="26" spans="2:31">
      <c r="B26" s="90">
        <v>25</v>
      </c>
      <c r="C26" s="51"/>
      <c r="D26" s="51"/>
      <c r="E26" s="51"/>
      <c r="F26" s="51"/>
      <c r="G26" s="51"/>
      <c r="H26" s="51"/>
      <c r="I26" s="51"/>
      <c r="J26" s="51"/>
      <c r="K26" s="51"/>
      <c r="L26" s="51"/>
      <c r="M26" s="51"/>
      <c r="N26" s="51"/>
      <c r="O26" s="51"/>
      <c r="R26">
        <f t="shared" si="12"/>
        <v>289</v>
      </c>
      <c r="S26">
        <f t="shared" si="14"/>
        <v>290</v>
      </c>
      <c r="T26">
        <f t="shared" si="14"/>
        <v>291</v>
      </c>
      <c r="U26">
        <f t="shared" si="14"/>
        <v>292</v>
      </c>
      <c r="V26">
        <f t="shared" si="14"/>
        <v>293</v>
      </c>
      <c r="W26">
        <f t="shared" si="14"/>
        <v>294</v>
      </c>
      <c r="X26">
        <f t="shared" si="14"/>
        <v>295</v>
      </c>
      <c r="Y26">
        <f t="shared" si="14"/>
        <v>296</v>
      </c>
      <c r="Z26">
        <f t="shared" si="14"/>
        <v>297</v>
      </c>
      <c r="AA26">
        <f t="shared" si="14"/>
        <v>298</v>
      </c>
      <c r="AB26">
        <f t="shared" si="14"/>
        <v>299</v>
      </c>
      <c r="AC26">
        <f t="shared" si="14"/>
        <v>300</v>
      </c>
      <c r="AE26">
        <v>25</v>
      </c>
    </row>
    <row r="27" spans="2:31">
      <c r="B27" s="90">
        <v>26</v>
      </c>
      <c r="C27" s="51"/>
      <c r="D27" s="51"/>
      <c r="E27" s="51"/>
      <c r="F27" s="51"/>
      <c r="G27" s="51"/>
      <c r="H27" s="51"/>
      <c r="I27" s="51"/>
      <c r="J27" s="51"/>
      <c r="K27" s="51"/>
      <c r="L27" s="51"/>
      <c r="M27" s="51"/>
      <c r="N27" s="51"/>
      <c r="O27" s="51"/>
      <c r="R27">
        <f t="shared" si="12"/>
        <v>301</v>
      </c>
      <c r="S27">
        <f t="shared" si="14"/>
        <v>302</v>
      </c>
      <c r="T27">
        <f t="shared" si="14"/>
        <v>303</v>
      </c>
      <c r="U27">
        <f t="shared" si="14"/>
        <v>304</v>
      </c>
      <c r="V27">
        <f t="shared" si="14"/>
        <v>305</v>
      </c>
      <c r="W27">
        <f t="shared" si="14"/>
        <v>306</v>
      </c>
      <c r="X27">
        <f t="shared" si="14"/>
        <v>307</v>
      </c>
      <c r="Y27">
        <f t="shared" si="14"/>
        <v>308</v>
      </c>
      <c r="Z27">
        <f t="shared" si="14"/>
        <v>309</v>
      </c>
      <c r="AA27">
        <f t="shared" si="14"/>
        <v>310</v>
      </c>
      <c r="AB27">
        <f t="shared" si="14"/>
        <v>311</v>
      </c>
      <c r="AC27">
        <f t="shared" si="14"/>
        <v>312</v>
      </c>
      <c r="AE27">
        <v>26</v>
      </c>
    </row>
    <row r="28" spans="2:31">
      <c r="B28" s="90">
        <v>27</v>
      </c>
      <c r="C28" s="51"/>
      <c r="D28" s="51"/>
      <c r="E28" s="51"/>
      <c r="F28" s="51"/>
      <c r="G28" s="51"/>
      <c r="H28" s="51"/>
      <c r="I28" s="51"/>
      <c r="J28" s="51"/>
      <c r="K28" s="51"/>
      <c r="L28" s="51"/>
      <c r="M28" s="51"/>
      <c r="N28" s="51"/>
      <c r="O28" s="51"/>
      <c r="R28">
        <f t="shared" si="12"/>
        <v>313</v>
      </c>
      <c r="S28">
        <f t="shared" si="14"/>
        <v>314</v>
      </c>
      <c r="T28">
        <f t="shared" si="14"/>
        <v>315</v>
      </c>
      <c r="U28">
        <f t="shared" si="14"/>
        <v>316</v>
      </c>
      <c r="V28">
        <f t="shared" si="14"/>
        <v>317</v>
      </c>
      <c r="W28">
        <f t="shared" si="14"/>
        <v>318</v>
      </c>
      <c r="X28">
        <f t="shared" si="14"/>
        <v>319</v>
      </c>
      <c r="Y28">
        <f t="shared" si="14"/>
        <v>320</v>
      </c>
      <c r="Z28">
        <f t="shared" si="14"/>
        <v>321</v>
      </c>
      <c r="AA28">
        <f t="shared" si="14"/>
        <v>322</v>
      </c>
      <c r="AB28">
        <f t="shared" si="14"/>
        <v>323</v>
      </c>
      <c r="AC28">
        <f t="shared" si="14"/>
        <v>324</v>
      </c>
      <c r="AE28">
        <v>27</v>
      </c>
    </row>
    <row r="29" spans="2:31">
      <c r="B29" s="90">
        <v>28</v>
      </c>
      <c r="C29" s="51"/>
      <c r="D29" s="51"/>
      <c r="E29" s="51"/>
      <c r="F29" s="51"/>
      <c r="G29" s="51"/>
      <c r="H29" s="51"/>
      <c r="I29" s="51"/>
      <c r="J29" s="51"/>
      <c r="K29" s="51"/>
      <c r="L29" s="51"/>
      <c r="M29" s="51"/>
      <c r="N29" s="51"/>
      <c r="O29" s="51"/>
      <c r="R29">
        <f t="shared" si="12"/>
        <v>325</v>
      </c>
      <c r="S29">
        <f t="shared" si="14"/>
        <v>326</v>
      </c>
      <c r="T29">
        <f t="shared" si="14"/>
        <v>327</v>
      </c>
      <c r="U29">
        <f t="shared" si="14"/>
        <v>328</v>
      </c>
      <c r="V29">
        <f t="shared" si="14"/>
        <v>329</v>
      </c>
      <c r="W29">
        <f t="shared" si="14"/>
        <v>330</v>
      </c>
      <c r="X29">
        <f t="shared" si="14"/>
        <v>331</v>
      </c>
      <c r="Y29">
        <f t="shared" si="14"/>
        <v>332</v>
      </c>
      <c r="Z29">
        <f t="shared" si="14"/>
        <v>333</v>
      </c>
      <c r="AA29">
        <f t="shared" si="14"/>
        <v>334</v>
      </c>
      <c r="AB29">
        <f t="shared" si="14"/>
        <v>335</v>
      </c>
      <c r="AC29">
        <f t="shared" si="14"/>
        <v>336</v>
      </c>
      <c r="AE29">
        <v>28</v>
      </c>
    </row>
    <row r="30" spans="2:31">
      <c r="B30" s="90">
        <v>29</v>
      </c>
      <c r="C30" s="51"/>
      <c r="D30" s="51"/>
      <c r="E30" s="51"/>
      <c r="F30" s="51"/>
      <c r="G30" s="51"/>
      <c r="H30" s="51"/>
      <c r="I30" s="51"/>
      <c r="J30" s="51"/>
      <c r="K30" s="51"/>
      <c r="L30" s="51"/>
      <c r="M30" s="51"/>
      <c r="N30" s="51"/>
      <c r="O30" s="51"/>
      <c r="R30">
        <f t="shared" si="12"/>
        <v>337</v>
      </c>
      <c r="S30">
        <f t="shared" si="14"/>
        <v>338</v>
      </c>
      <c r="T30">
        <f t="shared" si="14"/>
        <v>339</v>
      </c>
      <c r="U30">
        <f t="shared" si="14"/>
        <v>340</v>
      </c>
      <c r="V30">
        <f t="shared" si="14"/>
        <v>341</v>
      </c>
      <c r="W30">
        <f t="shared" si="14"/>
        <v>342</v>
      </c>
      <c r="X30">
        <f t="shared" si="14"/>
        <v>343</v>
      </c>
      <c r="Y30">
        <f t="shared" si="14"/>
        <v>344</v>
      </c>
      <c r="Z30">
        <f t="shared" si="14"/>
        <v>345</v>
      </c>
      <c r="AA30">
        <f t="shared" si="14"/>
        <v>346</v>
      </c>
      <c r="AB30">
        <f t="shared" si="14"/>
        <v>347</v>
      </c>
      <c r="AC30">
        <f t="shared" si="14"/>
        <v>348</v>
      </c>
      <c r="AE30">
        <v>29</v>
      </c>
    </row>
    <row r="31" spans="2:31">
      <c r="B31" s="90">
        <v>30</v>
      </c>
      <c r="C31" s="51"/>
      <c r="D31" s="51"/>
      <c r="E31" s="51"/>
      <c r="F31" s="51"/>
      <c r="G31" s="51"/>
      <c r="H31" s="51"/>
      <c r="I31" s="51"/>
      <c r="J31" s="51"/>
      <c r="K31" s="51"/>
      <c r="L31" s="51"/>
      <c r="M31" s="51"/>
      <c r="N31" s="51"/>
      <c r="O31" s="51"/>
      <c r="R31">
        <f t="shared" si="12"/>
        <v>349</v>
      </c>
      <c r="S31">
        <f t="shared" si="14"/>
        <v>350</v>
      </c>
      <c r="T31">
        <f t="shared" si="14"/>
        <v>351</v>
      </c>
      <c r="U31">
        <f t="shared" si="14"/>
        <v>352</v>
      </c>
      <c r="V31">
        <f t="shared" si="14"/>
        <v>353</v>
      </c>
      <c r="W31">
        <f t="shared" si="14"/>
        <v>354</v>
      </c>
      <c r="X31">
        <f t="shared" si="14"/>
        <v>355</v>
      </c>
      <c r="Y31">
        <f t="shared" si="14"/>
        <v>356</v>
      </c>
      <c r="Z31">
        <f t="shared" si="14"/>
        <v>357</v>
      </c>
      <c r="AA31">
        <f t="shared" si="14"/>
        <v>358</v>
      </c>
      <c r="AB31">
        <f t="shared" si="14"/>
        <v>359</v>
      </c>
      <c r="AC31">
        <f t="shared" si="14"/>
        <v>360</v>
      </c>
      <c r="AE31">
        <v>30</v>
      </c>
    </row>
    <row r="32" spans="2:31">
      <c r="B32" s="90">
        <v>31</v>
      </c>
      <c r="C32" s="51"/>
      <c r="D32" s="51"/>
      <c r="E32" s="51"/>
      <c r="F32" s="51"/>
      <c r="G32" s="51"/>
      <c r="H32" s="51"/>
      <c r="I32" s="51"/>
      <c r="J32" s="51"/>
      <c r="K32" s="51"/>
      <c r="L32" s="51"/>
      <c r="M32" s="51"/>
      <c r="N32" s="51"/>
      <c r="O32" s="51"/>
      <c r="R32">
        <f t="shared" si="12"/>
        <v>361</v>
      </c>
      <c r="S32">
        <f t="shared" si="14"/>
        <v>362</v>
      </c>
      <c r="T32">
        <f t="shared" si="14"/>
        <v>363</v>
      </c>
      <c r="U32">
        <f t="shared" si="14"/>
        <v>364</v>
      </c>
      <c r="V32">
        <f t="shared" si="14"/>
        <v>365</v>
      </c>
      <c r="W32">
        <f t="shared" si="14"/>
        <v>366</v>
      </c>
      <c r="X32">
        <f t="shared" si="14"/>
        <v>367</v>
      </c>
      <c r="Y32">
        <f t="shared" si="14"/>
        <v>368</v>
      </c>
      <c r="Z32">
        <f t="shared" si="14"/>
        <v>369</v>
      </c>
      <c r="AA32">
        <f t="shared" si="14"/>
        <v>370</v>
      </c>
      <c r="AB32">
        <f t="shared" si="14"/>
        <v>371</v>
      </c>
      <c r="AC32">
        <f t="shared" si="14"/>
        <v>372</v>
      </c>
      <c r="AE32">
        <v>31</v>
      </c>
    </row>
    <row r="33" spans="2:31">
      <c r="B33" s="90">
        <v>32</v>
      </c>
      <c r="C33" s="51"/>
      <c r="D33" s="51"/>
      <c r="E33" s="51"/>
      <c r="F33" s="51"/>
      <c r="G33" s="51"/>
      <c r="H33" s="51"/>
      <c r="I33" s="51"/>
      <c r="J33" s="51"/>
      <c r="K33" s="51"/>
      <c r="L33" s="51"/>
      <c r="M33" s="51"/>
      <c r="N33" s="51"/>
      <c r="O33" s="51"/>
      <c r="R33">
        <f t="shared" si="12"/>
        <v>373</v>
      </c>
      <c r="S33">
        <f t="shared" si="14"/>
        <v>374</v>
      </c>
      <c r="T33">
        <f t="shared" si="14"/>
        <v>375</v>
      </c>
      <c r="U33">
        <f t="shared" si="14"/>
        <v>376</v>
      </c>
      <c r="V33">
        <f t="shared" si="14"/>
        <v>377</v>
      </c>
      <c r="W33">
        <f t="shared" si="14"/>
        <v>378</v>
      </c>
      <c r="X33">
        <f t="shared" si="14"/>
        <v>379</v>
      </c>
      <c r="Y33">
        <f t="shared" si="14"/>
        <v>380</v>
      </c>
      <c r="Z33">
        <f t="shared" si="14"/>
        <v>381</v>
      </c>
      <c r="AA33">
        <f t="shared" si="14"/>
        <v>382</v>
      </c>
      <c r="AB33">
        <f t="shared" si="14"/>
        <v>383</v>
      </c>
      <c r="AC33">
        <f t="shared" si="14"/>
        <v>384</v>
      </c>
      <c r="AE33">
        <v>32</v>
      </c>
    </row>
    <row r="34" spans="2:31">
      <c r="B34" s="90">
        <v>33</v>
      </c>
      <c r="C34" s="51"/>
      <c r="D34" s="51"/>
      <c r="E34" s="51"/>
      <c r="F34" s="51"/>
      <c r="G34" s="51"/>
      <c r="H34" s="51"/>
      <c r="I34" s="51"/>
      <c r="J34" s="51"/>
      <c r="K34" s="51"/>
      <c r="L34" s="51"/>
      <c r="M34" s="51"/>
      <c r="N34" s="51"/>
      <c r="O34" s="51"/>
      <c r="R34">
        <f t="shared" si="12"/>
        <v>385</v>
      </c>
      <c r="S34">
        <f t="shared" si="14"/>
        <v>386</v>
      </c>
      <c r="T34">
        <f t="shared" si="14"/>
        <v>387</v>
      </c>
      <c r="U34">
        <f t="shared" si="14"/>
        <v>388</v>
      </c>
      <c r="V34">
        <f t="shared" si="14"/>
        <v>389</v>
      </c>
      <c r="W34">
        <f t="shared" si="14"/>
        <v>390</v>
      </c>
      <c r="X34">
        <f t="shared" si="14"/>
        <v>391</v>
      </c>
      <c r="Y34">
        <f t="shared" si="14"/>
        <v>392</v>
      </c>
      <c r="Z34">
        <f t="shared" si="14"/>
        <v>393</v>
      </c>
      <c r="AA34">
        <f t="shared" si="14"/>
        <v>394</v>
      </c>
      <c r="AB34">
        <f t="shared" si="14"/>
        <v>395</v>
      </c>
      <c r="AC34">
        <f t="shared" si="14"/>
        <v>396</v>
      </c>
      <c r="AE34">
        <v>33</v>
      </c>
    </row>
    <row r="35" spans="2:31">
      <c r="B35" s="90">
        <v>34</v>
      </c>
      <c r="C35" s="51"/>
      <c r="D35" s="51"/>
      <c r="E35" s="51"/>
      <c r="F35" s="51"/>
      <c r="G35" s="51"/>
      <c r="H35" s="51"/>
      <c r="I35" s="51"/>
      <c r="J35" s="51"/>
      <c r="K35" s="51"/>
      <c r="L35" s="51"/>
      <c r="M35" s="51"/>
      <c r="N35" s="51"/>
      <c r="O35" s="51"/>
      <c r="R35">
        <f t="shared" si="12"/>
        <v>397</v>
      </c>
      <c r="S35">
        <f t="shared" ref="S35:AC46" si="15">R35+1</f>
        <v>398</v>
      </c>
      <c r="T35">
        <f t="shared" si="15"/>
        <v>399</v>
      </c>
      <c r="U35">
        <f t="shared" si="15"/>
        <v>400</v>
      </c>
      <c r="V35">
        <f t="shared" si="15"/>
        <v>401</v>
      </c>
      <c r="W35">
        <f t="shared" si="15"/>
        <v>402</v>
      </c>
      <c r="X35">
        <f t="shared" si="15"/>
        <v>403</v>
      </c>
      <c r="Y35">
        <f t="shared" si="15"/>
        <v>404</v>
      </c>
      <c r="Z35">
        <f t="shared" si="15"/>
        <v>405</v>
      </c>
      <c r="AA35">
        <f t="shared" si="15"/>
        <v>406</v>
      </c>
      <c r="AB35">
        <f t="shared" si="15"/>
        <v>407</v>
      </c>
      <c r="AC35">
        <f t="shared" si="15"/>
        <v>408</v>
      </c>
      <c r="AE35">
        <v>34</v>
      </c>
    </row>
    <row r="36" spans="2:31">
      <c r="B36" s="90">
        <v>35</v>
      </c>
      <c r="C36" s="51"/>
      <c r="D36" s="51"/>
      <c r="E36" s="51"/>
      <c r="F36" s="51"/>
      <c r="G36" s="51"/>
      <c r="H36" s="51"/>
      <c r="I36" s="51"/>
      <c r="J36" s="51"/>
      <c r="K36" s="51"/>
      <c r="L36" s="51"/>
      <c r="M36" s="51"/>
      <c r="N36" s="51"/>
      <c r="O36" s="51"/>
      <c r="R36">
        <f t="shared" si="12"/>
        <v>409</v>
      </c>
      <c r="S36">
        <f t="shared" si="15"/>
        <v>410</v>
      </c>
      <c r="T36">
        <f t="shared" si="15"/>
        <v>411</v>
      </c>
      <c r="U36">
        <f t="shared" si="15"/>
        <v>412</v>
      </c>
      <c r="V36">
        <f t="shared" si="15"/>
        <v>413</v>
      </c>
      <c r="W36">
        <f t="shared" si="15"/>
        <v>414</v>
      </c>
      <c r="X36">
        <f t="shared" si="15"/>
        <v>415</v>
      </c>
      <c r="Y36">
        <f t="shared" si="15"/>
        <v>416</v>
      </c>
      <c r="Z36">
        <f t="shared" si="15"/>
        <v>417</v>
      </c>
      <c r="AA36">
        <f t="shared" si="15"/>
        <v>418</v>
      </c>
      <c r="AB36">
        <f t="shared" si="15"/>
        <v>419</v>
      </c>
      <c r="AC36">
        <f t="shared" si="15"/>
        <v>420</v>
      </c>
      <c r="AE36">
        <v>35</v>
      </c>
    </row>
    <row r="37" spans="2:31">
      <c r="B37" s="90">
        <v>36</v>
      </c>
      <c r="C37" s="51"/>
      <c r="D37" s="51"/>
      <c r="E37" s="51"/>
      <c r="F37" s="51"/>
      <c r="G37" s="51"/>
      <c r="H37" s="51"/>
      <c r="I37" s="51"/>
      <c r="J37" s="51"/>
      <c r="K37" s="51"/>
      <c r="L37" s="51"/>
      <c r="M37" s="51"/>
      <c r="N37" s="51"/>
      <c r="O37" s="51"/>
      <c r="R37">
        <f t="shared" si="12"/>
        <v>421</v>
      </c>
      <c r="S37">
        <f t="shared" si="15"/>
        <v>422</v>
      </c>
      <c r="T37">
        <f t="shared" si="15"/>
        <v>423</v>
      </c>
      <c r="U37">
        <f t="shared" si="15"/>
        <v>424</v>
      </c>
      <c r="V37">
        <f t="shared" si="15"/>
        <v>425</v>
      </c>
      <c r="W37">
        <f t="shared" si="15"/>
        <v>426</v>
      </c>
      <c r="X37">
        <f t="shared" si="15"/>
        <v>427</v>
      </c>
      <c r="Y37">
        <f t="shared" si="15"/>
        <v>428</v>
      </c>
      <c r="Z37">
        <f t="shared" si="15"/>
        <v>429</v>
      </c>
      <c r="AA37">
        <f t="shared" si="15"/>
        <v>430</v>
      </c>
      <c r="AB37">
        <f t="shared" si="15"/>
        <v>431</v>
      </c>
      <c r="AC37">
        <f t="shared" si="15"/>
        <v>432</v>
      </c>
      <c r="AE37">
        <v>36</v>
      </c>
    </row>
    <row r="38" spans="2:31">
      <c r="B38" s="90">
        <v>37</v>
      </c>
      <c r="C38" s="20"/>
      <c r="D38" s="20"/>
      <c r="E38" s="20"/>
      <c r="F38" s="20"/>
      <c r="G38" s="20"/>
      <c r="H38" s="20"/>
      <c r="I38" s="20"/>
      <c r="J38" s="20"/>
      <c r="K38" s="20"/>
      <c r="L38" s="20"/>
      <c r="M38" s="20"/>
      <c r="N38" s="20"/>
      <c r="O38" s="20"/>
      <c r="R38">
        <f t="shared" si="12"/>
        <v>433</v>
      </c>
      <c r="S38">
        <f t="shared" si="15"/>
        <v>434</v>
      </c>
      <c r="T38">
        <f t="shared" si="15"/>
        <v>435</v>
      </c>
      <c r="U38">
        <f t="shared" si="15"/>
        <v>436</v>
      </c>
      <c r="V38">
        <f t="shared" si="15"/>
        <v>437</v>
      </c>
      <c r="W38">
        <f t="shared" si="15"/>
        <v>438</v>
      </c>
      <c r="X38">
        <f t="shared" si="15"/>
        <v>439</v>
      </c>
      <c r="Y38">
        <f t="shared" si="15"/>
        <v>440</v>
      </c>
      <c r="Z38">
        <f t="shared" si="15"/>
        <v>441</v>
      </c>
      <c r="AA38">
        <f t="shared" si="15"/>
        <v>442</v>
      </c>
      <c r="AB38">
        <f t="shared" si="15"/>
        <v>443</v>
      </c>
      <c r="AC38">
        <f t="shared" si="15"/>
        <v>444</v>
      </c>
      <c r="AE38">
        <v>37</v>
      </c>
    </row>
    <row r="39" spans="2:31">
      <c r="B39" s="90">
        <v>38</v>
      </c>
      <c r="C39" s="20"/>
      <c r="D39" s="20"/>
      <c r="E39" s="20"/>
      <c r="F39" s="20"/>
      <c r="G39" s="20"/>
      <c r="H39" s="20"/>
      <c r="I39" s="20"/>
      <c r="J39" s="20"/>
      <c r="K39" s="20"/>
      <c r="L39" s="20"/>
      <c r="M39" s="20"/>
      <c r="N39" s="20"/>
      <c r="O39" s="20"/>
      <c r="R39">
        <f t="shared" si="12"/>
        <v>445</v>
      </c>
      <c r="S39">
        <f t="shared" si="15"/>
        <v>446</v>
      </c>
      <c r="T39">
        <f t="shared" si="15"/>
        <v>447</v>
      </c>
      <c r="U39">
        <f t="shared" si="15"/>
        <v>448</v>
      </c>
      <c r="V39">
        <f t="shared" si="15"/>
        <v>449</v>
      </c>
      <c r="W39">
        <f t="shared" si="15"/>
        <v>450</v>
      </c>
      <c r="X39">
        <f t="shared" si="15"/>
        <v>451</v>
      </c>
      <c r="Y39">
        <f t="shared" si="15"/>
        <v>452</v>
      </c>
      <c r="Z39">
        <f t="shared" si="15"/>
        <v>453</v>
      </c>
      <c r="AA39">
        <f t="shared" si="15"/>
        <v>454</v>
      </c>
      <c r="AB39">
        <f t="shared" si="15"/>
        <v>455</v>
      </c>
      <c r="AC39">
        <f t="shared" si="15"/>
        <v>456</v>
      </c>
      <c r="AE39">
        <v>38</v>
      </c>
    </row>
    <row r="40" spans="2:31">
      <c r="B40" s="90">
        <v>39</v>
      </c>
      <c r="C40" s="20"/>
      <c r="D40" s="20"/>
      <c r="E40" s="20"/>
      <c r="F40" s="20"/>
      <c r="G40" s="20"/>
      <c r="H40" s="20"/>
      <c r="I40" s="20"/>
      <c r="J40" s="20"/>
      <c r="K40" s="20"/>
      <c r="L40" s="20"/>
      <c r="M40" s="20"/>
      <c r="N40" s="20"/>
      <c r="O40" s="20"/>
      <c r="R40">
        <f t="shared" si="12"/>
        <v>457</v>
      </c>
      <c r="S40">
        <f t="shared" si="15"/>
        <v>458</v>
      </c>
      <c r="T40">
        <f t="shared" si="15"/>
        <v>459</v>
      </c>
      <c r="U40">
        <f t="shared" si="15"/>
        <v>460</v>
      </c>
      <c r="V40">
        <f t="shared" si="15"/>
        <v>461</v>
      </c>
      <c r="W40">
        <f t="shared" si="15"/>
        <v>462</v>
      </c>
      <c r="X40">
        <f t="shared" si="15"/>
        <v>463</v>
      </c>
      <c r="Y40">
        <f t="shared" si="15"/>
        <v>464</v>
      </c>
      <c r="Z40">
        <f t="shared" si="15"/>
        <v>465</v>
      </c>
      <c r="AA40">
        <f t="shared" si="15"/>
        <v>466</v>
      </c>
      <c r="AB40">
        <f t="shared" si="15"/>
        <v>467</v>
      </c>
      <c r="AC40">
        <f t="shared" si="15"/>
        <v>468</v>
      </c>
      <c r="AE40">
        <v>39</v>
      </c>
    </row>
    <row r="41" spans="2:31">
      <c r="B41" s="90">
        <v>40</v>
      </c>
      <c r="C41" s="20"/>
      <c r="D41" s="20"/>
      <c r="E41" s="20"/>
      <c r="F41" s="20"/>
      <c r="G41" s="20"/>
      <c r="H41" s="20"/>
      <c r="I41" s="20"/>
      <c r="J41" s="20"/>
      <c r="K41" s="20"/>
      <c r="L41" s="20"/>
      <c r="M41" s="20"/>
      <c r="N41" s="20"/>
      <c r="O41" s="20"/>
      <c r="R41">
        <f t="shared" si="12"/>
        <v>469</v>
      </c>
      <c r="S41">
        <f t="shared" si="15"/>
        <v>470</v>
      </c>
      <c r="T41">
        <f t="shared" si="15"/>
        <v>471</v>
      </c>
      <c r="U41">
        <f t="shared" si="15"/>
        <v>472</v>
      </c>
      <c r="V41">
        <f t="shared" si="15"/>
        <v>473</v>
      </c>
      <c r="W41">
        <f t="shared" si="15"/>
        <v>474</v>
      </c>
      <c r="X41">
        <f t="shared" si="15"/>
        <v>475</v>
      </c>
      <c r="Y41">
        <f t="shared" si="15"/>
        <v>476</v>
      </c>
      <c r="Z41">
        <f t="shared" si="15"/>
        <v>477</v>
      </c>
      <c r="AA41">
        <f t="shared" si="15"/>
        <v>478</v>
      </c>
      <c r="AB41">
        <f t="shared" si="15"/>
        <v>479</v>
      </c>
      <c r="AC41">
        <f t="shared" si="15"/>
        <v>480</v>
      </c>
      <c r="AE41">
        <v>40</v>
      </c>
    </row>
    <row r="42" spans="2:31">
      <c r="B42" s="90">
        <v>41</v>
      </c>
      <c r="C42" s="20"/>
      <c r="D42" s="20"/>
      <c r="E42" s="20"/>
      <c r="F42" s="20"/>
      <c r="G42" s="20"/>
      <c r="H42" s="20"/>
      <c r="I42" s="20"/>
      <c r="J42" s="20"/>
      <c r="K42" s="20"/>
      <c r="L42" s="20"/>
      <c r="M42" s="20"/>
      <c r="N42" s="20"/>
      <c r="O42" s="20"/>
      <c r="R42">
        <f t="shared" si="12"/>
        <v>481</v>
      </c>
      <c r="S42">
        <f t="shared" si="15"/>
        <v>482</v>
      </c>
      <c r="T42">
        <f t="shared" si="15"/>
        <v>483</v>
      </c>
      <c r="U42">
        <f t="shared" si="15"/>
        <v>484</v>
      </c>
      <c r="V42">
        <f t="shared" si="15"/>
        <v>485</v>
      </c>
      <c r="W42">
        <f t="shared" si="15"/>
        <v>486</v>
      </c>
      <c r="X42">
        <f t="shared" si="15"/>
        <v>487</v>
      </c>
      <c r="Y42">
        <f t="shared" si="15"/>
        <v>488</v>
      </c>
      <c r="Z42">
        <f t="shared" si="15"/>
        <v>489</v>
      </c>
      <c r="AA42">
        <f t="shared" si="15"/>
        <v>490</v>
      </c>
      <c r="AB42">
        <f t="shared" si="15"/>
        <v>491</v>
      </c>
      <c r="AC42">
        <f t="shared" si="15"/>
        <v>492</v>
      </c>
      <c r="AE42">
        <v>41</v>
      </c>
    </row>
    <row r="43" spans="2:31">
      <c r="B43" s="90">
        <v>42</v>
      </c>
      <c r="C43" s="20"/>
      <c r="D43" s="20"/>
      <c r="E43" s="20"/>
      <c r="F43" s="20"/>
      <c r="G43" s="20"/>
      <c r="H43" s="20"/>
      <c r="I43" s="20"/>
      <c r="J43" s="20"/>
      <c r="K43" s="20"/>
      <c r="L43" s="20"/>
      <c r="M43" s="20"/>
      <c r="N43" s="20"/>
      <c r="O43" s="20"/>
      <c r="R43">
        <f t="shared" si="12"/>
        <v>493</v>
      </c>
      <c r="S43">
        <f t="shared" si="15"/>
        <v>494</v>
      </c>
      <c r="T43">
        <f t="shared" si="15"/>
        <v>495</v>
      </c>
      <c r="U43">
        <f t="shared" si="15"/>
        <v>496</v>
      </c>
      <c r="V43">
        <f t="shared" si="15"/>
        <v>497</v>
      </c>
      <c r="W43">
        <f t="shared" si="15"/>
        <v>498</v>
      </c>
      <c r="X43">
        <f t="shared" si="15"/>
        <v>499</v>
      </c>
      <c r="Y43">
        <f t="shared" si="15"/>
        <v>500</v>
      </c>
      <c r="Z43">
        <f t="shared" si="15"/>
        <v>501</v>
      </c>
      <c r="AA43">
        <f t="shared" si="15"/>
        <v>502</v>
      </c>
      <c r="AB43">
        <f t="shared" si="15"/>
        <v>503</v>
      </c>
      <c r="AC43">
        <f t="shared" si="15"/>
        <v>504</v>
      </c>
      <c r="AE43">
        <v>42</v>
      </c>
    </row>
    <row r="44" spans="2:31">
      <c r="B44" s="90">
        <v>43</v>
      </c>
      <c r="C44" s="20"/>
      <c r="D44" s="20"/>
      <c r="E44" s="20"/>
      <c r="F44" s="20"/>
      <c r="G44" s="20"/>
      <c r="H44" s="20"/>
      <c r="I44" s="20"/>
      <c r="J44" s="20"/>
      <c r="K44" s="20"/>
      <c r="L44" s="20"/>
      <c r="M44" s="20"/>
      <c r="N44" s="20"/>
      <c r="O44" s="20"/>
      <c r="R44">
        <f t="shared" si="12"/>
        <v>505</v>
      </c>
      <c r="S44">
        <f t="shared" si="15"/>
        <v>506</v>
      </c>
      <c r="T44">
        <f t="shared" si="15"/>
        <v>507</v>
      </c>
      <c r="U44">
        <f t="shared" si="15"/>
        <v>508</v>
      </c>
      <c r="V44">
        <f t="shared" si="15"/>
        <v>509</v>
      </c>
      <c r="W44">
        <f t="shared" si="15"/>
        <v>510</v>
      </c>
      <c r="X44">
        <f t="shared" si="15"/>
        <v>511</v>
      </c>
      <c r="Y44">
        <f t="shared" si="15"/>
        <v>512</v>
      </c>
      <c r="Z44">
        <f t="shared" si="15"/>
        <v>513</v>
      </c>
      <c r="AA44">
        <f t="shared" si="15"/>
        <v>514</v>
      </c>
      <c r="AB44">
        <f t="shared" si="15"/>
        <v>515</v>
      </c>
      <c r="AC44">
        <f t="shared" si="15"/>
        <v>516</v>
      </c>
      <c r="AE44">
        <v>43</v>
      </c>
    </row>
    <row r="45" spans="2:31">
      <c r="B45" s="90">
        <v>44</v>
      </c>
      <c r="C45" s="20"/>
      <c r="D45" s="20"/>
      <c r="E45" s="20"/>
      <c r="F45" s="20"/>
      <c r="G45" s="20"/>
      <c r="H45" s="20"/>
      <c r="I45" s="20"/>
      <c r="J45" s="20"/>
      <c r="K45" s="20"/>
      <c r="L45" s="20"/>
      <c r="M45" s="20"/>
      <c r="N45" s="20"/>
      <c r="O45" s="20"/>
      <c r="R45">
        <f t="shared" si="12"/>
        <v>517</v>
      </c>
      <c r="S45">
        <f t="shared" si="15"/>
        <v>518</v>
      </c>
      <c r="T45">
        <f t="shared" si="15"/>
        <v>519</v>
      </c>
      <c r="U45">
        <f t="shared" si="15"/>
        <v>520</v>
      </c>
      <c r="V45">
        <f t="shared" si="15"/>
        <v>521</v>
      </c>
      <c r="W45">
        <f t="shared" si="15"/>
        <v>522</v>
      </c>
      <c r="X45">
        <f t="shared" si="15"/>
        <v>523</v>
      </c>
      <c r="Y45">
        <f t="shared" si="15"/>
        <v>524</v>
      </c>
      <c r="Z45">
        <f t="shared" si="15"/>
        <v>525</v>
      </c>
      <c r="AA45">
        <f t="shared" si="15"/>
        <v>526</v>
      </c>
      <c r="AB45">
        <f t="shared" si="15"/>
        <v>527</v>
      </c>
      <c r="AC45">
        <f t="shared" si="15"/>
        <v>528</v>
      </c>
      <c r="AE45">
        <v>44</v>
      </c>
    </row>
    <row r="46" spans="2:31">
      <c r="B46" s="90">
        <v>45</v>
      </c>
      <c r="C46" s="20"/>
      <c r="D46" s="20"/>
      <c r="E46" s="20"/>
      <c r="F46" s="20"/>
      <c r="G46" s="20"/>
      <c r="H46" s="20"/>
      <c r="I46" s="20"/>
      <c r="J46" s="20"/>
      <c r="K46" s="20"/>
      <c r="L46" s="20"/>
      <c r="M46" s="20"/>
      <c r="N46" s="20"/>
      <c r="O46" s="20"/>
      <c r="R46">
        <f t="shared" si="12"/>
        <v>529</v>
      </c>
      <c r="S46">
        <f t="shared" si="15"/>
        <v>530</v>
      </c>
      <c r="T46">
        <f t="shared" si="15"/>
        <v>531</v>
      </c>
      <c r="U46">
        <f t="shared" si="15"/>
        <v>532</v>
      </c>
      <c r="V46">
        <f t="shared" si="15"/>
        <v>533</v>
      </c>
      <c r="W46">
        <f t="shared" si="15"/>
        <v>534</v>
      </c>
      <c r="X46">
        <f t="shared" si="15"/>
        <v>535</v>
      </c>
      <c r="Y46">
        <f t="shared" si="15"/>
        <v>536</v>
      </c>
      <c r="Z46">
        <f t="shared" si="15"/>
        <v>537</v>
      </c>
      <c r="AA46">
        <f t="shared" si="15"/>
        <v>538</v>
      </c>
      <c r="AB46">
        <f t="shared" si="15"/>
        <v>539</v>
      </c>
      <c r="AC46">
        <f t="shared" si="15"/>
        <v>540</v>
      </c>
      <c r="AE46">
        <v>45</v>
      </c>
    </row>
    <row r="47" spans="2:31">
      <c r="B47" s="90">
        <v>46</v>
      </c>
      <c r="C47" s="20"/>
      <c r="D47" s="20"/>
      <c r="E47" s="20"/>
      <c r="F47" s="20"/>
      <c r="G47" s="20"/>
      <c r="H47" s="20"/>
      <c r="I47" s="20"/>
      <c r="J47" s="20"/>
      <c r="K47" s="20"/>
      <c r="L47" s="20"/>
      <c r="M47" s="20"/>
      <c r="N47" s="20"/>
      <c r="O47" s="20"/>
      <c r="R47">
        <f>AC46+1</f>
        <v>541</v>
      </c>
      <c r="S47">
        <f t="shared" ref="S47:AC47" si="16">R47+1</f>
        <v>542</v>
      </c>
      <c r="T47">
        <f t="shared" si="16"/>
        <v>543</v>
      </c>
      <c r="U47">
        <f t="shared" si="16"/>
        <v>544</v>
      </c>
      <c r="V47">
        <f t="shared" si="16"/>
        <v>545</v>
      </c>
      <c r="W47">
        <f t="shared" si="16"/>
        <v>546</v>
      </c>
      <c r="X47">
        <f t="shared" si="16"/>
        <v>547</v>
      </c>
      <c r="Y47">
        <f t="shared" si="16"/>
        <v>548</v>
      </c>
      <c r="Z47">
        <f t="shared" si="16"/>
        <v>549</v>
      </c>
      <c r="AA47">
        <f t="shared" si="16"/>
        <v>550</v>
      </c>
      <c r="AB47">
        <f t="shared" si="16"/>
        <v>551</v>
      </c>
      <c r="AC47">
        <f t="shared" si="16"/>
        <v>552</v>
      </c>
      <c r="AE47">
        <v>46</v>
      </c>
    </row>
    <row r="48" spans="2:31">
      <c r="B48" s="90">
        <v>47</v>
      </c>
      <c r="C48" s="20"/>
      <c r="D48" s="20"/>
      <c r="E48" s="20"/>
      <c r="F48" s="20"/>
      <c r="G48" s="20"/>
      <c r="H48" s="20"/>
      <c r="I48" s="20"/>
      <c r="J48" s="20"/>
      <c r="K48" s="20"/>
      <c r="L48" s="20"/>
      <c r="M48" s="20"/>
      <c r="N48" s="20"/>
      <c r="O48" s="20"/>
      <c r="R48">
        <f>AC47+1</f>
        <v>553</v>
      </c>
      <c r="S48">
        <f t="shared" ref="S48:AC48" si="17">R48+1</f>
        <v>554</v>
      </c>
      <c r="T48">
        <f t="shared" si="17"/>
        <v>555</v>
      </c>
      <c r="U48">
        <f t="shared" si="17"/>
        <v>556</v>
      </c>
      <c r="V48">
        <f t="shared" si="17"/>
        <v>557</v>
      </c>
      <c r="W48">
        <f t="shared" si="17"/>
        <v>558</v>
      </c>
      <c r="X48">
        <f t="shared" si="17"/>
        <v>559</v>
      </c>
      <c r="Y48">
        <f t="shared" si="17"/>
        <v>560</v>
      </c>
      <c r="Z48">
        <f t="shared" si="17"/>
        <v>561</v>
      </c>
      <c r="AA48">
        <f t="shared" si="17"/>
        <v>562</v>
      </c>
      <c r="AB48">
        <f t="shared" si="17"/>
        <v>563</v>
      </c>
      <c r="AC48">
        <f t="shared" si="17"/>
        <v>564</v>
      </c>
      <c r="AE48">
        <v>47</v>
      </c>
    </row>
    <row r="49" spans="2:31">
      <c r="B49" s="90">
        <v>48</v>
      </c>
      <c r="C49" s="20"/>
      <c r="D49" s="20"/>
      <c r="E49" s="20"/>
      <c r="F49" s="20"/>
      <c r="G49" s="20"/>
      <c r="H49" s="20"/>
      <c r="I49" s="20"/>
      <c r="J49" s="20"/>
      <c r="K49" s="20"/>
      <c r="L49" s="20"/>
      <c r="M49" s="20"/>
      <c r="N49" s="20"/>
      <c r="O49" s="20"/>
      <c r="R49">
        <f>AC48+1</f>
        <v>565</v>
      </c>
      <c r="S49">
        <f t="shared" ref="S49:AC49" si="18">R49+1</f>
        <v>566</v>
      </c>
      <c r="T49">
        <f t="shared" si="18"/>
        <v>567</v>
      </c>
      <c r="U49">
        <f t="shared" si="18"/>
        <v>568</v>
      </c>
      <c r="V49">
        <f t="shared" si="18"/>
        <v>569</v>
      </c>
      <c r="W49">
        <f t="shared" si="18"/>
        <v>570</v>
      </c>
      <c r="X49">
        <f t="shared" si="18"/>
        <v>571</v>
      </c>
      <c r="Y49">
        <f t="shared" si="18"/>
        <v>572</v>
      </c>
      <c r="Z49">
        <f t="shared" si="18"/>
        <v>573</v>
      </c>
      <c r="AA49">
        <f t="shared" si="18"/>
        <v>574</v>
      </c>
      <c r="AB49">
        <f t="shared" si="18"/>
        <v>575</v>
      </c>
      <c r="AC49">
        <f t="shared" si="18"/>
        <v>576</v>
      </c>
      <c r="AE49">
        <v>48</v>
      </c>
    </row>
    <row r="50" spans="2:31">
      <c r="B50" s="90">
        <v>49</v>
      </c>
      <c r="C50" s="51"/>
      <c r="D50" s="51"/>
      <c r="E50" s="51"/>
      <c r="F50" s="51"/>
      <c r="G50" s="51"/>
      <c r="H50" s="51"/>
      <c r="I50" s="51"/>
      <c r="J50" s="51"/>
      <c r="K50" s="51"/>
      <c r="L50" s="51"/>
      <c r="M50" s="51"/>
      <c r="N50" s="51"/>
      <c r="O50" s="51"/>
      <c r="R50">
        <f>AC49+1</f>
        <v>577</v>
      </c>
      <c r="S50">
        <f t="shared" ref="S50:AC50" si="19">R50+1</f>
        <v>578</v>
      </c>
      <c r="T50">
        <f t="shared" si="19"/>
        <v>579</v>
      </c>
      <c r="U50">
        <f t="shared" si="19"/>
        <v>580</v>
      </c>
      <c r="V50">
        <f t="shared" si="19"/>
        <v>581</v>
      </c>
      <c r="W50">
        <f t="shared" si="19"/>
        <v>582</v>
      </c>
      <c r="X50">
        <f t="shared" si="19"/>
        <v>583</v>
      </c>
      <c r="Y50">
        <f t="shared" si="19"/>
        <v>584</v>
      </c>
      <c r="Z50">
        <f t="shared" si="19"/>
        <v>585</v>
      </c>
      <c r="AA50">
        <f t="shared" si="19"/>
        <v>586</v>
      </c>
      <c r="AB50">
        <f t="shared" si="19"/>
        <v>587</v>
      </c>
      <c r="AC50">
        <f t="shared" si="19"/>
        <v>588</v>
      </c>
      <c r="AE50">
        <v>49</v>
      </c>
    </row>
    <row r="51" spans="2:31">
      <c r="B51" s="90">
        <v>50</v>
      </c>
      <c r="C51" s="51"/>
      <c r="D51" s="51"/>
      <c r="E51" s="51"/>
      <c r="F51" s="51"/>
      <c r="G51" s="51"/>
      <c r="H51" s="51"/>
      <c r="I51" s="51"/>
      <c r="J51" s="51"/>
      <c r="K51" s="51"/>
      <c r="L51" s="51"/>
      <c r="M51" s="51"/>
      <c r="N51" s="51"/>
      <c r="O51" s="51"/>
      <c r="R51">
        <f>AC50+1</f>
        <v>589</v>
      </c>
      <c r="S51">
        <f t="shared" ref="S51:AC51" si="20">R51+1</f>
        <v>590</v>
      </c>
      <c r="T51">
        <f t="shared" si="20"/>
        <v>591</v>
      </c>
      <c r="U51">
        <f t="shared" si="20"/>
        <v>592</v>
      </c>
      <c r="V51">
        <f t="shared" si="20"/>
        <v>593</v>
      </c>
      <c r="W51">
        <f t="shared" si="20"/>
        <v>594</v>
      </c>
      <c r="X51">
        <f t="shared" si="20"/>
        <v>595</v>
      </c>
      <c r="Y51">
        <f t="shared" si="20"/>
        <v>596</v>
      </c>
      <c r="Z51">
        <f t="shared" si="20"/>
        <v>597</v>
      </c>
      <c r="AA51">
        <f t="shared" si="20"/>
        <v>598</v>
      </c>
      <c r="AB51">
        <f t="shared" si="20"/>
        <v>599</v>
      </c>
      <c r="AC51">
        <f t="shared" si="20"/>
        <v>600</v>
      </c>
      <c r="AE51">
        <v>50</v>
      </c>
    </row>
    <row r="52" spans="2:31">
      <c r="B52" s="90">
        <v>51</v>
      </c>
      <c r="C52" s="51"/>
      <c r="D52" s="51"/>
      <c r="E52" s="51"/>
      <c r="F52" s="51"/>
      <c r="G52" s="51"/>
      <c r="H52" s="51"/>
      <c r="I52" s="51"/>
      <c r="J52" s="51"/>
      <c r="K52" s="51"/>
      <c r="L52" s="51"/>
      <c r="M52" s="51"/>
      <c r="N52" s="51"/>
      <c r="O52" s="51"/>
    </row>
    <row r="53" spans="2:31">
      <c r="B53" s="90">
        <v>52</v>
      </c>
      <c r="C53" s="51"/>
      <c r="D53" s="51"/>
      <c r="E53" s="51"/>
      <c r="F53" s="51"/>
      <c r="G53" s="51"/>
      <c r="H53" s="51"/>
      <c r="I53" s="51"/>
      <c r="J53" s="51"/>
      <c r="K53" s="51"/>
      <c r="L53" s="51"/>
      <c r="M53" s="51"/>
      <c r="N53" s="51"/>
      <c r="O53" s="51"/>
    </row>
    <row r="54" spans="2:31">
      <c r="B54" s="90">
        <v>53</v>
      </c>
      <c r="C54" s="51"/>
      <c r="D54" s="51"/>
      <c r="E54" s="51"/>
      <c r="F54" s="51"/>
      <c r="G54" s="51"/>
      <c r="H54" s="51"/>
      <c r="I54" s="51"/>
      <c r="J54" s="51"/>
      <c r="K54" s="51"/>
      <c r="L54" s="51"/>
      <c r="M54" s="51"/>
      <c r="N54" s="51"/>
      <c r="O54" s="51"/>
    </row>
    <row r="55" spans="2:31">
      <c r="B55" s="90">
        <v>54</v>
      </c>
      <c r="C55" s="51"/>
      <c r="D55" s="51"/>
      <c r="E55" s="51"/>
      <c r="F55" s="51"/>
      <c r="G55" s="51"/>
      <c r="H55" s="51"/>
      <c r="I55" s="51"/>
      <c r="J55" s="51"/>
      <c r="K55" s="51"/>
      <c r="L55" s="51"/>
      <c r="M55" s="51"/>
      <c r="N55" s="51"/>
      <c r="O55" s="51"/>
    </row>
    <row r="56" spans="2:31">
      <c r="B56" s="90">
        <v>55</v>
      </c>
      <c r="C56" s="51"/>
      <c r="D56" s="51"/>
      <c r="E56" s="51"/>
      <c r="F56" s="51"/>
      <c r="G56" s="51"/>
      <c r="H56" s="51"/>
      <c r="I56" s="51"/>
      <c r="J56" s="51"/>
      <c r="K56" s="51"/>
      <c r="L56" s="51"/>
      <c r="M56" s="51"/>
      <c r="N56" s="51"/>
      <c r="O56" s="51"/>
    </row>
    <row r="57" spans="2:31">
      <c r="B57" s="90">
        <v>56</v>
      </c>
      <c r="C57" s="51"/>
      <c r="D57" s="51"/>
      <c r="E57" s="51"/>
      <c r="F57" s="51"/>
      <c r="G57" s="51"/>
      <c r="H57" s="51"/>
      <c r="I57" s="51"/>
      <c r="J57" s="51"/>
      <c r="K57" s="51"/>
      <c r="L57" s="51"/>
      <c r="M57" s="51"/>
      <c r="N57" s="51"/>
      <c r="O57" s="51"/>
    </row>
    <row r="58" spans="2:31">
      <c r="B58" s="90">
        <v>57</v>
      </c>
      <c r="C58" s="51"/>
      <c r="D58" s="51"/>
      <c r="E58" s="51"/>
      <c r="F58" s="51"/>
      <c r="G58" s="51"/>
      <c r="H58" s="51"/>
      <c r="I58" s="51"/>
      <c r="J58" s="51"/>
      <c r="K58" s="51"/>
      <c r="L58" s="51"/>
      <c r="M58" s="51"/>
      <c r="N58" s="51"/>
      <c r="O58" s="51"/>
    </row>
    <row r="59" spans="2:31">
      <c r="B59" s="90">
        <v>58</v>
      </c>
      <c r="C59" s="51"/>
      <c r="D59" s="51"/>
      <c r="E59" s="51"/>
      <c r="F59" s="51"/>
      <c r="G59" s="51"/>
      <c r="H59" s="51"/>
      <c r="I59" s="51"/>
      <c r="J59" s="51"/>
      <c r="K59" s="51"/>
      <c r="L59" s="51"/>
      <c r="M59" s="51"/>
      <c r="N59" s="51"/>
      <c r="O59" s="51"/>
    </row>
    <row r="60" spans="2:31">
      <c r="B60" s="90">
        <v>59</v>
      </c>
      <c r="C60" s="51"/>
      <c r="D60" s="51"/>
      <c r="E60" s="51"/>
      <c r="F60" s="51"/>
      <c r="G60" s="51"/>
      <c r="H60" s="51"/>
      <c r="I60" s="51"/>
      <c r="J60" s="51"/>
      <c r="K60" s="51"/>
      <c r="L60" s="51"/>
      <c r="M60" s="51"/>
      <c r="N60" s="51"/>
      <c r="O60" s="51"/>
    </row>
    <row r="61" spans="2:31">
      <c r="B61" s="90">
        <v>60</v>
      </c>
      <c r="C61" s="51"/>
      <c r="D61" s="51"/>
      <c r="E61" s="51"/>
      <c r="F61" s="51"/>
      <c r="G61" s="51"/>
      <c r="H61" s="51"/>
      <c r="I61" s="51"/>
      <c r="J61" s="51"/>
      <c r="K61" s="51"/>
      <c r="L61" s="51"/>
      <c r="M61" s="51"/>
      <c r="N61" s="51"/>
      <c r="O61" s="51"/>
    </row>
    <row r="62" spans="2:31">
      <c r="B62" s="90">
        <v>61</v>
      </c>
      <c r="C62" s="20"/>
      <c r="D62" s="20"/>
      <c r="E62" s="20"/>
      <c r="F62" s="20"/>
      <c r="G62" s="20"/>
      <c r="H62" s="20"/>
      <c r="I62" s="20"/>
      <c r="J62" s="20"/>
      <c r="K62" s="20"/>
      <c r="L62" s="20"/>
      <c r="M62" s="20"/>
      <c r="N62" s="20"/>
      <c r="O62" s="20"/>
    </row>
    <row r="63" spans="2:31">
      <c r="B63" s="90">
        <v>62</v>
      </c>
      <c r="C63" s="20"/>
      <c r="D63" s="20"/>
      <c r="E63" s="20"/>
      <c r="F63" s="20"/>
      <c r="G63" s="20"/>
      <c r="H63" s="20"/>
      <c r="I63" s="20"/>
      <c r="J63" s="20"/>
      <c r="K63" s="20"/>
      <c r="L63" s="20"/>
      <c r="M63" s="20"/>
      <c r="N63" s="20"/>
      <c r="O63" s="20"/>
    </row>
    <row r="64" spans="2:31">
      <c r="B64" s="90">
        <v>63</v>
      </c>
      <c r="C64" s="20"/>
      <c r="D64" s="20"/>
      <c r="E64" s="20"/>
      <c r="F64" s="20"/>
      <c r="G64" s="20"/>
      <c r="H64" s="20"/>
      <c r="I64" s="20"/>
      <c r="J64" s="20"/>
      <c r="K64" s="20"/>
      <c r="L64" s="20"/>
      <c r="M64" s="20"/>
      <c r="N64" s="20"/>
      <c r="O64" s="20"/>
    </row>
    <row r="65" spans="2:15">
      <c r="B65" s="90">
        <v>64</v>
      </c>
      <c r="C65" s="20"/>
      <c r="D65" s="20"/>
      <c r="E65" s="20"/>
      <c r="F65" s="20"/>
      <c r="G65" s="20"/>
      <c r="H65" s="20"/>
      <c r="I65" s="20"/>
      <c r="J65" s="20"/>
      <c r="K65" s="20"/>
      <c r="L65" s="20"/>
      <c r="M65" s="20"/>
      <c r="N65" s="20"/>
      <c r="O65" s="20"/>
    </row>
    <row r="66" spans="2:15">
      <c r="B66" s="90">
        <v>65</v>
      </c>
      <c r="C66" s="20"/>
      <c r="D66" s="20"/>
      <c r="E66" s="20"/>
      <c r="F66" s="20"/>
      <c r="G66" s="20"/>
      <c r="H66" s="20"/>
      <c r="I66" s="20"/>
      <c r="J66" s="20"/>
      <c r="K66" s="20"/>
      <c r="L66" s="20"/>
      <c r="M66" s="20"/>
      <c r="N66" s="20"/>
      <c r="O66" s="20"/>
    </row>
    <row r="67" spans="2:15">
      <c r="B67" s="90">
        <v>66</v>
      </c>
      <c r="C67" s="20"/>
      <c r="D67" s="20"/>
      <c r="E67" s="20"/>
      <c r="F67" s="20"/>
      <c r="G67" s="20"/>
      <c r="H67" s="20"/>
      <c r="I67" s="20"/>
      <c r="J67" s="20"/>
      <c r="K67" s="20"/>
      <c r="L67" s="20"/>
      <c r="M67" s="20"/>
      <c r="N67" s="20"/>
      <c r="O67" s="20"/>
    </row>
    <row r="68" spans="2:15">
      <c r="B68" s="90">
        <v>67</v>
      </c>
      <c r="C68" s="20"/>
      <c r="D68" s="20"/>
      <c r="E68" s="20"/>
      <c r="F68" s="20"/>
      <c r="G68" s="20"/>
      <c r="H68" s="20"/>
      <c r="I68" s="20"/>
      <c r="J68" s="20"/>
      <c r="K68" s="20"/>
      <c r="L68" s="20"/>
      <c r="M68" s="20"/>
      <c r="N68" s="20"/>
      <c r="O68" s="20"/>
    </row>
    <row r="69" spans="2:15">
      <c r="B69" s="90">
        <v>68</v>
      </c>
      <c r="C69" s="20"/>
      <c r="D69" s="20"/>
      <c r="E69" s="20"/>
      <c r="F69" s="20"/>
      <c r="G69" s="20"/>
      <c r="H69" s="20"/>
      <c r="I69" s="20"/>
      <c r="J69" s="20"/>
      <c r="K69" s="20"/>
      <c r="L69" s="20"/>
      <c r="M69" s="20"/>
      <c r="N69" s="20"/>
      <c r="O69" s="20"/>
    </row>
    <row r="70" spans="2:15">
      <c r="B70" s="90">
        <v>69</v>
      </c>
      <c r="C70" s="20"/>
      <c r="D70" s="20"/>
      <c r="E70" s="20"/>
      <c r="F70" s="20"/>
      <c r="G70" s="20"/>
      <c r="H70" s="20"/>
      <c r="I70" s="20"/>
      <c r="J70" s="20"/>
      <c r="K70" s="20"/>
      <c r="L70" s="20"/>
      <c r="M70" s="20"/>
      <c r="N70" s="20"/>
      <c r="O70" s="20"/>
    </row>
    <row r="71" spans="2:15">
      <c r="B71" s="90">
        <v>70</v>
      </c>
      <c r="C71" s="20"/>
      <c r="D71" s="20"/>
      <c r="E71" s="20"/>
      <c r="F71" s="20"/>
      <c r="G71" s="20"/>
      <c r="H71" s="20"/>
      <c r="I71" s="20"/>
      <c r="J71" s="20"/>
      <c r="K71" s="20"/>
      <c r="L71" s="20"/>
      <c r="M71" s="20"/>
      <c r="N71" s="20"/>
      <c r="O71" s="20"/>
    </row>
    <row r="72" spans="2:15">
      <c r="B72" s="90">
        <v>71</v>
      </c>
      <c r="C72" s="20"/>
      <c r="D72" s="20"/>
      <c r="E72" s="20"/>
      <c r="F72" s="20"/>
      <c r="G72" s="20"/>
      <c r="H72" s="20"/>
      <c r="I72" s="20"/>
      <c r="J72" s="20"/>
      <c r="K72" s="20"/>
      <c r="L72" s="20"/>
      <c r="M72" s="20"/>
      <c r="N72" s="20"/>
      <c r="O72" s="20"/>
    </row>
    <row r="73" spans="2:15">
      <c r="B73" s="90">
        <v>72</v>
      </c>
      <c r="C73" s="20"/>
      <c r="D73" s="20"/>
      <c r="E73" s="20"/>
      <c r="F73" s="20"/>
      <c r="G73" s="20"/>
      <c r="H73" s="20"/>
      <c r="I73" s="20"/>
      <c r="J73" s="20"/>
      <c r="K73" s="20"/>
      <c r="L73" s="20"/>
      <c r="M73" s="20"/>
      <c r="N73" s="20"/>
      <c r="O73" s="20"/>
    </row>
    <row r="74" spans="2:15">
      <c r="B74" s="90">
        <v>73</v>
      </c>
      <c r="C74" s="20"/>
      <c r="D74" s="20"/>
      <c r="E74" s="20"/>
      <c r="F74" s="20"/>
      <c r="G74" s="20"/>
      <c r="H74" s="20"/>
      <c r="I74" s="20"/>
      <c r="J74" s="20"/>
      <c r="K74" s="20"/>
      <c r="L74" s="20"/>
      <c r="M74" s="20"/>
      <c r="N74" s="20"/>
      <c r="O74" s="20"/>
    </row>
    <row r="75" spans="2:15">
      <c r="B75" s="90">
        <v>74</v>
      </c>
      <c r="C75" s="20"/>
      <c r="D75" s="20"/>
      <c r="E75" s="20"/>
      <c r="F75" s="20"/>
      <c r="G75" s="20"/>
      <c r="H75" s="20"/>
      <c r="I75" s="20"/>
      <c r="J75" s="20"/>
      <c r="K75" s="20"/>
      <c r="L75" s="20"/>
      <c r="M75" s="20"/>
      <c r="N75" s="20"/>
      <c r="O75" s="20"/>
    </row>
    <row r="76" spans="2:15">
      <c r="B76" s="90">
        <v>75</v>
      </c>
      <c r="C76" s="20"/>
      <c r="D76" s="20"/>
      <c r="E76" s="20"/>
      <c r="F76" s="20"/>
      <c r="G76" s="20"/>
      <c r="H76" s="20"/>
      <c r="I76" s="20"/>
      <c r="J76" s="20"/>
      <c r="K76" s="20"/>
      <c r="L76" s="20"/>
      <c r="M76" s="20"/>
      <c r="N76" s="20"/>
      <c r="O76" s="20"/>
    </row>
    <row r="77" spans="2:15">
      <c r="B77" s="90">
        <v>76</v>
      </c>
      <c r="C77" s="20"/>
      <c r="D77" s="20"/>
      <c r="E77" s="20"/>
      <c r="F77" s="20"/>
      <c r="G77" s="20"/>
      <c r="H77" s="20"/>
      <c r="I77" s="20"/>
      <c r="J77" s="20"/>
      <c r="K77" s="20"/>
      <c r="L77" s="20"/>
      <c r="M77" s="20"/>
      <c r="N77" s="20"/>
      <c r="O77" s="20"/>
    </row>
    <row r="78" spans="2:15">
      <c r="B78" s="90">
        <v>77</v>
      </c>
      <c r="C78" s="20"/>
      <c r="D78" s="20"/>
      <c r="E78" s="20"/>
      <c r="F78" s="20"/>
      <c r="G78" s="20"/>
      <c r="H78" s="20"/>
      <c r="I78" s="20"/>
      <c r="J78" s="20"/>
      <c r="K78" s="20"/>
      <c r="L78" s="20"/>
      <c r="M78" s="20"/>
      <c r="N78" s="20"/>
      <c r="O78" s="20"/>
    </row>
    <row r="79" spans="2:15">
      <c r="B79" s="90">
        <v>78</v>
      </c>
      <c r="C79" s="20"/>
      <c r="D79" s="20"/>
      <c r="E79" s="20"/>
      <c r="F79" s="20"/>
      <c r="G79" s="20"/>
      <c r="H79" s="20"/>
      <c r="I79" s="20"/>
      <c r="J79" s="20"/>
      <c r="K79" s="20"/>
      <c r="L79" s="20"/>
      <c r="M79" s="20"/>
      <c r="N79" s="20"/>
      <c r="O79" s="20"/>
    </row>
    <row r="80" spans="2:15">
      <c r="B80" s="90">
        <v>79</v>
      </c>
      <c r="C80" s="20"/>
      <c r="D80" s="20"/>
      <c r="E80" s="20"/>
      <c r="F80" s="20"/>
      <c r="G80" s="20"/>
      <c r="H80" s="20"/>
      <c r="I80" s="20"/>
      <c r="J80" s="20"/>
      <c r="K80" s="20"/>
      <c r="L80" s="20"/>
      <c r="M80" s="20"/>
      <c r="N80" s="20"/>
      <c r="O80" s="20"/>
    </row>
    <row r="81" spans="2:15">
      <c r="B81" s="90">
        <v>80</v>
      </c>
      <c r="C81" s="20"/>
      <c r="D81" s="20"/>
      <c r="E81" s="20"/>
      <c r="F81" s="20"/>
      <c r="G81" s="20"/>
      <c r="H81" s="20"/>
      <c r="I81" s="20"/>
      <c r="J81" s="20"/>
      <c r="K81" s="20"/>
      <c r="L81" s="20"/>
      <c r="M81" s="20"/>
      <c r="N81" s="20"/>
      <c r="O81" s="20"/>
    </row>
    <row r="82" spans="2:15">
      <c r="B82" s="90">
        <v>81</v>
      </c>
      <c r="C82" s="20"/>
      <c r="D82" s="20"/>
      <c r="E82" s="20"/>
      <c r="F82" s="20"/>
      <c r="G82" s="20"/>
      <c r="H82" s="20"/>
      <c r="I82" s="20"/>
      <c r="J82" s="20"/>
      <c r="K82" s="20"/>
      <c r="L82" s="20"/>
      <c r="M82" s="20"/>
      <c r="N82" s="20"/>
      <c r="O82" s="20"/>
    </row>
    <row r="83" spans="2:15">
      <c r="B83" s="90">
        <v>82</v>
      </c>
      <c r="C83" s="20"/>
      <c r="D83" s="20"/>
      <c r="E83" s="20"/>
      <c r="F83" s="20"/>
      <c r="G83" s="20"/>
      <c r="H83" s="20"/>
      <c r="I83" s="20"/>
      <c r="J83" s="20"/>
      <c r="K83" s="20"/>
      <c r="L83" s="20"/>
      <c r="M83" s="20"/>
      <c r="N83" s="20"/>
      <c r="O83" s="20"/>
    </row>
    <row r="84" spans="2:15">
      <c r="B84" s="90">
        <v>83</v>
      </c>
      <c r="C84" s="20"/>
      <c r="D84" s="20"/>
      <c r="E84" s="20"/>
      <c r="F84" s="20"/>
      <c r="G84" s="20"/>
      <c r="H84" s="20"/>
      <c r="I84" s="20"/>
      <c r="J84" s="20"/>
      <c r="K84" s="20"/>
      <c r="L84" s="20"/>
      <c r="M84" s="20"/>
      <c r="N84" s="20"/>
      <c r="O84" s="20"/>
    </row>
    <row r="85" spans="2:15">
      <c r="B85" s="90">
        <v>84</v>
      </c>
      <c r="C85" s="20"/>
      <c r="D85" s="20"/>
      <c r="E85" s="20"/>
      <c r="F85" s="20"/>
      <c r="G85" s="20"/>
      <c r="H85" s="20"/>
      <c r="I85" s="20"/>
      <c r="J85" s="20"/>
      <c r="K85" s="20"/>
      <c r="L85" s="20"/>
      <c r="M85" s="20"/>
      <c r="N85" s="20"/>
      <c r="O85" s="20"/>
    </row>
    <row r="86" spans="2:15">
      <c r="B86" s="90">
        <v>85</v>
      </c>
      <c r="C86" s="51"/>
      <c r="D86" s="51"/>
      <c r="E86" s="51"/>
      <c r="F86" s="51"/>
      <c r="G86" s="51"/>
      <c r="H86" s="51"/>
      <c r="I86" s="51"/>
      <c r="J86" s="51"/>
      <c r="K86" s="51"/>
      <c r="L86" s="51"/>
      <c r="M86" s="51"/>
      <c r="N86" s="51"/>
      <c r="O86" s="51"/>
    </row>
    <row r="87" spans="2:15">
      <c r="B87" s="90">
        <v>86</v>
      </c>
      <c r="C87" s="51"/>
      <c r="D87" s="51"/>
      <c r="E87" s="51"/>
      <c r="F87" s="51"/>
      <c r="G87" s="51"/>
      <c r="H87" s="51"/>
      <c r="I87" s="51"/>
      <c r="J87" s="51"/>
      <c r="K87" s="51"/>
      <c r="L87" s="51"/>
      <c r="M87" s="51"/>
      <c r="N87" s="51"/>
      <c r="O87" s="51"/>
    </row>
    <row r="88" spans="2:15">
      <c r="B88" s="90">
        <v>87</v>
      </c>
      <c r="C88" s="51"/>
      <c r="D88" s="51"/>
      <c r="E88" s="51"/>
      <c r="F88" s="51"/>
      <c r="G88" s="51"/>
      <c r="H88" s="51"/>
      <c r="I88" s="51"/>
      <c r="J88" s="51"/>
      <c r="K88" s="51"/>
      <c r="L88" s="51"/>
      <c r="M88" s="51"/>
      <c r="N88" s="51"/>
      <c r="O88" s="51"/>
    </row>
    <row r="89" spans="2:15">
      <c r="B89" s="90">
        <v>88</v>
      </c>
      <c r="C89" s="51"/>
      <c r="D89" s="51"/>
      <c r="E89" s="51"/>
      <c r="F89" s="51"/>
      <c r="G89" s="51"/>
      <c r="H89" s="51"/>
      <c r="I89" s="51"/>
      <c r="J89" s="51"/>
      <c r="K89" s="51"/>
      <c r="L89" s="51"/>
      <c r="M89" s="51"/>
      <c r="N89" s="51"/>
      <c r="O89" s="51"/>
    </row>
    <row r="90" spans="2:15">
      <c r="B90" s="90">
        <v>89</v>
      </c>
      <c r="C90" s="51"/>
      <c r="D90" s="51"/>
      <c r="E90" s="51"/>
      <c r="F90" s="51"/>
      <c r="G90" s="51"/>
      <c r="H90" s="51"/>
      <c r="I90" s="51"/>
      <c r="J90" s="51"/>
      <c r="K90" s="51"/>
      <c r="L90" s="51"/>
      <c r="M90" s="51"/>
      <c r="N90" s="51"/>
      <c r="O90" s="51"/>
    </row>
    <row r="91" spans="2:15">
      <c r="B91" s="90">
        <v>90</v>
      </c>
      <c r="C91" s="51"/>
      <c r="D91" s="51"/>
      <c r="E91" s="51"/>
      <c r="F91" s="51"/>
      <c r="G91" s="51"/>
      <c r="H91" s="51"/>
      <c r="I91" s="51"/>
      <c r="J91" s="51"/>
      <c r="K91" s="51"/>
      <c r="L91" s="51"/>
      <c r="M91" s="51"/>
      <c r="N91" s="51"/>
      <c r="O91" s="51"/>
    </row>
    <row r="92" spans="2:15">
      <c r="B92" s="90">
        <v>91</v>
      </c>
      <c r="C92" s="51"/>
      <c r="D92" s="51"/>
      <c r="E92" s="51"/>
      <c r="F92" s="51"/>
      <c r="G92" s="51"/>
      <c r="H92" s="51"/>
      <c r="I92" s="51"/>
      <c r="J92" s="51"/>
      <c r="K92" s="51"/>
      <c r="L92" s="51"/>
      <c r="M92" s="51"/>
      <c r="N92" s="51"/>
      <c r="O92" s="51"/>
    </row>
    <row r="93" spans="2:15">
      <c r="B93" s="90">
        <v>92</v>
      </c>
      <c r="C93" s="51"/>
      <c r="D93" s="51"/>
      <c r="E93" s="51"/>
      <c r="F93" s="51"/>
      <c r="G93" s="51"/>
      <c r="H93" s="51"/>
      <c r="I93" s="51"/>
      <c r="J93" s="51"/>
      <c r="K93" s="51"/>
      <c r="L93" s="51"/>
      <c r="M93" s="51"/>
      <c r="N93" s="51"/>
      <c r="O93" s="51"/>
    </row>
    <row r="94" spans="2:15">
      <c r="B94" s="90">
        <v>93</v>
      </c>
      <c r="C94" s="51"/>
      <c r="D94" s="51"/>
      <c r="E94" s="51"/>
      <c r="F94" s="51"/>
      <c r="G94" s="51"/>
      <c r="H94" s="51"/>
      <c r="I94" s="51"/>
      <c r="J94" s="51"/>
      <c r="K94" s="51"/>
      <c r="L94" s="51"/>
      <c r="M94" s="51"/>
      <c r="N94" s="51"/>
      <c r="O94" s="51"/>
    </row>
    <row r="95" spans="2:15">
      <c r="B95" s="90">
        <v>94</v>
      </c>
      <c r="C95" s="51"/>
      <c r="D95" s="51"/>
      <c r="E95" s="51"/>
      <c r="F95" s="51"/>
      <c r="G95" s="51"/>
      <c r="H95" s="51"/>
      <c r="I95" s="51"/>
      <c r="J95" s="51"/>
      <c r="K95" s="51"/>
      <c r="L95" s="51"/>
      <c r="M95" s="51"/>
      <c r="N95" s="51"/>
      <c r="O95" s="51"/>
    </row>
    <row r="96" spans="2:15">
      <c r="B96" s="90">
        <v>95</v>
      </c>
      <c r="C96" s="51"/>
      <c r="D96" s="51"/>
      <c r="E96" s="51"/>
      <c r="F96" s="51"/>
      <c r="G96" s="51"/>
      <c r="H96" s="51"/>
      <c r="I96" s="51"/>
      <c r="J96" s="51"/>
      <c r="K96" s="51"/>
      <c r="L96" s="51"/>
      <c r="M96" s="51"/>
      <c r="N96" s="51"/>
      <c r="O96" s="51"/>
    </row>
    <row r="97" spans="2:15">
      <c r="B97" s="90">
        <v>96</v>
      </c>
      <c r="C97" s="51"/>
      <c r="D97" s="51"/>
      <c r="E97" s="51"/>
      <c r="F97" s="51"/>
      <c r="G97" s="51"/>
      <c r="H97" s="51"/>
      <c r="I97" s="51"/>
      <c r="J97" s="51"/>
      <c r="K97" s="51"/>
      <c r="L97" s="51"/>
      <c r="M97" s="51"/>
      <c r="N97" s="51"/>
      <c r="O97" s="51"/>
    </row>
    <row r="98" spans="2:15">
      <c r="B98" s="90">
        <v>97</v>
      </c>
      <c r="C98" s="20"/>
      <c r="D98" s="20"/>
      <c r="E98" s="20"/>
      <c r="F98" s="20"/>
      <c r="G98" s="20"/>
      <c r="H98" s="20"/>
      <c r="I98" s="20"/>
      <c r="J98" s="20"/>
      <c r="K98" s="20"/>
      <c r="L98" s="20"/>
      <c r="M98" s="20"/>
      <c r="N98" s="20"/>
      <c r="O98" s="20"/>
    </row>
    <row r="99" spans="2:15">
      <c r="B99" s="90">
        <v>98</v>
      </c>
      <c r="C99" s="20"/>
      <c r="D99" s="20"/>
      <c r="E99" s="20"/>
      <c r="F99" s="20"/>
      <c r="G99" s="20"/>
      <c r="H99" s="20"/>
      <c r="I99" s="20"/>
      <c r="J99" s="20"/>
      <c r="K99" s="20"/>
      <c r="L99" s="20"/>
      <c r="M99" s="20"/>
      <c r="N99" s="20"/>
      <c r="O99" s="20"/>
    </row>
    <row r="100" spans="2:15">
      <c r="B100" s="90">
        <v>99</v>
      </c>
      <c r="C100" s="20"/>
      <c r="D100" s="20"/>
      <c r="E100" s="20"/>
      <c r="F100" s="20"/>
      <c r="G100" s="20"/>
      <c r="H100" s="20"/>
      <c r="I100" s="20"/>
      <c r="J100" s="20"/>
      <c r="K100" s="20"/>
      <c r="L100" s="20"/>
      <c r="M100" s="20"/>
      <c r="N100" s="20"/>
      <c r="O100" s="20"/>
    </row>
    <row r="101" spans="2:15">
      <c r="B101" s="90">
        <v>100</v>
      </c>
      <c r="C101" s="20"/>
      <c r="D101" s="20"/>
      <c r="E101" s="20"/>
      <c r="F101" s="20"/>
      <c r="G101" s="20"/>
      <c r="H101" s="20"/>
      <c r="I101" s="20"/>
      <c r="J101" s="20"/>
      <c r="K101" s="20"/>
      <c r="L101" s="20"/>
      <c r="M101" s="20"/>
      <c r="N101" s="20"/>
      <c r="O101" s="20"/>
    </row>
    <row r="102" spans="2:15">
      <c r="B102" s="90">
        <v>101</v>
      </c>
      <c r="C102" s="20"/>
      <c r="D102" s="20"/>
      <c r="E102" s="20"/>
      <c r="F102" s="20"/>
      <c r="G102" s="20"/>
      <c r="H102" s="20"/>
      <c r="I102" s="20"/>
      <c r="J102" s="20"/>
      <c r="K102" s="20"/>
      <c r="L102" s="20"/>
      <c r="M102" s="20"/>
      <c r="N102" s="20"/>
      <c r="O102" s="20"/>
    </row>
    <row r="103" spans="2:15">
      <c r="B103" s="90">
        <v>102</v>
      </c>
      <c r="C103" s="20"/>
      <c r="D103" s="20"/>
      <c r="E103" s="20"/>
      <c r="F103" s="20"/>
      <c r="G103" s="20"/>
      <c r="H103" s="20"/>
      <c r="I103" s="20"/>
      <c r="J103" s="20"/>
      <c r="K103" s="20"/>
      <c r="L103" s="20"/>
      <c r="M103" s="20"/>
      <c r="N103" s="20"/>
      <c r="O103" s="20"/>
    </row>
    <row r="104" spans="2:15">
      <c r="B104" s="90">
        <v>103</v>
      </c>
      <c r="C104" s="20"/>
      <c r="D104" s="20"/>
      <c r="E104" s="20"/>
      <c r="F104" s="20"/>
      <c r="G104" s="20"/>
      <c r="H104" s="20"/>
      <c r="I104" s="20"/>
      <c r="J104" s="20"/>
      <c r="K104" s="20"/>
      <c r="L104" s="20"/>
      <c r="M104" s="20"/>
      <c r="N104" s="20"/>
      <c r="O104" s="20"/>
    </row>
    <row r="105" spans="2:15">
      <c r="B105" s="90">
        <v>104</v>
      </c>
      <c r="C105" s="20"/>
      <c r="D105" s="20"/>
      <c r="E105" s="20"/>
      <c r="F105" s="20"/>
      <c r="G105" s="20"/>
      <c r="H105" s="20"/>
      <c r="I105" s="20"/>
      <c r="J105" s="20"/>
      <c r="K105" s="20"/>
      <c r="L105" s="20"/>
      <c r="M105" s="20"/>
      <c r="N105" s="20"/>
      <c r="O105" s="20"/>
    </row>
    <row r="106" spans="2:15">
      <c r="B106" s="90">
        <v>105</v>
      </c>
      <c r="C106" s="20"/>
      <c r="D106" s="20"/>
      <c r="E106" s="20"/>
      <c r="F106" s="20"/>
      <c r="G106" s="20"/>
      <c r="H106" s="20"/>
      <c r="I106" s="20"/>
      <c r="J106" s="20"/>
      <c r="K106" s="20"/>
      <c r="L106" s="20"/>
      <c r="M106" s="20"/>
      <c r="N106" s="20"/>
      <c r="O106" s="20"/>
    </row>
    <row r="107" spans="2:15">
      <c r="B107" s="90">
        <v>106</v>
      </c>
      <c r="C107" s="20"/>
      <c r="D107" s="20"/>
      <c r="E107" s="20"/>
      <c r="F107" s="20"/>
      <c r="G107" s="20"/>
      <c r="H107" s="20"/>
      <c r="I107" s="20"/>
      <c r="J107" s="20"/>
      <c r="K107" s="20"/>
      <c r="L107" s="20"/>
      <c r="M107" s="20"/>
      <c r="N107" s="20"/>
      <c r="O107" s="20"/>
    </row>
    <row r="108" spans="2:15">
      <c r="B108" s="90">
        <v>107</v>
      </c>
      <c r="C108" s="20"/>
      <c r="D108" s="20"/>
      <c r="E108" s="20"/>
      <c r="F108" s="20"/>
      <c r="G108" s="20"/>
      <c r="H108" s="20"/>
      <c r="I108" s="20"/>
      <c r="J108" s="20"/>
      <c r="K108" s="20"/>
      <c r="L108" s="20"/>
      <c r="M108" s="20"/>
      <c r="N108" s="20"/>
      <c r="O108" s="20"/>
    </row>
    <row r="109" spans="2:15">
      <c r="B109" s="90">
        <v>108</v>
      </c>
      <c r="C109" s="20"/>
      <c r="D109" s="20"/>
      <c r="E109" s="20"/>
      <c r="F109" s="20"/>
      <c r="G109" s="20"/>
      <c r="H109" s="20"/>
      <c r="I109" s="20"/>
      <c r="J109" s="20"/>
      <c r="K109" s="20"/>
      <c r="L109" s="20"/>
      <c r="M109" s="20"/>
      <c r="N109" s="20"/>
      <c r="O109" s="20"/>
    </row>
    <row r="110" spans="2:15">
      <c r="B110" s="90">
        <v>109</v>
      </c>
      <c r="C110" s="51"/>
      <c r="D110" s="51"/>
      <c r="E110" s="51"/>
      <c r="F110" s="51"/>
      <c r="G110" s="51"/>
      <c r="H110" s="51"/>
      <c r="I110" s="51"/>
      <c r="J110" s="51"/>
      <c r="K110" s="51"/>
      <c r="L110" s="51"/>
      <c r="M110" s="51"/>
      <c r="N110" s="51"/>
      <c r="O110" s="51"/>
    </row>
    <row r="111" spans="2:15">
      <c r="B111" s="90">
        <v>110</v>
      </c>
      <c r="C111" s="51"/>
      <c r="D111" s="51"/>
      <c r="E111" s="51"/>
      <c r="F111" s="51"/>
      <c r="G111" s="51"/>
      <c r="H111" s="51"/>
      <c r="I111" s="51"/>
      <c r="J111" s="51"/>
      <c r="K111" s="51"/>
      <c r="L111" s="51"/>
      <c r="M111" s="51"/>
      <c r="N111" s="51"/>
      <c r="O111" s="51"/>
    </row>
    <row r="112" spans="2:15">
      <c r="B112" s="90">
        <v>111</v>
      </c>
      <c r="C112" s="51"/>
      <c r="D112" s="51"/>
      <c r="E112" s="51"/>
      <c r="F112" s="51"/>
      <c r="G112" s="51"/>
      <c r="H112" s="51"/>
      <c r="I112" s="51"/>
      <c r="J112" s="51"/>
      <c r="K112" s="51"/>
      <c r="L112" s="51"/>
      <c r="M112" s="51"/>
      <c r="N112" s="51"/>
      <c r="O112" s="51"/>
    </row>
    <row r="113" spans="2:15">
      <c r="B113" s="90">
        <v>112</v>
      </c>
      <c r="C113" s="51"/>
      <c r="D113" s="51"/>
      <c r="E113" s="51"/>
      <c r="F113" s="51"/>
      <c r="G113" s="51"/>
      <c r="H113" s="51"/>
      <c r="I113" s="51"/>
      <c r="J113" s="51"/>
      <c r="K113" s="51"/>
      <c r="L113" s="51"/>
      <c r="M113" s="51"/>
      <c r="N113" s="51"/>
      <c r="O113" s="51"/>
    </row>
    <row r="114" spans="2:15">
      <c r="B114" s="90">
        <v>113</v>
      </c>
      <c r="C114" s="51"/>
      <c r="D114" s="51"/>
      <c r="E114" s="51"/>
      <c r="F114" s="51"/>
      <c r="G114" s="51"/>
      <c r="H114" s="51"/>
      <c r="I114" s="51"/>
      <c r="J114" s="51"/>
      <c r="K114" s="51"/>
      <c r="L114" s="51"/>
      <c r="M114" s="51"/>
      <c r="N114" s="51"/>
      <c r="O114" s="51"/>
    </row>
    <row r="115" spans="2:15">
      <c r="B115" s="90">
        <v>114</v>
      </c>
      <c r="C115" s="51"/>
      <c r="D115" s="51"/>
      <c r="E115" s="51"/>
      <c r="F115" s="51"/>
      <c r="G115" s="51"/>
      <c r="H115" s="51"/>
      <c r="I115" s="51"/>
      <c r="J115" s="51"/>
      <c r="K115" s="51"/>
      <c r="L115" s="51"/>
      <c r="M115" s="51"/>
      <c r="N115" s="51"/>
      <c r="O115" s="51"/>
    </row>
    <row r="116" spans="2:15">
      <c r="B116" s="90">
        <v>115</v>
      </c>
      <c r="C116" s="51"/>
      <c r="D116" s="51"/>
      <c r="E116" s="51"/>
      <c r="F116" s="51"/>
      <c r="G116" s="51"/>
      <c r="H116" s="51"/>
      <c r="I116" s="51"/>
      <c r="J116" s="51"/>
      <c r="K116" s="51"/>
      <c r="L116" s="51"/>
      <c r="M116" s="51"/>
      <c r="N116" s="51"/>
      <c r="O116" s="51"/>
    </row>
    <row r="117" spans="2:15">
      <c r="B117" s="90">
        <v>116</v>
      </c>
      <c r="C117" s="51"/>
      <c r="D117" s="51"/>
      <c r="E117" s="51"/>
      <c r="F117" s="51"/>
      <c r="G117" s="51"/>
      <c r="H117" s="51"/>
      <c r="I117" s="51"/>
      <c r="J117" s="51"/>
      <c r="K117" s="51"/>
      <c r="L117" s="51"/>
      <c r="M117" s="51"/>
      <c r="N117" s="51"/>
      <c r="O117" s="51"/>
    </row>
    <row r="118" spans="2:15">
      <c r="B118" s="90">
        <v>117</v>
      </c>
      <c r="C118" s="51"/>
      <c r="D118" s="51"/>
      <c r="E118" s="51"/>
      <c r="F118" s="51"/>
      <c r="G118" s="51"/>
      <c r="H118" s="51"/>
      <c r="I118" s="51"/>
      <c r="J118" s="51"/>
      <c r="K118" s="51"/>
      <c r="L118" s="51"/>
      <c r="M118" s="51"/>
      <c r="N118" s="51"/>
      <c r="O118" s="51"/>
    </row>
    <row r="119" spans="2:15">
      <c r="B119" s="90">
        <v>118</v>
      </c>
      <c r="C119" s="51"/>
      <c r="D119" s="51"/>
      <c r="E119" s="51"/>
      <c r="F119" s="51"/>
      <c r="G119" s="51"/>
      <c r="H119" s="51"/>
      <c r="I119" s="51"/>
      <c r="J119" s="51"/>
      <c r="K119" s="51"/>
      <c r="L119" s="51"/>
      <c r="M119" s="51"/>
      <c r="N119" s="51"/>
      <c r="O119" s="51"/>
    </row>
    <row r="120" spans="2:15">
      <c r="B120" s="90">
        <v>119</v>
      </c>
      <c r="C120" s="51"/>
      <c r="D120" s="51"/>
      <c r="E120" s="51"/>
      <c r="F120" s="51"/>
      <c r="G120" s="51"/>
      <c r="H120" s="51"/>
      <c r="I120" s="51"/>
      <c r="J120" s="51"/>
      <c r="K120" s="51"/>
      <c r="L120" s="51"/>
      <c r="M120" s="51"/>
      <c r="N120" s="51"/>
      <c r="O120" s="51"/>
    </row>
    <row r="121" spans="2:15">
      <c r="B121" s="90">
        <v>120</v>
      </c>
      <c r="C121" s="51"/>
      <c r="D121" s="51"/>
      <c r="E121" s="51"/>
      <c r="F121" s="51"/>
      <c r="G121" s="51"/>
      <c r="H121" s="51"/>
      <c r="I121" s="51"/>
      <c r="J121" s="51"/>
      <c r="K121" s="51"/>
      <c r="L121" s="51"/>
      <c r="M121" s="51"/>
      <c r="N121" s="51"/>
      <c r="O121" s="51"/>
    </row>
    <row r="122" spans="2:15">
      <c r="B122" s="90">
        <v>121</v>
      </c>
      <c r="C122" s="20"/>
      <c r="D122" s="20"/>
      <c r="E122" s="20"/>
      <c r="F122" s="20"/>
      <c r="G122" s="20"/>
      <c r="H122" s="20"/>
      <c r="I122" s="20"/>
      <c r="J122" s="20"/>
      <c r="K122" s="20"/>
      <c r="L122" s="20"/>
      <c r="M122" s="20"/>
      <c r="N122" s="20"/>
      <c r="O122" s="20"/>
    </row>
    <row r="123" spans="2:15">
      <c r="B123" s="90">
        <v>122</v>
      </c>
      <c r="C123" s="20"/>
      <c r="D123" s="20"/>
      <c r="E123" s="20"/>
      <c r="F123" s="20"/>
      <c r="G123" s="20"/>
      <c r="H123" s="20"/>
      <c r="I123" s="20"/>
      <c r="J123" s="20"/>
      <c r="K123" s="20"/>
      <c r="L123" s="20"/>
      <c r="M123" s="20"/>
      <c r="N123" s="20"/>
      <c r="O123" s="20"/>
    </row>
    <row r="124" spans="2:15">
      <c r="B124" s="90">
        <v>123</v>
      </c>
      <c r="C124" s="20"/>
      <c r="D124" s="20"/>
      <c r="E124" s="20"/>
      <c r="F124" s="20"/>
      <c r="G124" s="20"/>
      <c r="H124" s="20"/>
      <c r="I124" s="20"/>
      <c r="J124" s="20"/>
      <c r="K124" s="20"/>
      <c r="L124" s="20"/>
      <c r="M124" s="20"/>
      <c r="N124" s="20"/>
      <c r="O124" s="20"/>
    </row>
    <row r="125" spans="2:15">
      <c r="B125" s="90">
        <v>124</v>
      </c>
      <c r="C125" s="20"/>
      <c r="D125" s="20"/>
      <c r="E125" s="20"/>
      <c r="F125" s="20"/>
      <c r="G125" s="20"/>
      <c r="H125" s="20"/>
      <c r="I125" s="20"/>
      <c r="J125" s="20"/>
      <c r="K125" s="20"/>
      <c r="L125" s="20"/>
      <c r="M125" s="20"/>
      <c r="N125" s="20"/>
      <c r="O125" s="20"/>
    </row>
    <row r="126" spans="2:15">
      <c r="B126" s="90">
        <v>125</v>
      </c>
      <c r="C126" s="20"/>
      <c r="D126" s="20"/>
      <c r="E126" s="20"/>
      <c r="F126" s="20"/>
      <c r="G126" s="20"/>
      <c r="H126" s="20"/>
      <c r="I126" s="20"/>
      <c r="J126" s="20"/>
      <c r="K126" s="20"/>
      <c r="L126" s="20"/>
      <c r="M126" s="20"/>
      <c r="N126" s="20"/>
      <c r="O126" s="20"/>
    </row>
    <row r="127" spans="2:15">
      <c r="B127" s="90">
        <v>126</v>
      </c>
      <c r="C127" s="20"/>
      <c r="D127" s="20"/>
      <c r="E127" s="20"/>
      <c r="F127" s="20"/>
      <c r="G127" s="20"/>
      <c r="H127" s="20"/>
      <c r="I127" s="20"/>
      <c r="J127" s="20"/>
      <c r="K127" s="20"/>
      <c r="L127" s="20"/>
      <c r="M127" s="20"/>
      <c r="N127" s="20"/>
      <c r="O127" s="20"/>
    </row>
    <row r="128" spans="2:15">
      <c r="B128" s="90">
        <v>127</v>
      </c>
      <c r="C128" s="20"/>
      <c r="D128" s="20"/>
      <c r="E128" s="20"/>
      <c r="F128" s="20"/>
      <c r="G128" s="20"/>
      <c r="H128" s="20"/>
      <c r="I128" s="20"/>
      <c r="J128" s="20"/>
      <c r="K128" s="20"/>
      <c r="L128" s="20"/>
      <c r="M128" s="20"/>
      <c r="N128" s="20"/>
      <c r="O128" s="20"/>
    </row>
    <row r="129" spans="2:15">
      <c r="B129" s="90">
        <v>128</v>
      </c>
      <c r="C129" s="20"/>
      <c r="D129" s="20"/>
      <c r="E129" s="20"/>
      <c r="F129" s="20"/>
      <c r="G129" s="20"/>
      <c r="H129" s="20"/>
      <c r="I129" s="20"/>
      <c r="J129" s="20"/>
      <c r="K129" s="20"/>
      <c r="L129" s="20"/>
      <c r="M129" s="20"/>
      <c r="N129" s="20"/>
      <c r="O129" s="20"/>
    </row>
    <row r="130" spans="2:15">
      <c r="B130" s="90">
        <v>129</v>
      </c>
      <c r="C130" s="20"/>
      <c r="D130" s="20"/>
      <c r="E130" s="20"/>
      <c r="F130" s="20"/>
      <c r="G130" s="20"/>
      <c r="H130" s="20"/>
      <c r="I130" s="20"/>
      <c r="J130" s="20"/>
      <c r="K130" s="20"/>
      <c r="L130" s="20"/>
      <c r="M130" s="20"/>
      <c r="N130" s="20"/>
      <c r="O130" s="20"/>
    </row>
    <row r="131" spans="2:15">
      <c r="B131" s="90">
        <v>130</v>
      </c>
      <c r="C131" s="20"/>
      <c r="D131" s="20"/>
      <c r="E131" s="20"/>
      <c r="F131" s="20"/>
      <c r="G131" s="20"/>
      <c r="H131" s="20"/>
      <c r="I131" s="20"/>
      <c r="J131" s="20"/>
      <c r="K131" s="20"/>
      <c r="L131" s="20"/>
      <c r="M131" s="20"/>
      <c r="N131" s="20"/>
      <c r="O131" s="20"/>
    </row>
    <row r="132" spans="2:15">
      <c r="B132" s="90">
        <v>131</v>
      </c>
      <c r="C132" s="20"/>
      <c r="D132" s="20"/>
      <c r="E132" s="20"/>
      <c r="F132" s="20"/>
      <c r="G132" s="20"/>
      <c r="H132" s="20"/>
      <c r="I132" s="20"/>
      <c r="J132" s="20"/>
      <c r="K132" s="20"/>
      <c r="L132" s="20"/>
      <c r="M132" s="20"/>
      <c r="N132" s="20"/>
      <c r="O132" s="20"/>
    </row>
    <row r="133" spans="2:15">
      <c r="B133" s="90">
        <v>132</v>
      </c>
      <c r="C133" s="20"/>
      <c r="D133" s="20"/>
      <c r="E133" s="20"/>
      <c r="F133" s="20"/>
      <c r="G133" s="20"/>
      <c r="H133" s="20"/>
      <c r="I133" s="20"/>
      <c r="J133" s="20"/>
      <c r="K133" s="20"/>
      <c r="L133" s="20"/>
      <c r="M133" s="20"/>
      <c r="N133" s="20"/>
      <c r="O133" s="20"/>
    </row>
    <row r="134" spans="2:15">
      <c r="B134" s="90">
        <v>133</v>
      </c>
      <c r="C134" s="20"/>
      <c r="D134" s="20"/>
      <c r="E134" s="20"/>
      <c r="F134" s="20"/>
      <c r="G134" s="20"/>
      <c r="H134" s="20"/>
      <c r="I134" s="20"/>
      <c r="J134" s="20"/>
      <c r="K134" s="20"/>
      <c r="L134" s="20"/>
      <c r="M134" s="20"/>
      <c r="N134" s="20"/>
      <c r="O134" s="20"/>
    </row>
    <row r="135" spans="2:15">
      <c r="B135" s="90">
        <v>134</v>
      </c>
      <c r="C135" s="20"/>
      <c r="D135" s="20"/>
      <c r="E135" s="20"/>
      <c r="F135" s="20"/>
      <c r="G135" s="20"/>
      <c r="H135" s="20"/>
      <c r="I135" s="20"/>
      <c r="J135" s="20"/>
      <c r="K135" s="20"/>
      <c r="L135" s="20"/>
      <c r="M135" s="20"/>
      <c r="N135" s="20"/>
      <c r="O135" s="20"/>
    </row>
    <row r="136" spans="2:15">
      <c r="B136" s="90">
        <v>135</v>
      </c>
      <c r="C136" s="20"/>
      <c r="D136" s="20"/>
      <c r="E136" s="20"/>
      <c r="F136" s="20"/>
      <c r="G136" s="20"/>
      <c r="H136" s="20"/>
      <c r="I136" s="20"/>
      <c r="J136" s="20"/>
      <c r="K136" s="20"/>
      <c r="L136" s="20"/>
      <c r="M136" s="20"/>
      <c r="N136" s="20"/>
      <c r="O136" s="20"/>
    </row>
    <row r="137" spans="2:15">
      <c r="B137" s="90">
        <v>136</v>
      </c>
      <c r="C137" s="20"/>
      <c r="D137" s="20"/>
      <c r="E137" s="20"/>
      <c r="F137" s="20"/>
      <c r="G137" s="20"/>
      <c r="H137" s="20"/>
      <c r="I137" s="20"/>
      <c r="J137" s="20"/>
      <c r="K137" s="20"/>
      <c r="L137" s="20"/>
      <c r="M137" s="20"/>
      <c r="N137" s="20"/>
      <c r="O137" s="20"/>
    </row>
    <row r="138" spans="2:15">
      <c r="B138" s="90">
        <v>137</v>
      </c>
      <c r="C138" s="20"/>
      <c r="D138" s="20"/>
      <c r="E138" s="20"/>
      <c r="F138" s="20"/>
      <c r="G138" s="20"/>
      <c r="H138" s="20"/>
      <c r="I138" s="20"/>
      <c r="J138" s="20"/>
      <c r="K138" s="20"/>
      <c r="L138" s="20"/>
      <c r="M138" s="20"/>
      <c r="N138" s="20"/>
      <c r="O138" s="20"/>
    </row>
    <row r="139" spans="2:15">
      <c r="B139" s="90">
        <v>138</v>
      </c>
      <c r="C139" s="20"/>
      <c r="D139" s="20"/>
      <c r="E139" s="20"/>
      <c r="F139" s="20"/>
      <c r="G139" s="20"/>
      <c r="H139" s="20"/>
      <c r="I139" s="20"/>
      <c r="J139" s="20"/>
      <c r="K139" s="20"/>
      <c r="L139" s="20"/>
      <c r="M139" s="20"/>
      <c r="N139" s="20"/>
      <c r="O139" s="20"/>
    </row>
    <row r="140" spans="2:15">
      <c r="B140" s="90">
        <v>139</v>
      </c>
      <c r="C140" s="20"/>
      <c r="D140" s="20"/>
      <c r="E140" s="20"/>
      <c r="F140" s="20"/>
      <c r="G140" s="20"/>
      <c r="H140" s="20"/>
      <c r="I140" s="20"/>
      <c r="J140" s="20"/>
      <c r="K140" s="20"/>
      <c r="L140" s="20"/>
      <c r="M140" s="20"/>
      <c r="N140" s="20"/>
      <c r="O140" s="20"/>
    </row>
    <row r="141" spans="2:15">
      <c r="B141" s="90">
        <v>140</v>
      </c>
      <c r="C141" s="20"/>
      <c r="D141" s="20"/>
      <c r="E141" s="20"/>
      <c r="F141" s="20"/>
      <c r="G141" s="20"/>
      <c r="H141" s="20"/>
      <c r="I141" s="20"/>
      <c r="J141" s="20"/>
      <c r="K141" s="20"/>
      <c r="L141" s="20"/>
      <c r="M141" s="20"/>
      <c r="N141" s="20"/>
      <c r="O141" s="20"/>
    </row>
    <row r="142" spans="2:15">
      <c r="B142" s="90">
        <v>141</v>
      </c>
      <c r="C142" s="20"/>
      <c r="D142" s="20"/>
      <c r="E142" s="20"/>
      <c r="F142" s="20"/>
      <c r="G142" s="20"/>
      <c r="H142" s="20"/>
      <c r="I142" s="20"/>
      <c r="J142" s="20"/>
      <c r="K142" s="20"/>
      <c r="L142" s="20"/>
      <c r="M142" s="20"/>
      <c r="N142" s="20"/>
      <c r="O142" s="20"/>
    </row>
    <row r="143" spans="2:15">
      <c r="B143" s="90">
        <v>142</v>
      </c>
      <c r="C143" s="20"/>
      <c r="D143" s="20"/>
      <c r="E143" s="20"/>
      <c r="F143" s="20"/>
      <c r="G143" s="20"/>
      <c r="H143" s="20"/>
      <c r="I143" s="20"/>
      <c r="J143" s="20"/>
      <c r="K143" s="20"/>
      <c r="L143" s="20"/>
      <c r="M143" s="20"/>
      <c r="N143" s="20"/>
      <c r="O143" s="20"/>
    </row>
    <row r="144" spans="2:15">
      <c r="B144" s="90">
        <v>143</v>
      </c>
      <c r="C144" s="20"/>
      <c r="D144" s="20"/>
      <c r="E144" s="20"/>
      <c r="F144" s="20"/>
      <c r="G144" s="20"/>
      <c r="H144" s="20"/>
      <c r="I144" s="20"/>
      <c r="J144" s="20"/>
      <c r="K144" s="20"/>
      <c r="L144" s="20"/>
      <c r="M144" s="20"/>
      <c r="N144" s="20"/>
      <c r="O144" s="20"/>
    </row>
    <row r="145" spans="2:15">
      <c r="B145" s="90">
        <v>144</v>
      </c>
      <c r="C145" s="20"/>
      <c r="D145" s="20"/>
      <c r="E145" s="20"/>
      <c r="F145" s="20"/>
      <c r="G145" s="20"/>
      <c r="H145" s="20"/>
      <c r="I145" s="20"/>
      <c r="J145" s="20"/>
      <c r="K145" s="20"/>
      <c r="L145" s="20"/>
      <c r="M145" s="20"/>
      <c r="N145" s="20"/>
      <c r="O145" s="20"/>
    </row>
    <row r="146" spans="2:15">
      <c r="B146" s="90">
        <v>145</v>
      </c>
      <c r="C146" s="51"/>
      <c r="D146" s="51"/>
      <c r="E146" s="51"/>
      <c r="F146" s="51"/>
      <c r="G146" s="51"/>
      <c r="H146" s="51"/>
      <c r="I146" s="51"/>
      <c r="J146" s="51"/>
      <c r="K146" s="51"/>
      <c r="L146" s="51"/>
      <c r="M146" s="51"/>
      <c r="N146" s="51"/>
      <c r="O146" s="51"/>
    </row>
    <row r="147" spans="2:15">
      <c r="B147" s="90">
        <v>146</v>
      </c>
      <c r="C147" s="51"/>
      <c r="D147" s="51"/>
      <c r="E147" s="51"/>
      <c r="F147" s="51"/>
      <c r="G147" s="51"/>
      <c r="H147" s="51"/>
      <c r="I147" s="51"/>
      <c r="J147" s="51"/>
      <c r="K147" s="51"/>
      <c r="L147" s="51"/>
      <c r="M147" s="51"/>
      <c r="N147" s="51"/>
      <c r="O147" s="51"/>
    </row>
    <row r="148" spans="2:15">
      <c r="B148" s="90">
        <v>147</v>
      </c>
      <c r="C148" s="51"/>
      <c r="D148" s="51"/>
      <c r="E148" s="51"/>
      <c r="F148" s="51"/>
      <c r="G148" s="51"/>
      <c r="H148" s="51"/>
      <c r="I148" s="51"/>
      <c r="J148" s="51"/>
      <c r="K148" s="51"/>
      <c r="L148" s="51"/>
      <c r="M148" s="51"/>
      <c r="N148" s="51"/>
      <c r="O148" s="51"/>
    </row>
    <row r="149" spans="2:15">
      <c r="B149" s="90">
        <v>148</v>
      </c>
      <c r="C149" s="51"/>
      <c r="D149" s="51"/>
      <c r="E149" s="51"/>
      <c r="F149" s="51"/>
      <c r="G149" s="51"/>
      <c r="H149" s="51"/>
      <c r="I149" s="51"/>
      <c r="J149" s="51"/>
      <c r="K149" s="51"/>
      <c r="L149" s="51"/>
      <c r="M149" s="51"/>
      <c r="N149" s="51"/>
      <c r="O149" s="51"/>
    </row>
    <row r="150" spans="2:15">
      <c r="B150" s="90">
        <v>149</v>
      </c>
      <c r="C150" s="51"/>
      <c r="D150" s="51"/>
      <c r="E150" s="51"/>
      <c r="F150" s="51"/>
      <c r="G150" s="51"/>
      <c r="H150" s="51"/>
      <c r="I150" s="51"/>
      <c r="J150" s="51"/>
      <c r="K150" s="51"/>
      <c r="L150" s="51"/>
      <c r="M150" s="51"/>
      <c r="N150" s="51"/>
      <c r="O150" s="51"/>
    </row>
    <row r="151" spans="2:15">
      <c r="B151" s="90">
        <v>150</v>
      </c>
      <c r="C151" s="51"/>
      <c r="D151" s="51"/>
      <c r="E151" s="51"/>
      <c r="F151" s="51"/>
      <c r="G151" s="51"/>
      <c r="H151" s="51"/>
      <c r="I151" s="51"/>
      <c r="J151" s="51"/>
      <c r="K151" s="51"/>
      <c r="L151" s="51"/>
      <c r="M151" s="51"/>
      <c r="N151" s="51"/>
      <c r="O151" s="51"/>
    </row>
    <row r="152" spans="2:15">
      <c r="B152" s="90">
        <v>151</v>
      </c>
      <c r="C152" s="51"/>
      <c r="D152" s="51"/>
      <c r="E152" s="51"/>
      <c r="F152" s="51"/>
      <c r="G152" s="51"/>
      <c r="H152" s="51"/>
      <c r="I152" s="51"/>
      <c r="J152" s="51"/>
      <c r="K152" s="51"/>
      <c r="L152" s="51"/>
      <c r="M152" s="51"/>
      <c r="N152" s="51"/>
      <c r="O152" s="51"/>
    </row>
    <row r="153" spans="2:15">
      <c r="B153" s="90">
        <v>152</v>
      </c>
      <c r="C153" s="51"/>
      <c r="D153" s="51"/>
      <c r="E153" s="51"/>
      <c r="F153" s="51"/>
      <c r="G153" s="51"/>
      <c r="H153" s="51"/>
      <c r="I153" s="51"/>
      <c r="J153" s="51"/>
      <c r="K153" s="51"/>
      <c r="L153" s="51"/>
      <c r="M153" s="51"/>
      <c r="N153" s="51"/>
      <c r="O153" s="51"/>
    </row>
    <row r="154" spans="2:15">
      <c r="B154" s="90">
        <v>153</v>
      </c>
      <c r="C154" s="51"/>
      <c r="D154" s="51"/>
      <c r="E154" s="51"/>
      <c r="F154" s="51"/>
      <c r="G154" s="51"/>
      <c r="H154" s="51"/>
      <c r="I154" s="51"/>
      <c r="J154" s="51"/>
      <c r="K154" s="51"/>
      <c r="L154" s="51"/>
      <c r="M154" s="51"/>
      <c r="N154" s="51"/>
      <c r="O154" s="51"/>
    </row>
    <row r="155" spans="2:15">
      <c r="B155" s="90">
        <v>154</v>
      </c>
      <c r="C155" s="51"/>
      <c r="D155" s="51"/>
      <c r="E155" s="51"/>
      <c r="F155" s="51"/>
      <c r="G155" s="51"/>
      <c r="H155" s="51"/>
      <c r="I155" s="51"/>
      <c r="J155" s="51"/>
      <c r="K155" s="51"/>
      <c r="L155" s="51"/>
      <c r="M155" s="51"/>
      <c r="N155" s="51"/>
      <c r="O155" s="51"/>
    </row>
    <row r="156" spans="2:15">
      <c r="B156" s="90">
        <v>155</v>
      </c>
      <c r="C156" s="51"/>
      <c r="D156" s="51"/>
      <c r="E156" s="51"/>
      <c r="F156" s="51"/>
      <c r="G156" s="51"/>
      <c r="H156" s="51"/>
      <c r="I156" s="51"/>
      <c r="J156" s="51"/>
      <c r="K156" s="51"/>
      <c r="L156" s="51"/>
      <c r="M156" s="51"/>
      <c r="N156" s="51"/>
      <c r="O156" s="51"/>
    </row>
    <row r="157" spans="2:15">
      <c r="B157" s="90">
        <v>156</v>
      </c>
      <c r="C157" s="51"/>
      <c r="D157" s="51"/>
      <c r="E157" s="51"/>
      <c r="F157" s="51"/>
      <c r="G157" s="51"/>
      <c r="H157" s="51"/>
      <c r="I157" s="51"/>
      <c r="J157" s="51"/>
      <c r="K157" s="51"/>
      <c r="L157" s="51"/>
      <c r="M157" s="51"/>
      <c r="N157" s="51"/>
      <c r="O157" s="51"/>
    </row>
    <row r="158" spans="2:15">
      <c r="B158" s="90">
        <v>157</v>
      </c>
      <c r="C158" s="20"/>
      <c r="D158" s="20"/>
      <c r="E158" s="20"/>
      <c r="F158" s="20"/>
      <c r="G158" s="20"/>
      <c r="H158" s="20"/>
      <c r="I158" s="20"/>
      <c r="J158" s="20"/>
      <c r="K158" s="20"/>
      <c r="L158" s="20"/>
      <c r="M158" s="20"/>
      <c r="N158" s="20"/>
      <c r="O158" s="20"/>
    </row>
    <row r="159" spans="2:15">
      <c r="B159" s="90">
        <v>158</v>
      </c>
      <c r="C159" s="20"/>
      <c r="D159" s="20"/>
      <c r="E159" s="20"/>
      <c r="F159" s="20"/>
      <c r="G159" s="20"/>
      <c r="H159" s="20"/>
      <c r="I159" s="20"/>
      <c r="J159" s="20"/>
      <c r="K159" s="20"/>
      <c r="L159" s="20"/>
      <c r="M159" s="20"/>
      <c r="N159" s="20"/>
      <c r="O159" s="20"/>
    </row>
    <row r="160" spans="2:15">
      <c r="B160" s="90">
        <v>159</v>
      </c>
      <c r="C160" s="20"/>
      <c r="D160" s="20"/>
      <c r="E160" s="20"/>
      <c r="F160" s="20"/>
      <c r="G160" s="20"/>
      <c r="H160" s="20"/>
      <c r="I160" s="20"/>
      <c r="J160" s="20"/>
      <c r="K160" s="20"/>
      <c r="L160" s="20"/>
      <c r="M160" s="20"/>
      <c r="N160" s="20"/>
      <c r="O160" s="20"/>
    </row>
    <row r="161" spans="2:15">
      <c r="B161" s="90">
        <v>160</v>
      </c>
      <c r="C161" s="20"/>
      <c r="D161" s="20"/>
      <c r="E161" s="20"/>
      <c r="F161" s="20"/>
      <c r="G161" s="20"/>
      <c r="H161" s="20"/>
      <c r="I161" s="20"/>
      <c r="J161" s="20"/>
      <c r="K161" s="20"/>
      <c r="L161" s="20"/>
      <c r="M161" s="20"/>
      <c r="N161" s="20"/>
      <c r="O161" s="20"/>
    </row>
    <row r="162" spans="2:15">
      <c r="B162" s="90">
        <v>161</v>
      </c>
      <c r="C162" s="20"/>
      <c r="D162" s="20"/>
      <c r="E162" s="20"/>
      <c r="F162" s="20"/>
      <c r="G162" s="20"/>
      <c r="H162" s="20"/>
      <c r="I162" s="20"/>
      <c r="J162" s="20"/>
      <c r="K162" s="20"/>
      <c r="L162" s="20"/>
      <c r="M162" s="20"/>
      <c r="N162" s="20"/>
      <c r="O162" s="20"/>
    </row>
    <row r="163" spans="2:15">
      <c r="B163" s="90">
        <v>162</v>
      </c>
      <c r="C163" s="20"/>
      <c r="D163" s="20"/>
      <c r="E163" s="20"/>
      <c r="F163" s="20"/>
      <c r="G163" s="20"/>
      <c r="H163" s="20"/>
      <c r="I163" s="20"/>
      <c r="J163" s="20"/>
      <c r="K163" s="20"/>
      <c r="L163" s="20"/>
      <c r="M163" s="20"/>
      <c r="N163" s="20"/>
      <c r="O163" s="20"/>
    </row>
    <row r="164" spans="2:15">
      <c r="B164" s="90">
        <v>163</v>
      </c>
      <c r="C164" s="20"/>
      <c r="D164" s="20"/>
      <c r="E164" s="20"/>
      <c r="F164" s="20"/>
      <c r="G164" s="20"/>
      <c r="H164" s="20"/>
      <c r="I164" s="20"/>
      <c r="J164" s="20"/>
      <c r="K164" s="20"/>
      <c r="L164" s="20"/>
      <c r="M164" s="20"/>
      <c r="N164" s="20"/>
      <c r="O164" s="20"/>
    </row>
    <row r="165" spans="2:15">
      <c r="B165" s="90">
        <v>164</v>
      </c>
      <c r="C165" s="20"/>
      <c r="D165" s="20"/>
      <c r="E165" s="20"/>
      <c r="F165" s="20"/>
      <c r="G165" s="20"/>
      <c r="H165" s="20"/>
      <c r="I165" s="20"/>
      <c r="J165" s="20"/>
      <c r="K165" s="20"/>
      <c r="L165" s="20"/>
      <c r="M165" s="20"/>
      <c r="N165" s="20"/>
      <c r="O165" s="20"/>
    </row>
    <row r="166" spans="2:15">
      <c r="B166" s="90">
        <v>165</v>
      </c>
      <c r="C166" s="20"/>
      <c r="D166" s="20"/>
      <c r="E166" s="20"/>
      <c r="F166" s="20"/>
      <c r="G166" s="20"/>
      <c r="H166" s="20"/>
      <c r="I166" s="20"/>
      <c r="J166" s="20"/>
      <c r="K166" s="20"/>
      <c r="L166" s="20"/>
      <c r="M166" s="20"/>
      <c r="N166" s="20"/>
      <c r="O166" s="20"/>
    </row>
    <row r="167" spans="2:15">
      <c r="B167" s="90">
        <v>166</v>
      </c>
      <c r="C167" s="20"/>
      <c r="D167" s="20"/>
      <c r="E167" s="20"/>
      <c r="F167" s="20"/>
      <c r="G167" s="20"/>
      <c r="H167" s="20"/>
      <c r="I167" s="20"/>
      <c r="J167" s="20"/>
      <c r="K167" s="20"/>
      <c r="L167" s="20"/>
      <c r="M167" s="20"/>
      <c r="N167" s="20"/>
      <c r="O167" s="20"/>
    </row>
    <row r="168" spans="2:15">
      <c r="B168" s="90">
        <v>167</v>
      </c>
      <c r="C168" s="20"/>
      <c r="D168" s="20"/>
      <c r="E168" s="20"/>
      <c r="F168" s="20"/>
      <c r="G168" s="20"/>
      <c r="H168" s="20"/>
      <c r="I168" s="20"/>
      <c r="J168" s="20"/>
      <c r="K168" s="20"/>
      <c r="L168" s="20"/>
      <c r="M168" s="20"/>
      <c r="N168" s="20"/>
      <c r="O168" s="20"/>
    </row>
    <row r="169" spans="2:15">
      <c r="B169" s="90">
        <v>168</v>
      </c>
      <c r="C169" s="20"/>
      <c r="D169" s="20"/>
      <c r="E169" s="20"/>
      <c r="F169" s="20"/>
      <c r="G169" s="20"/>
      <c r="H169" s="20"/>
      <c r="I169" s="20"/>
      <c r="J169" s="20"/>
      <c r="K169" s="20"/>
      <c r="L169" s="20"/>
      <c r="M169" s="20"/>
      <c r="N169" s="20"/>
      <c r="O169" s="20"/>
    </row>
    <row r="170" spans="2:15">
      <c r="B170" s="90">
        <v>169</v>
      </c>
      <c r="C170" s="51"/>
      <c r="D170" s="51"/>
      <c r="E170" s="51"/>
      <c r="F170" s="51"/>
      <c r="G170" s="51"/>
      <c r="H170" s="51"/>
      <c r="I170" s="51"/>
      <c r="J170" s="51"/>
      <c r="K170" s="51"/>
      <c r="L170" s="51"/>
      <c r="M170" s="51"/>
      <c r="N170" s="51"/>
      <c r="O170" s="51"/>
    </row>
    <row r="171" spans="2:15">
      <c r="B171" s="90">
        <v>170</v>
      </c>
      <c r="C171" s="51"/>
      <c r="D171" s="51"/>
      <c r="E171" s="51"/>
      <c r="F171" s="51"/>
      <c r="G171" s="51"/>
      <c r="H171" s="51"/>
      <c r="I171" s="51"/>
      <c r="J171" s="51"/>
      <c r="K171" s="51"/>
      <c r="L171" s="51"/>
      <c r="M171" s="51"/>
      <c r="N171" s="51"/>
      <c r="O171" s="51"/>
    </row>
    <row r="172" spans="2:15">
      <c r="B172" s="90">
        <v>171</v>
      </c>
      <c r="C172" s="51"/>
      <c r="D172" s="51"/>
      <c r="E172" s="51"/>
      <c r="F172" s="51"/>
      <c r="G172" s="51"/>
      <c r="H172" s="51"/>
      <c r="I172" s="51"/>
      <c r="J172" s="51"/>
      <c r="K172" s="51"/>
      <c r="L172" s="51"/>
      <c r="M172" s="51"/>
      <c r="N172" s="51"/>
      <c r="O172" s="51"/>
    </row>
    <row r="173" spans="2:15">
      <c r="B173" s="90">
        <v>172</v>
      </c>
      <c r="C173" s="51"/>
      <c r="D173" s="51"/>
      <c r="E173" s="51"/>
      <c r="F173" s="51"/>
      <c r="G173" s="51"/>
      <c r="H173" s="51"/>
      <c r="I173" s="51"/>
      <c r="J173" s="51"/>
      <c r="K173" s="51"/>
      <c r="L173" s="51"/>
      <c r="M173" s="51"/>
      <c r="N173" s="51"/>
      <c r="O173" s="51"/>
    </row>
    <row r="174" spans="2:15">
      <c r="B174" s="90">
        <v>173</v>
      </c>
      <c r="C174" s="51"/>
      <c r="D174" s="51"/>
      <c r="E174" s="51"/>
      <c r="F174" s="51"/>
      <c r="G174" s="51"/>
      <c r="H174" s="51"/>
      <c r="I174" s="51"/>
      <c r="J174" s="51"/>
      <c r="K174" s="51"/>
      <c r="L174" s="51"/>
      <c r="M174" s="51"/>
      <c r="N174" s="51"/>
      <c r="O174" s="51"/>
    </row>
    <row r="175" spans="2:15">
      <c r="B175" s="90">
        <v>174</v>
      </c>
      <c r="C175" s="51"/>
      <c r="D175" s="51"/>
      <c r="E175" s="51"/>
      <c r="F175" s="51"/>
      <c r="G175" s="51"/>
      <c r="H175" s="51"/>
      <c r="I175" s="51"/>
      <c r="J175" s="51"/>
      <c r="K175" s="51"/>
      <c r="L175" s="51"/>
      <c r="M175" s="51"/>
      <c r="N175" s="51"/>
      <c r="O175" s="51"/>
    </row>
    <row r="176" spans="2:15">
      <c r="B176" s="90">
        <v>175</v>
      </c>
      <c r="C176" s="51"/>
      <c r="D176" s="51"/>
      <c r="E176" s="51"/>
      <c r="F176" s="51"/>
      <c r="G176" s="51"/>
      <c r="H176" s="51"/>
      <c r="I176" s="51"/>
      <c r="J176" s="51"/>
      <c r="K176" s="51"/>
      <c r="L176" s="51"/>
      <c r="M176" s="51"/>
      <c r="N176" s="51"/>
      <c r="O176" s="51"/>
    </row>
    <row r="177" spans="2:15">
      <c r="B177" s="90">
        <v>176</v>
      </c>
      <c r="C177" s="51"/>
      <c r="D177" s="51"/>
      <c r="E177" s="51"/>
      <c r="F177" s="51"/>
      <c r="G177" s="51"/>
      <c r="H177" s="51"/>
      <c r="I177" s="51"/>
      <c r="J177" s="51"/>
      <c r="K177" s="51"/>
      <c r="L177" s="51"/>
      <c r="M177" s="51"/>
      <c r="N177" s="51"/>
      <c r="O177" s="51"/>
    </row>
    <row r="178" spans="2:15">
      <c r="B178" s="90">
        <v>177</v>
      </c>
      <c r="C178" s="51"/>
      <c r="D178" s="51"/>
      <c r="E178" s="51"/>
      <c r="F178" s="51"/>
      <c r="G178" s="51"/>
      <c r="H178" s="51"/>
      <c r="I178" s="51"/>
      <c r="J178" s="51"/>
      <c r="K178" s="51"/>
      <c r="L178" s="51"/>
      <c r="M178" s="51"/>
      <c r="N178" s="51"/>
      <c r="O178" s="51"/>
    </row>
    <row r="179" spans="2:15">
      <c r="B179" s="90">
        <v>178</v>
      </c>
      <c r="C179" s="51"/>
      <c r="D179" s="51"/>
      <c r="E179" s="51"/>
      <c r="F179" s="51"/>
      <c r="G179" s="51"/>
      <c r="H179" s="51"/>
      <c r="I179" s="51"/>
      <c r="J179" s="51"/>
      <c r="K179" s="51"/>
      <c r="L179" s="51"/>
      <c r="M179" s="51"/>
      <c r="N179" s="51"/>
      <c r="O179" s="51"/>
    </row>
    <row r="180" spans="2:15">
      <c r="B180" s="90">
        <v>179</v>
      </c>
      <c r="C180" s="51"/>
      <c r="D180" s="51"/>
      <c r="E180" s="51"/>
      <c r="F180" s="51"/>
      <c r="G180" s="51"/>
      <c r="H180" s="51"/>
      <c r="I180" s="51"/>
      <c r="J180" s="51"/>
      <c r="K180" s="51"/>
      <c r="L180" s="51"/>
      <c r="M180" s="51"/>
      <c r="N180" s="51"/>
      <c r="O180" s="51"/>
    </row>
    <row r="181" spans="2:15">
      <c r="B181" s="90">
        <v>180</v>
      </c>
      <c r="C181" s="51"/>
      <c r="D181" s="51"/>
      <c r="E181" s="51"/>
      <c r="F181" s="51"/>
      <c r="G181" s="51"/>
      <c r="H181" s="51"/>
      <c r="I181" s="51"/>
      <c r="J181" s="51"/>
      <c r="K181" s="51"/>
      <c r="L181" s="51"/>
      <c r="M181" s="51"/>
      <c r="N181" s="51"/>
      <c r="O181" s="51"/>
    </row>
    <row r="182" spans="2:15">
      <c r="B182" s="90">
        <v>181</v>
      </c>
      <c r="C182" s="20"/>
      <c r="D182" s="20"/>
      <c r="E182" s="20"/>
      <c r="F182" s="20"/>
      <c r="G182" s="20"/>
      <c r="H182" s="20"/>
      <c r="I182" s="20"/>
      <c r="J182" s="20"/>
      <c r="K182" s="20"/>
      <c r="L182" s="20"/>
      <c r="M182" s="20"/>
      <c r="N182" s="20"/>
      <c r="O182" s="20"/>
    </row>
    <row r="183" spans="2:15">
      <c r="B183" s="90">
        <v>182</v>
      </c>
      <c r="C183" s="20"/>
      <c r="D183" s="20"/>
      <c r="E183" s="20"/>
      <c r="F183" s="20"/>
      <c r="G183" s="20"/>
      <c r="H183" s="20"/>
      <c r="I183" s="20"/>
      <c r="J183" s="20"/>
      <c r="K183" s="20"/>
      <c r="L183" s="20"/>
      <c r="M183" s="20"/>
      <c r="N183" s="20"/>
      <c r="O183" s="20"/>
    </row>
    <row r="184" spans="2:15">
      <c r="B184" s="90">
        <v>183</v>
      </c>
      <c r="C184" s="20"/>
      <c r="D184" s="20"/>
      <c r="E184" s="20"/>
      <c r="F184" s="20"/>
      <c r="G184" s="20"/>
      <c r="H184" s="20"/>
      <c r="I184" s="20"/>
      <c r="J184" s="20"/>
      <c r="K184" s="20"/>
      <c r="L184" s="20"/>
      <c r="M184" s="20"/>
      <c r="N184" s="20"/>
      <c r="O184" s="20"/>
    </row>
    <row r="185" spans="2:15">
      <c r="B185" s="90">
        <v>184</v>
      </c>
      <c r="C185" s="20"/>
      <c r="D185" s="20"/>
      <c r="E185" s="20"/>
      <c r="F185" s="20"/>
      <c r="G185" s="20"/>
      <c r="H185" s="20"/>
      <c r="I185" s="20"/>
      <c r="J185" s="20"/>
      <c r="K185" s="20"/>
      <c r="L185" s="20"/>
      <c r="M185" s="20"/>
      <c r="N185" s="20"/>
      <c r="O185" s="20"/>
    </row>
    <row r="186" spans="2:15">
      <c r="B186" s="90">
        <v>185</v>
      </c>
      <c r="C186" s="20"/>
      <c r="D186" s="20"/>
      <c r="E186" s="20"/>
      <c r="F186" s="20"/>
      <c r="G186" s="20"/>
      <c r="H186" s="20"/>
      <c r="I186" s="20"/>
      <c r="J186" s="20"/>
      <c r="K186" s="20"/>
      <c r="L186" s="20"/>
      <c r="M186" s="20"/>
      <c r="N186" s="20"/>
      <c r="O186" s="20"/>
    </row>
    <row r="187" spans="2:15">
      <c r="B187" s="90">
        <v>186</v>
      </c>
      <c r="C187" s="20"/>
      <c r="D187" s="20"/>
      <c r="E187" s="20"/>
      <c r="F187" s="20"/>
      <c r="G187" s="20"/>
      <c r="H187" s="20"/>
      <c r="I187" s="20"/>
      <c r="J187" s="20"/>
      <c r="K187" s="20"/>
      <c r="L187" s="20"/>
      <c r="M187" s="20"/>
      <c r="N187" s="20"/>
      <c r="O187" s="20"/>
    </row>
    <row r="188" spans="2:15">
      <c r="B188" s="90">
        <v>187</v>
      </c>
      <c r="C188" s="20"/>
      <c r="D188" s="20"/>
      <c r="E188" s="20"/>
      <c r="F188" s="20"/>
      <c r="G188" s="20"/>
      <c r="H188" s="20"/>
      <c r="I188" s="20"/>
      <c r="J188" s="20"/>
      <c r="K188" s="20"/>
      <c r="L188" s="20"/>
      <c r="M188" s="20"/>
      <c r="N188" s="20"/>
      <c r="O188" s="20"/>
    </row>
    <row r="189" spans="2:15">
      <c r="B189" s="90">
        <v>188</v>
      </c>
      <c r="C189" s="20"/>
      <c r="D189" s="20"/>
      <c r="E189" s="20"/>
      <c r="F189" s="20"/>
      <c r="G189" s="20"/>
      <c r="H189" s="20"/>
      <c r="I189" s="20"/>
      <c r="J189" s="20"/>
      <c r="K189" s="20"/>
      <c r="L189" s="20"/>
      <c r="M189" s="20"/>
      <c r="N189" s="20"/>
      <c r="O189" s="20"/>
    </row>
    <row r="190" spans="2:15">
      <c r="B190" s="90">
        <v>189</v>
      </c>
      <c r="C190" s="20"/>
      <c r="D190" s="20"/>
      <c r="E190" s="20"/>
      <c r="F190" s="20"/>
      <c r="G190" s="20"/>
      <c r="H190" s="20"/>
      <c r="I190" s="20"/>
      <c r="J190" s="20"/>
      <c r="K190" s="20"/>
      <c r="L190" s="20"/>
      <c r="M190" s="20"/>
      <c r="N190" s="20"/>
      <c r="O190" s="20"/>
    </row>
    <row r="191" spans="2:15">
      <c r="B191" s="90">
        <v>190</v>
      </c>
      <c r="C191" s="20"/>
      <c r="D191" s="20"/>
      <c r="E191" s="20"/>
      <c r="F191" s="20"/>
      <c r="G191" s="20"/>
      <c r="H191" s="20"/>
      <c r="I191" s="20"/>
      <c r="J191" s="20"/>
      <c r="K191" s="20"/>
      <c r="L191" s="20"/>
      <c r="M191" s="20"/>
      <c r="N191" s="20"/>
      <c r="O191" s="20"/>
    </row>
    <row r="192" spans="2:15">
      <c r="B192" s="90">
        <v>191</v>
      </c>
      <c r="C192" s="20"/>
      <c r="D192" s="20"/>
      <c r="E192" s="20"/>
      <c r="F192" s="20"/>
      <c r="G192" s="20"/>
      <c r="H192" s="20"/>
      <c r="I192" s="20"/>
      <c r="J192" s="20"/>
      <c r="K192" s="20"/>
      <c r="L192" s="20"/>
      <c r="M192" s="20"/>
      <c r="N192" s="20"/>
      <c r="O192" s="20"/>
    </row>
    <row r="193" spans="2:15">
      <c r="B193" s="90">
        <v>192</v>
      </c>
      <c r="C193" s="20"/>
      <c r="D193" s="20"/>
      <c r="E193" s="20"/>
      <c r="F193" s="20"/>
      <c r="G193" s="20"/>
      <c r="H193" s="20"/>
      <c r="I193" s="20"/>
      <c r="J193" s="20"/>
      <c r="K193" s="20"/>
      <c r="L193" s="20"/>
      <c r="M193" s="20"/>
      <c r="N193" s="20"/>
      <c r="O193" s="20"/>
    </row>
    <row r="194" spans="2:15">
      <c r="B194" s="90">
        <v>193</v>
      </c>
      <c r="C194" s="20"/>
      <c r="D194" s="20"/>
      <c r="E194" s="20"/>
      <c r="F194" s="20"/>
      <c r="G194" s="20"/>
      <c r="H194" s="20"/>
      <c r="I194" s="20"/>
      <c r="J194" s="20"/>
      <c r="K194" s="20"/>
      <c r="L194" s="20"/>
      <c r="M194" s="20"/>
      <c r="N194" s="20"/>
      <c r="O194" s="20"/>
    </row>
    <row r="195" spans="2:15">
      <c r="B195" s="90">
        <v>194</v>
      </c>
      <c r="C195" s="20"/>
      <c r="D195" s="20"/>
      <c r="E195" s="20"/>
      <c r="F195" s="20"/>
      <c r="G195" s="20"/>
      <c r="H195" s="20"/>
      <c r="I195" s="20"/>
      <c r="J195" s="20"/>
      <c r="K195" s="20"/>
      <c r="L195" s="20"/>
      <c r="M195" s="20"/>
      <c r="N195" s="20"/>
      <c r="O195" s="20"/>
    </row>
    <row r="196" spans="2:15">
      <c r="B196" s="90">
        <v>195</v>
      </c>
      <c r="C196" s="20"/>
      <c r="D196" s="20"/>
      <c r="E196" s="20"/>
      <c r="F196" s="20"/>
      <c r="G196" s="20"/>
      <c r="H196" s="20"/>
      <c r="I196" s="20"/>
      <c r="J196" s="20"/>
      <c r="K196" s="20"/>
      <c r="L196" s="20"/>
      <c r="M196" s="20"/>
      <c r="N196" s="20"/>
      <c r="O196" s="20"/>
    </row>
    <row r="197" spans="2:15">
      <c r="B197" s="90">
        <v>196</v>
      </c>
      <c r="C197" s="20"/>
      <c r="D197" s="20"/>
      <c r="E197" s="20"/>
      <c r="F197" s="20"/>
      <c r="G197" s="20"/>
      <c r="H197" s="20"/>
      <c r="I197" s="20"/>
      <c r="J197" s="20"/>
      <c r="K197" s="20"/>
      <c r="L197" s="20"/>
      <c r="M197" s="20"/>
      <c r="N197" s="20"/>
      <c r="O197" s="20"/>
    </row>
    <row r="198" spans="2:15">
      <c r="B198" s="90">
        <v>197</v>
      </c>
      <c r="C198" s="20"/>
      <c r="D198" s="20"/>
      <c r="E198" s="20"/>
      <c r="F198" s="20"/>
      <c r="G198" s="20"/>
      <c r="H198" s="20"/>
      <c r="I198" s="20"/>
      <c r="J198" s="20"/>
      <c r="K198" s="20"/>
      <c r="L198" s="20"/>
      <c r="M198" s="20"/>
      <c r="N198" s="20"/>
      <c r="O198" s="20"/>
    </row>
    <row r="199" spans="2:15">
      <c r="B199" s="90">
        <v>198</v>
      </c>
      <c r="C199" s="20"/>
      <c r="D199" s="20"/>
      <c r="E199" s="20"/>
      <c r="F199" s="20"/>
      <c r="G199" s="20"/>
      <c r="H199" s="20"/>
      <c r="I199" s="20"/>
      <c r="J199" s="20"/>
      <c r="K199" s="20"/>
      <c r="L199" s="20"/>
      <c r="M199" s="20"/>
      <c r="N199" s="20"/>
      <c r="O199" s="20"/>
    </row>
    <row r="200" spans="2:15">
      <c r="B200" s="90">
        <v>199</v>
      </c>
      <c r="C200" s="20"/>
      <c r="D200" s="20"/>
      <c r="E200" s="20"/>
      <c r="F200" s="20"/>
      <c r="G200" s="20"/>
      <c r="H200" s="20"/>
      <c r="I200" s="20"/>
      <c r="J200" s="20"/>
      <c r="K200" s="20"/>
      <c r="L200" s="20"/>
      <c r="M200" s="20"/>
      <c r="N200" s="20"/>
      <c r="O200" s="20"/>
    </row>
    <row r="201" spans="2:15">
      <c r="B201" s="90">
        <v>200</v>
      </c>
      <c r="C201" s="20"/>
      <c r="D201" s="20"/>
      <c r="E201" s="20"/>
      <c r="F201" s="20"/>
      <c r="G201" s="20"/>
      <c r="H201" s="20"/>
      <c r="I201" s="20"/>
      <c r="J201" s="20"/>
      <c r="K201" s="20"/>
      <c r="L201" s="20"/>
      <c r="M201" s="20"/>
      <c r="N201" s="20"/>
      <c r="O201" s="20"/>
    </row>
    <row r="202" spans="2:15">
      <c r="B202" s="90">
        <v>201</v>
      </c>
      <c r="C202" s="20"/>
      <c r="D202" s="20"/>
      <c r="E202" s="20"/>
      <c r="F202" s="20"/>
      <c r="G202" s="20"/>
      <c r="H202" s="20"/>
      <c r="I202" s="20"/>
      <c r="J202" s="20"/>
      <c r="K202" s="20"/>
      <c r="L202" s="20"/>
      <c r="M202" s="20"/>
      <c r="N202" s="20"/>
      <c r="O202" s="20"/>
    </row>
    <row r="203" spans="2:15">
      <c r="B203" s="90">
        <v>202</v>
      </c>
      <c r="C203" s="20"/>
      <c r="D203" s="20"/>
      <c r="E203" s="20"/>
      <c r="F203" s="20"/>
      <c r="G203" s="20"/>
      <c r="H203" s="20"/>
      <c r="I203" s="20"/>
      <c r="J203" s="20"/>
      <c r="K203" s="20"/>
      <c r="L203" s="20"/>
      <c r="M203" s="20"/>
      <c r="N203" s="20"/>
      <c r="O203" s="20"/>
    </row>
    <row r="204" spans="2:15">
      <c r="B204" s="90">
        <v>203</v>
      </c>
      <c r="C204" s="20"/>
      <c r="D204" s="20"/>
      <c r="E204" s="20"/>
      <c r="F204" s="20"/>
      <c r="G204" s="20"/>
      <c r="H204" s="20"/>
      <c r="I204" s="20"/>
      <c r="J204" s="20"/>
      <c r="K204" s="20"/>
      <c r="L204" s="20"/>
      <c r="M204" s="20"/>
      <c r="N204" s="20"/>
      <c r="O204" s="20"/>
    </row>
    <row r="205" spans="2:15">
      <c r="B205" s="90">
        <v>204</v>
      </c>
      <c r="C205" s="20"/>
      <c r="D205" s="20"/>
      <c r="E205" s="20"/>
      <c r="F205" s="20"/>
      <c r="G205" s="20"/>
      <c r="H205" s="20"/>
      <c r="I205" s="20"/>
      <c r="J205" s="20"/>
      <c r="K205" s="20"/>
      <c r="L205" s="20"/>
      <c r="M205" s="20"/>
      <c r="N205" s="20"/>
      <c r="O205" s="20"/>
    </row>
    <row r="206" spans="2:15">
      <c r="B206" s="90">
        <v>205</v>
      </c>
      <c r="C206" s="51"/>
      <c r="D206" s="51"/>
      <c r="E206" s="51"/>
      <c r="F206" s="51"/>
      <c r="G206" s="51"/>
      <c r="H206" s="51"/>
      <c r="I206" s="51"/>
      <c r="J206" s="51"/>
      <c r="K206" s="51"/>
      <c r="L206" s="51"/>
      <c r="M206" s="51"/>
      <c r="N206" s="51"/>
      <c r="O206" s="51"/>
    </row>
    <row r="207" spans="2:15">
      <c r="B207" s="90">
        <v>206</v>
      </c>
      <c r="C207" s="51"/>
      <c r="D207" s="51"/>
      <c r="E207" s="51"/>
      <c r="F207" s="51"/>
      <c r="G207" s="51"/>
      <c r="H207" s="51"/>
      <c r="I207" s="51"/>
      <c r="J207" s="51"/>
      <c r="K207" s="51"/>
      <c r="L207" s="51"/>
      <c r="M207" s="51"/>
      <c r="N207" s="51"/>
      <c r="O207" s="51"/>
    </row>
    <row r="208" spans="2:15">
      <c r="B208" s="90">
        <v>207</v>
      </c>
      <c r="C208" s="51"/>
      <c r="D208" s="51"/>
      <c r="E208" s="51"/>
      <c r="F208" s="51"/>
      <c r="G208" s="51"/>
      <c r="H208" s="51"/>
      <c r="I208" s="51"/>
      <c r="J208" s="51"/>
      <c r="K208" s="51"/>
      <c r="L208" s="51"/>
      <c r="M208" s="51"/>
      <c r="N208" s="51"/>
      <c r="O208" s="51"/>
    </row>
    <row r="209" spans="2:15">
      <c r="B209" s="90">
        <v>208</v>
      </c>
      <c r="C209" s="51"/>
      <c r="D209" s="51"/>
      <c r="E209" s="51"/>
      <c r="F209" s="51"/>
      <c r="G209" s="51"/>
      <c r="H209" s="51"/>
      <c r="I209" s="51"/>
      <c r="J209" s="51"/>
      <c r="K209" s="51"/>
      <c r="L209" s="51"/>
      <c r="M209" s="51"/>
      <c r="N209" s="51"/>
      <c r="O209" s="51"/>
    </row>
    <row r="210" spans="2:15">
      <c r="B210" s="90">
        <v>209</v>
      </c>
      <c r="C210" s="51"/>
      <c r="D210" s="51"/>
      <c r="E210" s="51"/>
      <c r="F210" s="51"/>
      <c r="G210" s="51"/>
      <c r="H210" s="51"/>
      <c r="I210" s="51"/>
      <c r="J210" s="51"/>
      <c r="K210" s="51"/>
      <c r="L210" s="51"/>
      <c r="M210" s="51"/>
      <c r="N210" s="51"/>
      <c r="O210" s="51"/>
    </row>
    <row r="211" spans="2:15">
      <c r="B211" s="90">
        <v>210</v>
      </c>
      <c r="C211" s="51"/>
      <c r="D211" s="51"/>
      <c r="E211" s="51"/>
      <c r="F211" s="51"/>
      <c r="G211" s="51"/>
      <c r="H211" s="51"/>
      <c r="I211" s="51"/>
      <c r="J211" s="51"/>
      <c r="K211" s="51"/>
      <c r="L211" s="51"/>
      <c r="M211" s="51"/>
      <c r="N211" s="51"/>
      <c r="O211" s="51"/>
    </row>
    <row r="212" spans="2:15">
      <c r="B212" s="90">
        <v>211</v>
      </c>
      <c r="C212" s="51"/>
      <c r="D212" s="51"/>
      <c r="E212" s="51"/>
      <c r="F212" s="51"/>
      <c r="G212" s="51"/>
      <c r="H212" s="51"/>
      <c r="I212" s="51"/>
      <c r="J212" s="51"/>
      <c r="K212" s="51"/>
      <c r="L212" s="51"/>
      <c r="M212" s="51"/>
      <c r="N212" s="51"/>
      <c r="O212" s="51"/>
    </row>
    <row r="213" spans="2:15">
      <c r="B213" s="90">
        <v>212</v>
      </c>
      <c r="C213" s="51"/>
      <c r="D213" s="51"/>
      <c r="E213" s="51"/>
      <c r="F213" s="51"/>
      <c r="G213" s="51"/>
      <c r="H213" s="51"/>
      <c r="I213" s="51"/>
      <c r="J213" s="51"/>
      <c r="K213" s="51"/>
      <c r="L213" s="51"/>
      <c r="M213" s="51"/>
      <c r="N213" s="51"/>
      <c r="O213" s="51"/>
    </row>
    <row r="214" spans="2:15">
      <c r="B214" s="90">
        <v>213</v>
      </c>
      <c r="C214" s="51"/>
      <c r="D214" s="51"/>
      <c r="E214" s="51"/>
      <c r="F214" s="51"/>
      <c r="G214" s="51"/>
      <c r="H214" s="51"/>
      <c r="I214" s="51"/>
      <c r="J214" s="51"/>
      <c r="K214" s="51"/>
      <c r="L214" s="51"/>
      <c r="M214" s="51"/>
      <c r="N214" s="51"/>
      <c r="O214" s="51"/>
    </row>
    <row r="215" spans="2:15">
      <c r="B215" s="90">
        <v>214</v>
      </c>
      <c r="C215" s="51"/>
      <c r="D215" s="51"/>
      <c r="E215" s="51"/>
      <c r="F215" s="51"/>
      <c r="G215" s="51"/>
      <c r="H215" s="51"/>
      <c r="I215" s="51"/>
      <c r="J215" s="51"/>
      <c r="K215" s="51"/>
      <c r="L215" s="51"/>
      <c r="M215" s="51"/>
      <c r="N215" s="51"/>
      <c r="O215" s="51"/>
    </row>
    <row r="216" spans="2:15">
      <c r="B216" s="90">
        <v>215</v>
      </c>
      <c r="C216" s="51"/>
      <c r="D216" s="51"/>
      <c r="E216" s="51"/>
      <c r="F216" s="51"/>
      <c r="G216" s="51"/>
      <c r="H216" s="51"/>
      <c r="I216" s="51"/>
      <c r="J216" s="51"/>
      <c r="K216" s="51"/>
      <c r="L216" s="51"/>
      <c r="M216" s="51"/>
      <c r="N216" s="51"/>
      <c r="O216" s="51"/>
    </row>
    <row r="217" spans="2:15">
      <c r="B217" s="90">
        <v>216</v>
      </c>
      <c r="C217" s="51"/>
      <c r="D217" s="51"/>
      <c r="E217" s="51"/>
      <c r="F217" s="51"/>
      <c r="G217" s="51"/>
      <c r="H217" s="51"/>
      <c r="I217" s="51"/>
      <c r="J217" s="51"/>
      <c r="K217" s="51"/>
      <c r="L217" s="51"/>
      <c r="M217" s="51"/>
      <c r="N217" s="51"/>
      <c r="O217" s="51"/>
    </row>
    <row r="218" spans="2:15">
      <c r="B218" s="90">
        <v>217</v>
      </c>
      <c r="C218" s="20"/>
      <c r="D218" s="20"/>
      <c r="E218" s="20"/>
      <c r="F218" s="20"/>
      <c r="G218" s="20"/>
      <c r="H218" s="20"/>
      <c r="I218" s="20"/>
      <c r="J218" s="20"/>
      <c r="K218" s="20"/>
      <c r="L218" s="20"/>
      <c r="M218" s="20"/>
      <c r="N218" s="20"/>
      <c r="O218" s="20"/>
    </row>
    <row r="219" spans="2:15">
      <c r="B219" s="90">
        <v>218</v>
      </c>
      <c r="C219" s="20"/>
      <c r="D219" s="20"/>
      <c r="E219" s="20"/>
      <c r="F219" s="20"/>
      <c r="G219" s="20"/>
      <c r="H219" s="20"/>
      <c r="I219" s="20"/>
      <c r="J219" s="20"/>
      <c r="K219" s="20"/>
      <c r="L219" s="20"/>
      <c r="M219" s="20"/>
      <c r="N219" s="20"/>
      <c r="O219" s="20"/>
    </row>
    <row r="220" spans="2:15">
      <c r="B220" s="90">
        <v>219</v>
      </c>
      <c r="C220" s="20"/>
      <c r="D220" s="20"/>
      <c r="E220" s="20"/>
      <c r="F220" s="20"/>
      <c r="G220" s="20"/>
      <c r="H220" s="20"/>
      <c r="I220" s="20"/>
      <c r="J220" s="20"/>
      <c r="K220" s="20"/>
      <c r="L220" s="20"/>
      <c r="M220" s="20"/>
      <c r="N220" s="20"/>
      <c r="O220" s="20"/>
    </row>
    <row r="221" spans="2:15">
      <c r="B221" s="90">
        <v>220</v>
      </c>
      <c r="C221" s="20"/>
      <c r="D221" s="20"/>
      <c r="E221" s="20"/>
      <c r="F221" s="20"/>
      <c r="G221" s="20"/>
      <c r="H221" s="20"/>
      <c r="I221" s="20"/>
      <c r="J221" s="20"/>
      <c r="K221" s="20"/>
      <c r="L221" s="20"/>
      <c r="M221" s="20"/>
      <c r="N221" s="20"/>
      <c r="O221" s="20"/>
    </row>
    <row r="222" spans="2:15">
      <c r="B222" s="90">
        <v>221</v>
      </c>
      <c r="C222" s="20"/>
      <c r="D222" s="20"/>
      <c r="E222" s="20"/>
      <c r="F222" s="20"/>
      <c r="G222" s="20"/>
      <c r="H222" s="20"/>
      <c r="I222" s="20"/>
      <c r="J222" s="20"/>
      <c r="K222" s="20"/>
      <c r="L222" s="20"/>
      <c r="M222" s="20"/>
      <c r="N222" s="20"/>
      <c r="O222" s="20"/>
    </row>
    <row r="223" spans="2:15">
      <c r="B223" s="90">
        <v>222</v>
      </c>
      <c r="C223" s="20"/>
      <c r="D223" s="20"/>
      <c r="E223" s="20"/>
      <c r="F223" s="20"/>
      <c r="G223" s="20"/>
      <c r="H223" s="20"/>
      <c r="I223" s="20"/>
      <c r="J223" s="20"/>
      <c r="K223" s="20"/>
      <c r="L223" s="20"/>
      <c r="M223" s="20"/>
      <c r="N223" s="20"/>
      <c r="O223" s="20"/>
    </row>
    <row r="224" spans="2:15">
      <c r="B224" s="90">
        <v>223</v>
      </c>
      <c r="C224" s="20"/>
      <c r="D224" s="20"/>
      <c r="E224" s="20"/>
      <c r="F224" s="20"/>
      <c r="G224" s="20"/>
      <c r="H224" s="20"/>
      <c r="I224" s="20"/>
      <c r="J224" s="20"/>
      <c r="K224" s="20"/>
      <c r="L224" s="20"/>
      <c r="M224" s="20"/>
      <c r="N224" s="20"/>
      <c r="O224" s="20"/>
    </row>
    <row r="225" spans="2:15">
      <c r="B225" s="90">
        <v>224</v>
      </c>
      <c r="C225" s="20"/>
      <c r="D225" s="20"/>
      <c r="E225" s="20"/>
      <c r="F225" s="20"/>
      <c r="G225" s="20"/>
      <c r="H225" s="20"/>
      <c r="I225" s="20"/>
      <c r="J225" s="20"/>
      <c r="K225" s="20"/>
      <c r="L225" s="20"/>
      <c r="M225" s="20"/>
      <c r="N225" s="20"/>
      <c r="O225" s="20"/>
    </row>
    <row r="226" spans="2:15">
      <c r="B226" s="90">
        <v>225</v>
      </c>
      <c r="C226" s="20"/>
      <c r="D226" s="20"/>
      <c r="E226" s="20"/>
      <c r="F226" s="20"/>
      <c r="G226" s="20"/>
      <c r="H226" s="20"/>
      <c r="I226" s="20"/>
      <c r="J226" s="20"/>
      <c r="K226" s="20"/>
      <c r="L226" s="20"/>
      <c r="M226" s="20"/>
      <c r="N226" s="20"/>
      <c r="O226" s="20"/>
    </row>
    <row r="227" spans="2:15">
      <c r="B227" s="90">
        <v>226</v>
      </c>
      <c r="C227" s="20"/>
      <c r="D227" s="20"/>
      <c r="E227" s="20"/>
      <c r="F227" s="20"/>
      <c r="G227" s="20"/>
      <c r="H227" s="20"/>
      <c r="I227" s="20"/>
      <c r="J227" s="20"/>
      <c r="K227" s="20"/>
      <c r="L227" s="20"/>
      <c r="M227" s="20"/>
      <c r="N227" s="20"/>
      <c r="O227" s="20"/>
    </row>
    <row r="228" spans="2:15">
      <c r="B228" s="90">
        <v>227</v>
      </c>
      <c r="C228" s="20"/>
      <c r="D228" s="20"/>
      <c r="E228" s="20"/>
      <c r="F228" s="20"/>
      <c r="G228" s="20"/>
      <c r="H228" s="20"/>
      <c r="I228" s="20"/>
      <c r="J228" s="20"/>
      <c r="K228" s="20"/>
      <c r="L228" s="20"/>
      <c r="M228" s="20"/>
      <c r="N228" s="20"/>
      <c r="O228" s="20"/>
    </row>
    <row r="229" spans="2:15">
      <c r="B229" s="90">
        <v>228</v>
      </c>
      <c r="C229" s="20"/>
      <c r="D229" s="20"/>
      <c r="E229" s="20"/>
      <c r="F229" s="20"/>
      <c r="G229" s="20"/>
      <c r="H229" s="20"/>
      <c r="I229" s="20"/>
      <c r="J229" s="20"/>
      <c r="K229" s="20"/>
      <c r="L229" s="20"/>
      <c r="M229" s="20"/>
      <c r="N229" s="20"/>
      <c r="O229" s="20"/>
    </row>
    <row r="230" spans="2:15">
      <c r="B230" s="90">
        <v>229</v>
      </c>
      <c r="C230" s="51"/>
      <c r="D230" s="51"/>
      <c r="E230" s="51"/>
      <c r="F230" s="51"/>
      <c r="G230" s="51"/>
      <c r="H230" s="51"/>
      <c r="I230" s="51"/>
      <c r="J230" s="51"/>
      <c r="K230" s="51"/>
      <c r="L230" s="51"/>
      <c r="M230" s="51"/>
      <c r="N230" s="51"/>
      <c r="O230" s="51"/>
    </row>
    <row r="231" spans="2:15">
      <c r="B231" s="90">
        <v>230</v>
      </c>
      <c r="C231" s="51"/>
      <c r="D231" s="51"/>
      <c r="E231" s="51"/>
      <c r="F231" s="51"/>
      <c r="G231" s="51"/>
      <c r="H231" s="51"/>
      <c r="I231" s="51"/>
      <c r="J231" s="51"/>
      <c r="K231" s="51"/>
      <c r="L231" s="51"/>
      <c r="M231" s="51"/>
      <c r="N231" s="51"/>
      <c r="O231" s="51"/>
    </row>
    <row r="232" spans="2:15">
      <c r="B232" s="90">
        <v>231</v>
      </c>
      <c r="C232" s="51"/>
      <c r="D232" s="51"/>
      <c r="E232" s="51"/>
      <c r="F232" s="51"/>
      <c r="G232" s="51"/>
      <c r="H232" s="51"/>
      <c r="I232" s="51"/>
      <c r="J232" s="51"/>
      <c r="K232" s="51"/>
      <c r="L232" s="51"/>
      <c r="M232" s="51"/>
      <c r="N232" s="51"/>
      <c r="O232" s="51"/>
    </row>
    <row r="233" spans="2:15">
      <c r="B233" s="90">
        <v>232</v>
      </c>
      <c r="C233" s="51"/>
      <c r="D233" s="51"/>
      <c r="E233" s="51"/>
      <c r="F233" s="51"/>
      <c r="G233" s="51"/>
      <c r="H233" s="51"/>
      <c r="I233" s="51"/>
      <c r="J233" s="51"/>
      <c r="K233" s="51"/>
      <c r="L233" s="51"/>
      <c r="M233" s="51"/>
      <c r="N233" s="51"/>
      <c r="O233" s="51"/>
    </row>
    <row r="234" spans="2:15">
      <c r="B234" s="90">
        <v>233</v>
      </c>
      <c r="C234" s="51"/>
      <c r="D234" s="51"/>
      <c r="E234" s="51"/>
      <c r="F234" s="51"/>
      <c r="G234" s="51"/>
      <c r="H234" s="51"/>
      <c r="I234" s="51"/>
      <c r="J234" s="51"/>
      <c r="K234" s="51"/>
      <c r="L234" s="51"/>
      <c r="M234" s="51"/>
      <c r="N234" s="51"/>
      <c r="O234" s="51"/>
    </row>
    <row r="235" spans="2:15">
      <c r="B235" s="90">
        <v>234</v>
      </c>
      <c r="C235" s="51"/>
      <c r="D235" s="51"/>
      <c r="E235" s="51"/>
      <c r="F235" s="51"/>
      <c r="G235" s="51"/>
      <c r="H235" s="51"/>
      <c r="I235" s="51"/>
      <c r="J235" s="51"/>
      <c r="K235" s="51"/>
      <c r="L235" s="51"/>
      <c r="M235" s="51"/>
      <c r="N235" s="51"/>
      <c r="O235" s="51"/>
    </row>
    <row r="236" spans="2:15">
      <c r="B236" s="90">
        <v>235</v>
      </c>
      <c r="C236" s="51"/>
      <c r="D236" s="51"/>
      <c r="E236" s="51"/>
      <c r="F236" s="51"/>
      <c r="G236" s="51"/>
      <c r="H236" s="51"/>
      <c r="I236" s="51"/>
      <c r="J236" s="51"/>
      <c r="K236" s="51"/>
      <c r="L236" s="51"/>
      <c r="M236" s="51"/>
      <c r="N236" s="51"/>
      <c r="O236" s="51"/>
    </row>
    <row r="237" spans="2:15">
      <c r="B237" s="90">
        <v>236</v>
      </c>
      <c r="C237" s="51"/>
      <c r="D237" s="51"/>
      <c r="E237" s="51"/>
      <c r="F237" s="51"/>
      <c r="G237" s="51"/>
      <c r="H237" s="51"/>
      <c r="I237" s="51"/>
      <c r="J237" s="51"/>
      <c r="K237" s="51"/>
      <c r="L237" s="51"/>
      <c r="M237" s="51"/>
      <c r="N237" s="51"/>
      <c r="O237" s="51"/>
    </row>
    <row r="238" spans="2:15">
      <c r="B238" s="90">
        <v>237</v>
      </c>
      <c r="C238" s="51"/>
      <c r="D238" s="51"/>
      <c r="E238" s="51"/>
      <c r="F238" s="51"/>
      <c r="G238" s="51"/>
      <c r="H238" s="51"/>
      <c r="I238" s="51"/>
      <c r="J238" s="51"/>
      <c r="K238" s="51"/>
      <c r="L238" s="51"/>
      <c r="M238" s="51"/>
      <c r="N238" s="51"/>
      <c r="O238" s="51"/>
    </row>
    <row r="239" spans="2:15">
      <c r="B239" s="90">
        <v>238</v>
      </c>
      <c r="C239" s="51"/>
      <c r="D239" s="51"/>
      <c r="E239" s="51"/>
      <c r="F239" s="51"/>
      <c r="G239" s="51"/>
      <c r="H239" s="51"/>
      <c r="I239" s="51"/>
      <c r="J239" s="51"/>
      <c r="K239" s="51"/>
      <c r="L239" s="51"/>
      <c r="M239" s="51"/>
      <c r="N239" s="51"/>
      <c r="O239" s="51"/>
    </row>
    <row r="240" spans="2:15">
      <c r="B240" s="90">
        <v>239</v>
      </c>
      <c r="C240" s="51"/>
      <c r="D240" s="51"/>
      <c r="E240" s="51"/>
      <c r="F240" s="51"/>
      <c r="G240" s="51"/>
      <c r="H240" s="51"/>
      <c r="I240" s="51"/>
      <c r="J240" s="51"/>
      <c r="K240" s="51"/>
      <c r="L240" s="51"/>
      <c r="M240" s="51"/>
      <c r="N240" s="51"/>
      <c r="O240" s="51"/>
    </row>
    <row r="241" spans="2:15">
      <c r="B241" s="90">
        <v>240</v>
      </c>
      <c r="C241" s="51"/>
      <c r="D241" s="51"/>
      <c r="E241" s="51"/>
      <c r="F241" s="51"/>
      <c r="G241" s="51"/>
      <c r="H241" s="51"/>
      <c r="I241" s="51"/>
      <c r="J241" s="51"/>
      <c r="K241" s="51"/>
      <c r="L241" s="51"/>
      <c r="M241" s="51"/>
      <c r="N241" s="51"/>
      <c r="O241" s="51"/>
    </row>
    <row r="242" spans="2:15">
      <c r="B242" s="90">
        <v>241</v>
      </c>
      <c r="C242" s="20"/>
      <c r="D242" s="20"/>
      <c r="E242" s="20"/>
      <c r="F242" s="20"/>
      <c r="G242" s="20"/>
      <c r="H242" s="20"/>
      <c r="I242" s="20"/>
      <c r="J242" s="20"/>
      <c r="K242" s="20"/>
      <c r="L242" s="20"/>
      <c r="M242" s="20"/>
      <c r="N242" s="20"/>
      <c r="O242" s="20"/>
    </row>
    <row r="243" spans="2:15">
      <c r="B243" s="90">
        <v>242</v>
      </c>
      <c r="C243" s="20"/>
      <c r="D243" s="20"/>
      <c r="E243" s="20"/>
      <c r="F243" s="20"/>
      <c r="G243" s="20"/>
      <c r="H243" s="20"/>
      <c r="I243" s="20"/>
      <c r="J243" s="20"/>
      <c r="K243" s="20"/>
      <c r="L243" s="20"/>
      <c r="M243" s="20"/>
      <c r="N243" s="20"/>
      <c r="O243" s="20"/>
    </row>
    <row r="244" spans="2:15">
      <c r="B244" s="90">
        <v>243</v>
      </c>
      <c r="C244" s="20"/>
      <c r="D244" s="20"/>
      <c r="E244" s="20"/>
      <c r="F244" s="20"/>
      <c r="G244" s="20"/>
      <c r="H244" s="20"/>
      <c r="I244" s="20"/>
      <c r="J244" s="20"/>
      <c r="K244" s="20"/>
      <c r="L244" s="20"/>
      <c r="M244" s="20"/>
      <c r="N244" s="20"/>
      <c r="O244" s="20"/>
    </row>
    <row r="245" spans="2:15">
      <c r="B245" s="90">
        <v>244</v>
      </c>
      <c r="C245" s="20"/>
      <c r="D245" s="20"/>
      <c r="E245" s="20"/>
      <c r="F245" s="20"/>
      <c r="G245" s="20"/>
      <c r="H245" s="20"/>
      <c r="I245" s="20"/>
      <c r="J245" s="20"/>
      <c r="K245" s="20"/>
      <c r="L245" s="20"/>
      <c r="M245" s="20"/>
      <c r="N245" s="20"/>
      <c r="O245" s="20"/>
    </row>
    <row r="246" spans="2:15">
      <c r="B246" s="90">
        <v>245</v>
      </c>
      <c r="C246" s="20"/>
      <c r="D246" s="20"/>
      <c r="E246" s="20"/>
      <c r="F246" s="20"/>
      <c r="G246" s="20"/>
      <c r="H246" s="20"/>
      <c r="I246" s="20"/>
      <c r="J246" s="20"/>
      <c r="K246" s="20"/>
      <c r="L246" s="20"/>
      <c r="M246" s="20"/>
      <c r="N246" s="20"/>
      <c r="O246" s="20"/>
    </row>
    <row r="247" spans="2:15">
      <c r="B247" s="90">
        <v>246</v>
      </c>
      <c r="C247" s="20"/>
      <c r="D247" s="20"/>
      <c r="E247" s="20"/>
      <c r="F247" s="20"/>
      <c r="G247" s="20"/>
      <c r="H247" s="20"/>
      <c r="I247" s="20"/>
      <c r="J247" s="20"/>
      <c r="K247" s="20"/>
      <c r="L247" s="20"/>
      <c r="M247" s="20"/>
      <c r="N247" s="20"/>
      <c r="O247" s="20"/>
    </row>
    <row r="248" spans="2:15">
      <c r="B248" s="90">
        <v>247</v>
      </c>
      <c r="C248" s="20"/>
      <c r="D248" s="20"/>
      <c r="E248" s="20"/>
      <c r="F248" s="20"/>
      <c r="G248" s="20"/>
      <c r="H248" s="20"/>
      <c r="I248" s="20"/>
      <c r="J248" s="20"/>
      <c r="K248" s="20"/>
      <c r="L248" s="20"/>
      <c r="M248" s="20"/>
      <c r="N248" s="20"/>
      <c r="O248" s="20"/>
    </row>
    <row r="249" spans="2:15">
      <c r="B249" s="90">
        <v>248</v>
      </c>
      <c r="C249" s="20"/>
      <c r="D249" s="20"/>
      <c r="E249" s="20"/>
      <c r="F249" s="20"/>
      <c r="G249" s="20"/>
      <c r="H249" s="20"/>
      <c r="I249" s="20"/>
      <c r="J249" s="20"/>
      <c r="K249" s="20"/>
      <c r="L249" s="20"/>
      <c r="M249" s="20"/>
      <c r="N249" s="20"/>
      <c r="O249" s="20"/>
    </row>
    <row r="250" spans="2:15">
      <c r="B250" s="90">
        <v>249</v>
      </c>
      <c r="C250" s="20"/>
      <c r="D250" s="20"/>
      <c r="E250" s="20"/>
      <c r="F250" s="20"/>
      <c r="G250" s="20"/>
      <c r="H250" s="20"/>
      <c r="I250" s="20"/>
      <c r="J250" s="20"/>
      <c r="K250" s="20"/>
      <c r="L250" s="20"/>
      <c r="M250" s="20"/>
      <c r="N250" s="20"/>
      <c r="O250" s="20"/>
    </row>
    <row r="251" spans="2:15">
      <c r="B251" s="90">
        <v>250</v>
      </c>
      <c r="C251" s="20"/>
      <c r="D251" s="20"/>
      <c r="E251" s="20"/>
      <c r="F251" s="20"/>
      <c r="G251" s="20"/>
      <c r="H251" s="20"/>
      <c r="I251" s="20"/>
      <c r="J251" s="20"/>
      <c r="K251" s="20"/>
      <c r="L251" s="20"/>
      <c r="M251" s="20"/>
      <c r="N251" s="20"/>
      <c r="O251" s="20"/>
    </row>
    <row r="252" spans="2:15">
      <c r="B252" s="90">
        <v>251</v>
      </c>
      <c r="C252" s="20"/>
      <c r="D252" s="20"/>
      <c r="E252" s="20"/>
      <c r="F252" s="20"/>
      <c r="G252" s="20"/>
      <c r="H252" s="20"/>
      <c r="I252" s="20"/>
      <c r="J252" s="20"/>
      <c r="K252" s="20"/>
      <c r="L252" s="20"/>
      <c r="M252" s="20"/>
      <c r="N252" s="20"/>
      <c r="O252" s="20"/>
    </row>
    <row r="253" spans="2:15">
      <c r="B253" s="90">
        <v>252</v>
      </c>
      <c r="C253" s="20"/>
      <c r="D253" s="20"/>
      <c r="E253" s="20"/>
      <c r="F253" s="20"/>
      <c r="G253" s="20"/>
      <c r="H253" s="20"/>
      <c r="I253" s="20"/>
      <c r="J253" s="20"/>
      <c r="K253" s="20"/>
      <c r="L253" s="20"/>
      <c r="M253" s="20"/>
      <c r="N253" s="20"/>
      <c r="O253" s="20"/>
    </row>
    <row r="254" spans="2:15">
      <c r="B254" s="90">
        <v>253</v>
      </c>
      <c r="C254" s="20"/>
      <c r="D254" s="20"/>
      <c r="E254" s="20"/>
      <c r="F254" s="20"/>
      <c r="G254" s="20"/>
      <c r="H254" s="20"/>
      <c r="I254" s="20"/>
      <c r="J254" s="20"/>
      <c r="K254" s="20"/>
      <c r="L254" s="20"/>
      <c r="M254" s="20"/>
      <c r="N254" s="20"/>
      <c r="O254" s="20"/>
    </row>
    <row r="255" spans="2:15">
      <c r="B255" s="90">
        <v>254</v>
      </c>
      <c r="C255" s="20"/>
      <c r="D255" s="20"/>
      <c r="E255" s="20"/>
      <c r="F255" s="20"/>
      <c r="G255" s="20"/>
      <c r="H255" s="20"/>
      <c r="I255" s="20"/>
      <c r="J255" s="20"/>
      <c r="K255" s="20"/>
      <c r="L255" s="20"/>
      <c r="M255" s="20"/>
      <c r="N255" s="20"/>
      <c r="O255" s="20"/>
    </row>
    <row r="256" spans="2:15">
      <c r="B256" s="90">
        <v>255</v>
      </c>
      <c r="C256" s="20"/>
      <c r="D256" s="20"/>
      <c r="E256" s="20"/>
      <c r="F256" s="20"/>
      <c r="G256" s="20"/>
      <c r="H256" s="20"/>
      <c r="I256" s="20"/>
      <c r="J256" s="20"/>
      <c r="K256" s="20"/>
      <c r="L256" s="20"/>
      <c r="M256" s="20"/>
      <c r="N256" s="20"/>
      <c r="O256" s="20"/>
    </row>
    <row r="257" spans="2:15">
      <c r="B257" s="90">
        <v>256</v>
      </c>
      <c r="C257" s="20"/>
      <c r="D257" s="20"/>
      <c r="E257" s="20"/>
      <c r="F257" s="20"/>
      <c r="G257" s="20"/>
      <c r="H257" s="20"/>
      <c r="I257" s="20"/>
      <c r="J257" s="20"/>
      <c r="K257" s="20"/>
      <c r="L257" s="20"/>
      <c r="M257" s="20"/>
      <c r="N257" s="20"/>
      <c r="O257" s="20"/>
    </row>
    <row r="258" spans="2:15">
      <c r="B258" s="90">
        <v>257</v>
      </c>
      <c r="C258" s="20"/>
      <c r="D258" s="20"/>
      <c r="E258" s="20"/>
      <c r="F258" s="20"/>
      <c r="G258" s="20"/>
      <c r="H258" s="20"/>
      <c r="I258" s="20"/>
      <c r="J258" s="20"/>
      <c r="K258" s="20"/>
      <c r="L258" s="20"/>
      <c r="M258" s="20"/>
      <c r="N258" s="20"/>
      <c r="O258" s="20"/>
    </row>
    <row r="259" spans="2:15">
      <c r="B259" s="90">
        <v>258</v>
      </c>
      <c r="C259" s="20"/>
      <c r="D259" s="20"/>
      <c r="E259" s="20"/>
      <c r="F259" s="20"/>
      <c r="G259" s="20"/>
      <c r="H259" s="20"/>
      <c r="I259" s="20"/>
      <c r="J259" s="20"/>
      <c r="K259" s="20"/>
      <c r="L259" s="20"/>
      <c r="M259" s="20"/>
      <c r="N259" s="20"/>
      <c r="O259" s="20"/>
    </row>
    <row r="260" spans="2:15">
      <c r="B260" s="90">
        <v>259</v>
      </c>
      <c r="C260" s="20"/>
      <c r="D260" s="20"/>
      <c r="E260" s="20"/>
      <c r="F260" s="20"/>
      <c r="G260" s="20"/>
      <c r="H260" s="20"/>
      <c r="I260" s="20"/>
      <c r="J260" s="20"/>
      <c r="K260" s="20"/>
      <c r="L260" s="20"/>
      <c r="M260" s="20"/>
      <c r="N260" s="20"/>
      <c r="O260" s="20"/>
    </row>
    <row r="261" spans="2:15">
      <c r="B261" s="90">
        <v>260</v>
      </c>
      <c r="C261" s="20"/>
      <c r="D261" s="20"/>
      <c r="E261" s="20"/>
      <c r="F261" s="20"/>
      <c r="G261" s="20"/>
      <c r="H261" s="20"/>
      <c r="I261" s="20"/>
      <c r="J261" s="20"/>
      <c r="K261" s="20"/>
      <c r="L261" s="20"/>
      <c r="M261" s="20"/>
      <c r="N261" s="20"/>
      <c r="O261" s="20"/>
    </row>
    <row r="262" spans="2:15">
      <c r="B262" s="90">
        <v>261</v>
      </c>
      <c r="C262" s="20"/>
      <c r="D262" s="20"/>
      <c r="E262" s="20"/>
      <c r="F262" s="20"/>
      <c r="G262" s="20"/>
      <c r="H262" s="20"/>
      <c r="I262" s="20"/>
      <c r="J262" s="20"/>
      <c r="K262" s="20"/>
      <c r="L262" s="20"/>
      <c r="M262" s="20"/>
      <c r="N262" s="20"/>
      <c r="O262" s="20"/>
    </row>
    <row r="263" spans="2:15">
      <c r="B263" s="90">
        <v>262</v>
      </c>
      <c r="C263" s="20"/>
      <c r="D263" s="20"/>
      <c r="E263" s="20"/>
      <c r="F263" s="20"/>
      <c r="G263" s="20"/>
      <c r="H263" s="20"/>
      <c r="I263" s="20"/>
      <c r="J263" s="20"/>
      <c r="K263" s="20"/>
      <c r="L263" s="20"/>
      <c r="M263" s="20"/>
      <c r="N263" s="20"/>
      <c r="O263" s="20"/>
    </row>
    <row r="264" spans="2:15">
      <c r="B264" s="90">
        <v>263</v>
      </c>
      <c r="C264" s="20"/>
      <c r="D264" s="20"/>
      <c r="E264" s="20"/>
      <c r="F264" s="20"/>
      <c r="G264" s="20"/>
      <c r="H264" s="20"/>
      <c r="I264" s="20"/>
      <c r="J264" s="20"/>
      <c r="K264" s="20"/>
      <c r="L264" s="20"/>
      <c r="M264" s="20"/>
      <c r="N264" s="20"/>
      <c r="O264" s="20"/>
    </row>
    <row r="265" spans="2:15">
      <c r="B265" s="90">
        <v>264</v>
      </c>
      <c r="C265" s="20"/>
      <c r="D265" s="20"/>
      <c r="E265" s="20"/>
      <c r="F265" s="20"/>
      <c r="G265" s="20"/>
      <c r="H265" s="20"/>
      <c r="I265" s="20"/>
      <c r="J265" s="20"/>
      <c r="K265" s="20"/>
      <c r="L265" s="20"/>
      <c r="M265" s="20"/>
      <c r="N265" s="20"/>
      <c r="O265" s="20"/>
    </row>
    <row r="266" spans="2:15">
      <c r="B266" s="90">
        <v>265</v>
      </c>
      <c r="C266" s="51"/>
      <c r="D266" s="51"/>
      <c r="E266" s="51"/>
      <c r="F266" s="51"/>
      <c r="G266" s="51"/>
      <c r="H266" s="51"/>
      <c r="I266" s="51"/>
      <c r="J266" s="51"/>
      <c r="K266" s="51"/>
      <c r="L266" s="51"/>
      <c r="M266" s="51"/>
      <c r="N266" s="51"/>
      <c r="O266" s="51"/>
    </row>
    <row r="267" spans="2:15">
      <c r="B267" s="90">
        <v>266</v>
      </c>
      <c r="C267" s="51"/>
      <c r="D267" s="51"/>
      <c r="E267" s="51"/>
      <c r="F267" s="51"/>
      <c r="G267" s="51"/>
      <c r="H267" s="51"/>
      <c r="I267" s="51"/>
      <c r="J267" s="51"/>
      <c r="K267" s="51"/>
      <c r="L267" s="51"/>
      <c r="M267" s="51"/>
      <c r="N267" s="51"/>
      <c r="O267" s="51"/>
    </row>
    <row r="268" spans="2:15">
      <c r="B268" s="90">
        <v>267</v>
      </c>
      <c r="C268" s="51"/>
      <c r="D268" s="51"/>
      <c r="E268" s="51"/>
      <c r="F268" s="51"/>
      <c r="G268" s="51"/>
      <c r="H268" s="51"/>
      <c r="I268" s="51"/>
      <c r="J268" s="51"/>
      <c r="K268" s="51"/>
      <c r="L268" s="51"/>
      <c r="M268" s="51"/>
      <c r="N268" s="51"/>
      <c r="O268" s="51"/>
    </row>
    <row r="269" spans="2:15">
      <c r="B269" s="90">
        <v>268</v>
      </c>
      <c r="C269" s="51"/>
      <c r="D269" s="51"/>
      <c r="E269" s="51"/>
      <c r="F269" s="51"/>
      <c r="G269" s="51"/>
      <c r="H269" s="51"/>
      <c r="I269" s="51"/>
      <c r="J269" s="51"/>
      <c r="K269" s="51"/>
      <c r="L269" s="51"/>
      <c r="M269" s="51"/>
      <c r="N269" s="51"/>
      <c r="O269" s="51"/>
    </row>
    <row r="270" spans="2:15">
      <c r="B270" s="90">
        <v>269</v>
      </c>
      <c r="C270" s="51"/>
      <c r="D270" s="51"/>
      <c r="E270" s="51"/>
      <c r="F270" s="51"/>
      <c r="G270" s="51"/>
      <c r="H270" s="51"/>
      <c r="I270" s="51"/>
      <c r="J270" s="51"/>
      <c r="K270" s="51"/>
      <c r="L270" s="51"/>
      <c r="M270" s="51"/>
      <c r="N270" s="51"/>
      <c r="O270" s="51"/>
    </row>
    <row r="271" spans="2:15">
      <c r="B271" s="90">
        <v>270</v>
      </c>
      <c r="C271" s="51"/>
      <c r="D271" s="51"/>
      <c r="E271" s="51"/>
      <c r="F271" s="51"/>
      <c r="G271" s="51"/>
      <c r="H271" s="51"/>
      <c r="I271" s="51"/>
      <c r="J271" s="51"/>
      <c r="K271" s="51"/>
      <c r="L271" s="51"/>
      <c r="M271" s="51"/>
      <c r="N271" s="51"/>
      <c r="O271" s="51"/>
    </row>
    <row r="272" spans="2:15">
      <c r="B272" s="90">
        <v>271</v>
      </c>
      <c r="C272" s="51"/>
      <c r="D272" s="51"/>
      <c r="E272" s="51"/>
      <c r="F272" s="51"/>
      <c r="G272" s="51"/>
      <c r="H272" s="51"/>
      <c r="I272" s="51"/>
      <c r="J272" s="51"/>
      <c r="K272" s="51"/>
      <c r="L272" s="51"/>
      <c r="M272" s="51"/>
      <c r="N272" s="51"/>
      <c r="O272" s="51"/>
    </row>
    <row r="273" spans="2:15">
      <c r="B273" s="90">
        <v>272</v>
      </c>
      <c r="C273" s="51"/>
      <c r="D273" s="51"/>
      <c r="E273" s="51"/>
      <c r="F273" s="51"/>
      <c r="G273" s="51"/>
      <c r="H273" s="51"/>
      <c r="I273" s="51"/>
      <c r="J273" s="51"/>
      <c r="K273" s="51"/>
      <c r="L273" s="51"/>
      <c r="M273" s="51"/>
      <c r="N273" s="51"/>
      <c r="O273" s="51"/>
    </row>
    <row r="274" spans="2:15">
      <c r="B274" s="90">
        <v>273</v>
      </c>
      <c r="C274" s="51"/>
      <c r="D274" s="51"/>
      <c r="E274" s="51"/>
      <c r="F274" s="51"/>
      <c r="G274" s="51"/>
      <c r="H274" s="51"/>
      <c r="I274" s="51"/>
      <c r="J274" s="51"/>
      <c r="K274" s="51"/>
      <c r="L274" s="51"/>
      <c r="M274" s="51"/>
      <c r="N274" s="51"/>
      <c r="O274" s="51"/>
    </row>
    <row r="275" spans="2:15">
      <c r="B275" s="90">
        <v>274</v>
      </c>
      <c r="C275" s="51"/>
      <c r="D275" s="51"/>
      <c r="E275" s="51"/>
      <c r="F275" s="51"/>
      <c r="G275" s="51"/>
      <c r="H275" s="51"/>
      <c r="I275" s="51"/>
      <c r="J275" s="51"/>
      <c r="K275" s="51"/>
      <c r="L275" s="51"/>
      <c r="M275" s="51"/>
      <c r="N275" s="51"/>
      <c r="O275" s="51"/>
    </row>
    <row r="276" spans="2:15">
      <c r="B276" s="90">
        <v>275</v>
      </c>
      <c r="C276" s="51"/>
      <c r="D276" s="51"/>
      <c r="E276" s="51"/>
      <c r="F276" s="51"/>
      <c r="G276" s="51"/>
      <c r="H276" s="51"/>
      <c r="I276" s="51"/>
      <c r="J276" s="51"/>
      <c r="K276" s="51"/>
      <c r="L276" s="51"/>
      <c r="M276" s="51"/>
      <c r="N276" s="51"/>
      <c r="O276" s="51"/>
    </row>
    <row r="277" spans="2:15">
      <c r="B277" s="90">
        <v>276</v>
      </c>
      <c r="C277" s="51"/>
      <c r="D277" s="51"/>
      <c r="E277" s="51"/>
      <c r="F277" s="51"/>
      <c r="G277" s="51"/>
      <c r="H277" s="51"/>
      <c r="I277" s="51"/>
      <c r="J277" s="51"/>
      <c r="K277" s="51"/>
      <c r="L277" s="51"/>
      <c r="M277" s="51"/>
      <c r="N277" s="51"/>
      <c r="O277" s="51"/>
    </row>
    <row r="278" spans="2:15">
      <c r="B278" s="90">
        <v>277</v>
      </c>
      <c r="C278" s="20"/>
      <c r="D278" s="20"/>
      <c r="E278" s="20"/>
      <c r="F278" s="20"/>
      <c r="G278" s="20"/>
      <c r="H278" s="20"/>
      <c r="I278" s="20"/>
      <c r="J278" s="20"/>
      <c r="K278" s="20"/>
      <c r="L278" s="20"/>
      <c r="M278" s="20"/>
      <c r="N278" s="20"/>
      <c r="O278" s="20"/>
    </row>
    <row r="279" spans="2:15">
      <c r="B279" s="90">
        <v>278</v>
      </c>
      <c r="C279" s="20"/>
      <c r="D279" s="20"/>
      <c r="E279" s="20"/>
      <c r="F279" s="20"/>
      <c r="G279" s="20"/>
      <c r="H279" s="20"/>
      <c r="I279" s="20"/>
      <c r="J279" s="20"/>
      <c r="K279" s="20"/>
      <c r="L279" s="20"/>
      <c r="M279" s="20"/>
      <c r="N279" s="20"/>
      <c r="O279" s="20"/>
    </row>
    <row r="280" spans="2:15">
      <c r="B280" s="90">
        <v>279</v>
      </c>
      <c r="C280" s="20"/>
      <c r="D280" s="20"/>
      <c r="E280" s="20"/>
      <c r="F280" s="20"/>
      <c r="G280" s="20"/>
      <c r="H280" s="20"/>
      <c r="I280" s="20"/>
      <c r="J280" s="20"/>
      <c r="K280" s="20"/>
      <c r="L280" s="20"/>
      <c r="M280" s="20"/>
      <c r="N280" s="20"/>
      <c r="O280" s="20"/>
    </row>
    <row r="281" spans="2:15">
      <c r="B281" s="90">
        <v>280</v>
      </c>
      <c r="C281" s="20"/>
      <c r="D281" s="20"/>
      <c r="E281" s="20"/>
      <c r="F281" s="20"/>
      <c r="G281" s="20"/>
      <c r="H281" s="20"/>
      <c r="I281" s="20"/>
      <c r="J281" s="20"/>
      <c r="K281" s="20"/>
      <c r="L281" s="20"/>
      <c r="M281" s="20"/>
      <c r="N281" s="20"/>
      <c r="O281" s="20"/>
    </row>
    <row r="282" spans="2:15">
      <c r="B282" s="90">
        <v>281</v>
      </c>
      <c r="C282" s="20"/>
      <c r="D282" s="20"/>
      <c r="E282" s="20"/>
      <c r="F282" s="20"/>
      <c r="G282" s="20"/>
      <c r="H282" s="20"/>
      <c r="I282" s="20"/>
      <c r="J282" s="20"/>
      <c r="K282" s="20"/>
      <c r="L282" s="20"/>
      <c r="M282" s="20"/>
      <c r="N282" s="20"/>
      <c r="O282" s="20"/>
    </row>
    <row r="283" spans="2:15">
      <c r="B283" s="90">
        <v>282</v>
      </c>
      <c r="C283" s="20"/>
      <c r="D283" s="20"/>
      <c r="E283" s="20"/>
      <c r="F283" s="20"/>
      <c r="G283" s="20"/>
      <c r="H283" s="20"/>
      <c r="I283" s="20"/>
      <c r="J283" s="20"/>
      <c r="K283" s="20"/>
      <c r="L283" s="20"/>
      <c r="M283" s="20"/>
      <c r="N283" s="20"/>
      <c r="O283" s="20"/>
    </row>
    <row r="284" spans="2:15">
      <c r="B284" s="90">
        <v>283</v>
      </c>
      <c r="C284" s="20"/>
      <c r="D284" s="20"/>
      <c r="E284" s="20"/>
      <c r="F284" s="20"/>
      <c r="G284" s="20"/>
      <c r="H284" s="20"/>
      <c r="I284" s="20"/>
      <c r="J284" s="20"/>
      <c r="K284" s="20"/>
      <c r="L284" s="20"/>
      <c r="M284" s="20"/>
      <c r="N284" s="20"/>
      <c r="O284" s="20"/>
    </row>
    <row r="285" spans="2:15">
      <c r="B285" s="90">
        <v>284</v>
      </c>
      <c r="C285" s="20"/>
      <c r="D285" s="20"/>
      <c r="E285" s="20"/>
      <c r="F285" s="20"/>
      <c r="G285" s="20"/>
      <c r="H285" s="20"/>
      <c r="I285" s="20"/>
      <c r="J285" s="20"/>
      <c r="K285" s="20"/>
      <c r="L285" s="20"/>
      <c r="M285" s="20"/>
      <c r="N285" s="20"/>
      <c r="O285" s="20"/>
    </row>
    <row r="286" spans="2:15">
      <c r="B286" s="90">
        <v>285</v>
      </c>
      <c r="C286" s="20"/>
      <c r="D286" s="20"/>
      <c r="E286" s="20"/>
      <c r="F286" s="20"/>
      <c r="G286" s="20"/>
      <c r="H286" s="20"/>
      <c r="I286" s="20"/>
      <c r="J286" s="20"/>
      <c r="K286" s="20"/>
      <c r="L286" s="20"/>
      <c r="M286" s="20"/>
      <c r="N286" s="20"/>
      <c r="O286" s="20"/>
    </row>
    <row r="287" spans="2:15">
      <c r="B287" s="90">
        <v>286</v>
      </c>
      <c r="C287" s="20"/>
      <c r="D287" s="20"/>
      <c r="E287" s="20"/>
      <c r="F287" s="20"/>
      <c r="G287" s="20"/>
      <c r="H287" s="20"/>
      <c r="I287" s="20"/>
      <c r="J287" s="20"/>
      <c r="K287" s="20"/>
      <c r="L287" s="20"/>
      <c r="M287" s="20"/>
      <c r="N287" s="20"/>
      <c r="O287" s="20"/>
    </row>
    <row r="288" spans="2:15">
      <c r="B288" s="90">
        <v>287</v>
      </c>
      <c r="C288" s="20"/>
      <c r="D288" s="20"/>
      <c r="E288" s="20"/>
      <c r="F288" s="20"/>
      <c r="G288" s="20"/>
      <c r="H288" s="20"/>
      <c r="I288" s="20"/>
      <c r="J288" s="20"/>
      <c r="K288" s="20"/>
      <c r="L288" s="20"/>
      <c r="M288" s="20"/>
      <c r="N288" s="20"/>
      <c r="O288" s="20"/>
    </row>
    <row r="289" spans="2:15">
      <c r="B289" s="90">
        <v>288</v>
      </c>
      <c r="C289" s="20"/>
      <c r="D289" s="20"/>
      <c r="E289" s="20"/>
      <c r="F289" s="20"/>
      <c r="G289" s="20"/>
      <c r="H289" s="20"/>
      <c r="I289" s="20"/>
      <c r="J289" s="20"/>
      <c r="K289" s="20"/>
      <c r="L289" s="20"/>
      <c r="M289" s="20"/>
      <c r="N289" s="20"/>
      <c r="O289" s="20"/>
    </row>
    <row r="290" spans="2:15">
      <c r="B290" s="90">
        <v>289</v>
      </c>
      <c r="C290" s="51"/>
      <c r="D290" s="51"/>
      <c r="E290" s="51"/>
      <c r="F290" s="51"/>
      <c r="G290" s="51"/>
      <c r="H290" s="51"/>
      <c r="I290" s="51"/>
      <c r="J290" s="51"/>
      <c r="K290" s="51"/>
      <c r="L290" s="51"/>
      <c r="M290" s="51"/>
      <c r="N290" s="51"/>
      <c r="O290" s="51"/>
    </row>
    <row r="291" spans="2:15">
      <c r="B291" s="90">
        <v>290</v>
      </c>
      <c r="C291" s="51"/>
      <c r="D291" s="51"/>
      <c r="E291" s="51"/>
      <c r="F291" s="51"/>
      <c r="G291" s="51"/>
      <c r="H291" s="51"/>
      <c r="I291" s="51"/>
      <c r="J291" s="51"/>
      <c r="K291" s="51"/>
      <c r="L291" s="51"/>
      <c r="M291" s="51"/>
      <c r="N291" s="51"/>
      <c r="O291" s="51"/>
    </row>
    <row r="292" spans="2:15">
      <c r="B292" s="90">
        <v>291</v>
      </c>
      <c r="C292" s="51"/>
      <c r="D292" s="51"/>
      <c r="E292" s="51"/>
      <c r="F292" s="51"/>
      <c r="G292" s="51"/>
      <c r="H292" s="51"/>
      <c r="I292" s="51"/>
      <c r="J292" s="51"/>
      <c r="K292" s="51"/>
      <c r="L292" s="51"/>
      <c r="M292" s="51"/>
      <c r="N292" s="51"/>
      <c r="O292" s="51"/>
    </row>
    <row r="293" spans="2:15">
      <c r="B293" s="90">
        <v>292</v>
      </c>
      <c r="C293" s="51"/>
      <c r="D293" s="51"/>
      <c r="E293" s="51"/>
      <c r="F293" s="51"/>
      <c r="G293" s="51"/>
      <c r="H293" s="51"/>
      <c r="I293" s="51"/>
      <c r="J293" s="51"/>
      <c r="K293" s="51"/>
      <c r="L293" s="51"/>
      <c r="M293" s="51"/>
      <c r="N293" s="51"/>
      <c r="O293" s="51"/>
    </row>
    <row r="294" spans="2:15">
      <c r="B294" s="90">
        <v>293</v>
      </c>
      <c r="C294" s="51"/>
      <c r="D294" s="51"/>
      <c r="E294" s="51"/>
      <c r="F294" s="51"/>
      <c r="G294" s="51"/>
      <c r="H294" s="51"/>
      <c r="I294" s="51"/>
      <c r="J294" s="51"/>
      <c r="K294" s="51"/>
      <c r="L294" s="51"/>
      <c r="M294" s="51"/>
      <c r="N294" s="51"/>
      <c r="O294" s="51"/>
    </row>
    <row r="295" spans="2:15">
      <c r="B295" s="90">
        <v>294</v>
      </c>
      <c r="C295" s="51"/>
      <c r="D295" s="51"/>
      <c r="E295" s="51"/>
      <c r="F295" s="51"/>
      <c r="G295" s="51"/>
      <c r="H295" s="51"/>
      <c r="I295" s="51"/>
      <c r="J295" s="51"/>
      <c r="K295" s="51"/>
      <c r="L295" s="51"/>
      <c r="M295" s="51"/>
      <c r="N295" s="51"/>
      <c r="O295" s="51"/>
    </row>
    <row r="296" spans="2:15">
      <c r="B296" s="90">
        <v>295</v>
      </c>
      <c r="C296" s="51"/>
      <c r="D296" s="51"/>
      <c r="E296" s="51"/>
      <c r="F296" s="51"/>
      <c r="G296" s="51"/>
      <c r="H296" s="51"/>
      <c r="I296" s="51"/>
      <c r="J296" s="51"/>
      <c r="K296" s="51"/>
      <c r="L296" s="51"/>
      <c r="M296" s="51"/>
      <c r="N296" s="51"/>
      <c r="O296" s="51"/>
    </row>
    <row r="297" spans="2:15">
      <c r="B297" s="90">
        <v>296</v>
      </c>
      <c r="C297" s="51"/>
      <c r="D297" s="51"/>
      <c r="E297" s="51"/>
      <c r="F297" s="51"/>
      <c r="G297" s="51"/>
      <c r="H297" s="51"/>
      <c r="I297" s="51"/>
      <c r="J297" s="51"/>
      <c r="K297" s="51"/>
      <c r="L297" s="51"/>
      <c r="M297" s="51"/>
      <c r="N297" s="51"/>
      <c r="O297" s="51"/>
    </row>
    <row r="298" spans="2:15">
      <c r="B298" s="90">
        <v>297</v>
      </c>
      <c r="C298" s="51"/>
      <c r="D298" s="51"/>
      <c r="E298" s="51"/>
      <c r="F298" s="51"/>
      <c r="G298" s="51"/>
      <c r="H298" s="51"/>
      <c r="I298" s="51"/>
      <c r="J298" s="51"/>
      <c r="K298" s="51"/>
      <c r="L298" s="51"/>
      <c r="M298" s="51"/>
      <c r="N298" s="51"/>
      <c r="O298" s="51"/>
    </row>
    <row r="299" spans="2:15">
      <c r="B299" s="90">
        <v>298</v>
      </c>
      <c r="C299" s="51"/>
      <c r="D299" s="51"/>
      <c r="E299" s="51"/>
      <c r="F299" s="51"/>
      <c r="G299" s="51"/>
      <c r="H299" s="51"/>
      <c r="I299" s="51"/>
      <c r="J299" s="51"/>
      <c r="K299" s="51"/>
      <c r="L299" s="51"/>
      <c r="M299" s="51"/>
      <c r="N299" s="51"/>
      <c r="O299" s="51"/>
    </row>
    <row r="300" spans="2:15">
      <c r="B300" s="90">
        <v>299</v>
      </c>
      <c r="C300" s="51"/>
      <c r="D300" s="51"/>
      <c r="E300" s="51"/>
      <c r="F300" s="51"/>
      <c r="G300" s="51"/>
      <c r="H300" s="51"/>
      <c r="I300" s="51"/>
      <c r="J300" s="51"/>
      <c r="K300" s="51"/>
      <c r="L300" s="51"/>
      <c r="M300" s="51"/>
      <c r="N300" s="51"/>
      <c r="O300" s="51"/>
    </row>
    <row r="301" spans="2:15">
      <c r="B301" s="90">
        <v>300</v>
      </c>
      <c r="C301" s="51"/>
      <c r="D301" s="51"/>
      <c r="E301" s="51"/>
      <c r="F301" s="51"/>
      <c r="G301" s="51"/>
      <c r="H301" s="51"/>
      <c r="I301" s="51"/>
      <c r="J301" s="51"/>
      <c r="K301" s="51"/>
      <c r="L301" s="51"/>
      <c r="M301" s="51"/>
      <c r="N301" s="51"/>
      <c r="O301" s="51"/>
    </row>
    <row r="302" spans="2:15">
      <c r="B302" s="90">
        <v>301</v>
      </c>
      <c r="C302" s="20"/>
      <c r="D302" s="20"/>
      <c r="E302" s="20"/>
      <c r="F302" s="20"/>
      <c r="G302" s="20"/>
      <c r="H302" s="20"/>
      <c r="I302" s="20"/>
      <c r="J302" s="20"/>
      <c r="K302" s="20"/>
      <c r="L302" s="20"/>
      <c r="M302" s="20"/>
      <c r="N302" s="20"/>
      <c r="O302" s="20"/>
    </row>
    <row r="303" spans="2:15">
      <c r="B303" s="90">
        <v>302</v>
      </c>
      <c r="C303" s="20"/>
      <c r="D303" s="20"/>
      <c r="E303" s="20"/>
      <c r="F303" s="20"/>
      <c r="G303" s="20"/>
      <c r="H303" s="20"/>
      <c r="I303" s="20"/>
      <c r="J303" s="20"/>
      <c r="K303" s="20"/>
      <c r="L303" s="20"/>
      <c r="M303" s="20"/>
      <c r="N303" s="20"/>
      <c r="O303" s="20"/>
    </row>
    <row r="304" spans="2:15">
      <c r="B304" s="90">
        <v>303</v>
      </c>
      <c r="C304" s="20"/>
      <c r="D304" s="20"/>
      <c r="E304" s="20"/>
      <c r="F304" s="20"/>
      <c r="G304" s="20"/>
      <c r="H304" s="20"/>
      <c r="I304" s="20"/>
      <c r="J304" s="20"/>
      <c r="K304" s="20"/>
      <c r="L304" s="20"/>
      <c r="M304" s="20"/>
      <c r="N304" s="20"/>
      <c r="O304" s="20"/>
    </row>
    <row r="305" spans="2:15">
      <c r="B305" s="90">
        <v>304</v>
      </c>
      <c r="C305" s="20"/>
      <c r="D305" s="20"/>
      <c r="E305" s="20"/>
      <c r="F305" s="20"/>
      <c r="G305" s="20"/>
      <c r="H305" s="20"/>
      <c r="I305" s="20"/>
      <c r="J305" s="20"/>
      <c r="K305" s="20"/>
      <c r="L305" s="20"/>
      <c r="M305" s="20"/>
      <c r="N305" s="20"/>
      <c r="O305" s="20"/>
    </row>
    <row r="306" spans="2:15">
      <c r="B306" s="90">
        <v>305</v>
      </c>
      <c r="C306" s="20"/>
      <c r="D306" s="20"/>
      <c r="E306" s="20"/>
      <c r="F306" s="20"/>
      <c r="G306" s="20"/>
      <c r="H306" s="20"/>
      <c r="I306" s="20"/>
      <c r="J306" s="20"/>
      <c r="K306" s="20"/>
      <c r="L306" s="20"/>
      <c r="M306" s="20"/>
      <c r="N306" s="20"/>
      <c r="O306" s="20"/>
    </row>
    <row r="307" spans="2:15">
      <c r="B307" s="90">
        <v>306</v>
      </c>
      <c r="C307" s="20"/>
      <c r="D307" s="20"/>
      <c r="E307" s="20"/>
      <c r="F307" s="20"/>
      <c r="G307" s="20"/>
      <c r="H307" s="20"/>
      <c r="I307" s="20"/>
      <c r="J307" s="20"/>
      <c r="K307" s="20"/>
      <c r="L307" s="20"/>
      <c r="M307" s="20"/>
      <c r="N307" s="20"/>
      <c r="O307" s="20"/>
    </row>
    <row r="308" spans="2:15">
      <c r="B308" s="90">
        <v>307</v>
      </c>
      <c r="C308" s="20"/>
      <c r="D308" s="20"/>
      <c r="E308" s="20"/>
      <c r="F308" s="20"/>
      <c r="G308" s="20"/>
      <c r="H308" s="20"/>
      <c r="I308" s="20"/>
      <c r="J308" s="20"/>
      <c r="K308" s="20"/>
      <c r="L308" s="20"/>
      <c r="M308" s="20"/>
      <c r="N308" s="20"/>
      <c r="O308" s="20"/>
    </row>
    <row r="309" spans="2:15">
      <c r="B309" s="90">
        <v>308</v>
      </c>
      <c r="C309" s="20"/>
      <c r="D309" s="20"/>
      <c r="E309" s="20"/>
      <c r="F309" s="20"/>
      <c r="G309" s="20"/>
      <c r="H309" s="20"/>
      <c r="I309" s="20"/>
      <c r="J309" s="20"/>
      <c r="K309" s="20"/>
      <c r="L309" s="20"/>
      <c r="M309" s="20"/>
      <c r="N309" s="20"/>
      <c r="O309" s="20"/>
    </row>
    <row r="310" spans="2:15">
      <c r="B310" s="90">
        <v>309</v>
      </c>
      <c r="C310" s="20"/>
      <c r="D310" s="20"/>
      <c r="E310" s="20"/>
      <c r="F310" s="20"/>
      <c r="G310" s="20"/>
      <c r="H310" s="20"/>
      <c r="I310" s="20"/>
      <c r="J310" s="20"/>
      <c r="K310" s="20"/>
      <c r="L310" s="20"/>
      <c r="M310" s="20"/>
      <c r="N310" s="20"/>
      <c r="O310" s="20"/>
    </row>
    <row r="311" spans="2:15">
      <c r="B311" s="90">
        <v>310</v>
      </c>
      <c r="C311" s="20"/>
      <c r="D311" s="20"/>
      <c r="E311" s="20"/>
      <c r="F311" s="20"/>
      <c r="G311" s="20"/>
      <c r="H311" s="20"/>
      <c r="I311" s="20"/>
      <c r="J311" s="20"/>
      <c r="K311" s="20"/>
      <c r="L311" s="20"/>
      <c r="M311" s="20"/>
      <c r="N311" s="20"/>
      <c r="O311" s="20"/>
    </row>
    <row r="312" spans="2:15">
      <c r="B312" s="90">
        <v>311</v>
      </c>
      <c r="C312" s="20"/>
      <c r="D312" s="20"/>
      <c r="E312" s="20"/>
      <c r="F312" s="20"/>
      <c r="G312" s="20"/>
      <c r="H312" s="20"/>
      <c r="I312" s="20"/>
      <c r="J312" s="20"/>
      <c r="K312" s="20"/>
      <c r="L312" s="20"/>
      <c r="M312" s="20"/>
      <c r="N312" s="20"/>
      <c r="O312" s="20"/>
    </row>
    <row r="313" spans="2:15">
      <c r="B313" s="90">
        <v>312</v>
      </c>
      <c r="C313" s="20"/>
      <c r="D313" s="20"/>
      <c r="E313" s="20"/>
      <c r="F313" s="20"/>
      <c r="G313" s="20"/>
      <c r="H313" s="20"/>
      <c r="I313" s="20"/>
      <c r="J313" s="20"/>
      <c r="K313" s="20"/>
      <c r="L313" s="20"/>
      <c r="M313" s="20"/>
      <c r="N313" s="20"/>
      <c r="O313" s="20"/>
    </row>
    <row r="314" spans="2:15">
      <c r="B314" s="90">
        <v>313</v>
      </c>
      <c r="C314" s="20"/>
      <c r="D314" s="20"/>
      <c r="E314" s="20"/>
      <c r="F314" s="20"/>
      <c r="G314" s="20"/>
      <c r="H314" s="20"/>
      <c r="I314" s="20"/>
      <c r="J314" s="20"/>
      <c r="K314" s="20"/>
      <c r="L314" s="20"/>
      <c r="M314" s="20"/>
      <c r="N314" s="20"/>
      <c r="O314" s="20"/>
    </row>
    <row r="315" spans="2:15">
      <c r="B315" s="90">
        <v>314</v>
      </c>
      <c r="C315" s="20"/>
      <c r="D315" s="20"/>
      <c r="E315" s="20"/>
      <c r="F315" s="20"/>
      <c r="G315" s="20"/>
      <c r="H315" s="20"/>
      <c r="I315" s="20"/>
      <c r="J315" s="20"/>
      <c r="K315" s="20"/>
      <c r="L315" s="20"/>
      <c r="M315" s="20"/>
      <c r="N315" s="20"/>
      <c r="O315" s="20"/>
    </row>
    <row r="316" spans="2:15">
      <c r="B316" s="90">
        <v>315</v>
      </c>
      <c r="C316" s="20"/>
      <c r="D316" s="20"/>
      <c r="E316" s="20"/>
      <c r="F316" s="20"/>
      <c r="G316" s="20"/>
      <c r="H316" s="20"/>
      <c r="I316" s="20"/>
      <c r="J316" s="20"/>
      <c r="K316" s="20"/>
      <c r="L316" s="20"/>
      <c r="M316" s="20"/>
      <c r="N316" s="20"/>
      <c r="O316" s="20"/>
    </row>
    <row r="317" spans="2:15">
      <c r="B317" s="90">
        <v>316</v>
      </c>
      <c r="C317" s="20"/>
      <c r="D317" s="20"/>
      <c r="E317" s="20"/>
      <c r="F317" s="20"/>
      <c r="G317" s="20"/>
      <c r="H317" s="20"/>
      <c r="I317" s="20"/>
      <c r="J317" s="20"/>
      <c r="K317" s="20"/>
      <c r="L317" s="20"/>
      <c r="M317" s="20"/>
      <c r="N317" s="20"/>
      <c r="O317" s="20"/>
    </row>
    <row r="318" spans="2:15">
      <c r="B318" s="90">
        <v>317</v>
      </c>
      <c r="C318" s="20"/>
      <c r="D318" s="20"/>
      <c r="E318" s="20"/>
      <c r="F318" s="20"/>
      <c r="G318" s="20"/>
      <c r="H318" s="20"/>
      <c r="I318" s="20"/>
      <c r="J318" s="20"/>
      <c r="K318" s="20"/>
      <c r="L318" s="20"/>
      <c r="M318" s="20"/>
      <c r="N318" s="20"/>
      <c r="O318" s="20"/>
    </row>
    <row r="319" spans="2:15">
      <c r="B319" s="90">
        <v>318</v>
      </c>
      <c r="C319" s="20"/>
      <c r="D319" s="20"/>
      <c r="E319" s="20"/>
      <c r="F319" s="20"/>
      <c r="G319" s="20"/>
      <c r="H319" s="20"/>
      <c r="I319" s="20"/>
      <c r="J319" s="20"/>
      <c r="K319" s="20"/>
      <c r="L319" s="20"/>
      <c r="M319" s="20"/>
      <c r="N319" s="20"/>
      <c r="O319" s="20"/>
    </row>
    <row r="320" spans="2:15">
      <c r="B320" s="90">
        <v>319</v>
      </c>
      <c r="C320" s="20"/>
      <c r="D320" s="20"/>
      <c r="E320" s="20"/>
      <c r="F320" s="20"/>
      <c r="G320" s="20"/>
      <c r="H320" s="20"/>
      <c r="I320" s="20"/>
      <c r="J320" s="20"/>
      <c r="K320" s="20"/>
      <c r="L320" s="20"/>
      <c r="M320" s="20"/>
      <c r="N320" s="20"/>
      <c r="O320" s="20"/>
    </row>
    <row r="321" spans="2:15">
      <c r="B321" s="90">
        <v>320</v>
      </c>
      <c r="C321" s="20"/>
      <c r="D321" s="20"/>
      <c r="E321" s="20"/>
      <c r="F321" s="20"/>
      <c r="G321" s="20"/>
      <c r="H321" s="20"/>
      <c r="I321" s="20"/>
      <c r="J321" s="20"/>
      <c r="K321" s="20"/>
      <c r="L321" s="20"/>
      <c r="M321" s="20"/>
      <c r="N321" s="20"/>
      <c r="O321" s="20"/>
    </row>
    <row r="322" spans="2:15">
      <c r="B322" s="90">
        <v>321</v>
      </c>
      <c r="C322" s="20"/>
      <c r="D322" s="20"/>
      <c r="E322" s="20"/>
      <c r="F322" s="20"/>
      <c r="G322" s="20"/>
      <c r="H322" s="20"/>
      <c r="I322" s="20"/>
      <c r="J322" s="20"/>
      <c r="K322" s="20"/>
      <c r="L322" s="20"/>
      <c r="M322" s="20"/>
      <c r="N322" s="20"/>
      <c r="O322" s="20"/>
    </row>
    <row r="323" spans="2:15">
      <c r="B323" s="90">
        <v>322</v>
      </c>
      <c r="C323" s="20"/>
      <c r="D323" s="20"/>
      <c r="E323" s="20"/>
      <c r="F323" s="20"/>
      <c r="G323" s="20"/>
      <c r="H323" s="20"/>
      <c r="I323" s="20"/>
      <c r="J323" s="20"/>
      <c r="K323" s="20"/>
      <c r="L323" s="20"/>
      <c r="M323" s="20"/>
      <c r="N323" s="20"/>
      <c r="O323" s="20"/>
    </row>
    <row r="324" spans="2:15">
      <c r="B324" s="90">
        <v>323</v>
      </c>
      <c r="C324" s="20"/>
      <c r="D324" s="20"/>
      <c r="E324" s="20"/>
      <c r="F324" s="20"/>
      <c r="G324" s="20"/>
      <c r="H324" s="20"/>
      <c r="I324" s="20"/>
      <c r="J324" s="20"/>
      <c r="K324" s="20"/>
      <c r="L324" s="20"/>
      <c r="M324" s="20"/>
      <c r="N324" s="20"/>
      <c r="O324" s="20"/>
    </row>
    <row r="325" spans="2:15">
      <c r="B325" s="90">
        <v>324</v>
      </c>
      <c r="C325" s="20"/>
      <c r="D325" s="20"/>
      <c r="E325" s="20"/>
      <c r="F325" s="20"/>
      <c r="G325" s="20"/>
      <c r="H325" s="20"/>
      <c r="I325" s="20"/>
      <c r="J325" s="20"/>
      <c r="K325" s="20"/>
      <c r="L325" s="20"/>
      <c r="M325" s="20"/>
      <c r="N325" s="20"/>
      <c r="O325" s="20"/>
    </row>
    <row r="326" spans="2:15">
      <c r="B326" s="90">
        <v>325</v>
      </c>
      <c r="C326" s="51"/>
      <c r="D326" s="51"/>
      <c r="E326" s="51"/>
      <c r="F326" s="51"/>
      <c r="G326" s="51"/>
      <c r="H326" s="51"/>
      <c r="I326" s="51"/>
      <c r="J326" s="51"/>
      <c r="K326" s="51"/>
      <c r="L326" s="51"/>
      <c r="M326" s="51"/>
      <c r="N326" s="51"/>
      <c r="O326" s="51"/>
    </row>
    <row r="327" spans="2:15">
      <c r="B327" s="90">
        <v>326</v>
      </c>
      <c r="C327" s="51"/>
      <c r="D327" s="51"/>
      <c r="E327" s="51"/>
      <c r="F327" s="51"/>
      <c r="G327" s="51"/>
      <c r="H327" s="51"/>
      <c r="I327" s="51"/>
      <c r="J327" s="51"/>
      <c r="K327" s="51"/>
      <c r="L327" s="51"/>
      <c r="M327" s="51"/>
      <c r="N327" s="51"/>
      <c r="O327" s="51"/>
    </row>
    <row r="328" spans="2:15">
      <c r="B328" s="90">
        <v>327</v>
      </c>
      <c r="C328" s="51"/>
      <c r="D328" s="51"/>
      <c r="E328" s="51"/>
      <c r="F328" s="51"/>
      <c r="G328" s="51"/>
      <c r="H328" s="51"/>
      <c r="I328" s="51"/>
      <c r="J328" s="51"/>
      <c r="K328" s="51"/>
      <c r="L328" s="51"/>
      <c r="M328" s="51"/>
      <c r="N328" s="51"/>
      <c r="O328" s="51"/>
    </row>
    <row r="329" spans="2:15">
      <c r="B329" s="90">
        <v>328</v>
      </c>
      <c r="C329" s="51"/>
      <c r="D329" s="51"/>
      <c r="E329" s="51"/>
      <c r="F329" s="51"/>
      <c r="G329" s="51"/>
      <c r="H329" s="51"/>
      <c r="I329" s="51"/>
      <c r="J329" s="51"/>
      <c r="K329" s="51"/>
      <c r="L329" s="51"/>
      <c r="M329" s="51"/>
      <c r="N329" s="51"/>
      <c r="O329" s="51"/>
    </row>
    <row r="330" spans="2:15">
      <c r="B330" s="90">
        <v>329</v>
      </c>
      <c r="C330" s="51"/>
      <c r="D330" s="51"/>
      <c r="E330" s="51"/>
      <c r="F330" s="51"/>
      <c r="G330" s="51"/>
      <c r="H330" s="51"/>
      <c r="I330" s="51"/>
      <c r="J330" s="51"/>
      <c r="K330" s="51"/>
      <c r="L330" s="51"/>
      <c r="M330" s="51"/>
      <c r="N330" s="51"/>
      <c r="O330" s="51"/>
    </row>
    <row r="331" spans="2:15">
      <c r="B331" s="90">
        <v>330</v>
      </c>
      <c r="C331" s="51"/>
      <c r="D331" s="51"/>
      <c r="E331" s="51"/>
      <c r="F331" s="51"/>
      <c r="G331" s="51"/>
      <c r="H331" s="51"/>
      <c r="I331" s="51"/>
      <c r="J331" s="51"/>
      <c r="K331" s="51"/>
      <c r="L331" s="51"/>
      <c r="M331" s="51"/>
      <c r="N331" s="51"/>
      <c r="O331" s="51"/>
    </row>
    <row r="332" spans="2:15">
      <c r="B332" s="90">
        <v>331</v>
      </c>
      <c r="C332" s="51"/>
      <c r="D332" s="51"/>
      <c r="E332" s="51"/>
      <c r="F332" s="51"/>
      <c r="G332" s="51"/>
      <c r="H332" s="51"/>
      <c r="I332" s="51"/>
      <c r="J332" s="51"/>
      <c r="K332" s="51"/>
      <c r="L332" s="51"/>
      <c r="M332" s="51"/>
      <c r="N332" s="51"/>
      <c r="O332" s="51"/>
    </row>
    <row r="333" spans="2:15">
      <c r="B333" s="90">
        <v>332</v>
      </c>
      <c r="C333" s="51"/>
      <c r="D333" s="51"/>
      <c r="E333" s="51"/>
      <c r="F333" s="51"/>
      <c r="G333" s="51"/>
      <c r="H333" s="51"/>
      <c r="I333" s="51"/>
      <c r="J333" s="51"/>
      <c r="K333" s="51"/>
      <c r="L333" s="51"/>
      <c r="M333" s="51"/>
      <c r="N333" s="51"/>
      <c r="O333" s="51"/>
    </row>
    <row r="334" spans="2:15">
      <c r="B334" s="90">
        <v>333</v>
      </c>
      <c r="C334" s="51"/>
      <c r="D334" s="51"/>
      <c r="E334" s="51"/>
      <c r="F334" s="51"/>
      <c r="G334" s="51"/>
      <c r="H334" s="51"/>
      <c r="I334" s="51"/>
      <c r="J334" s="51"/>
      <c r="K334" s="51"/>
      <c r="L334" s="51"/>
      <c r="M334" s="51"/>
      <c r="N334" s="51"/>
      <c r="O334" s="51"/>
    </row>
    <row r="335" spans="2:15">
      <c r="B335" s="90">
        <v>334</v>
      </c>
      <c r="C335" s="51"/>
      <c r="D335" s="51"/>
      <c r="E335" s="51"/>
      <c r="F335" s="51"/>
      <c r="G335" s="51"/>
      <c r="H335" s="51"/>
      <c r="I335" s="51"/>
      <c r="J335" s="51"/>
      <c r="K335" s="51"/>
      <c r="L335" s="51"/>
      <c r="M335" s="51"/>
      <c r="N335" s="51"/>
      <c r="O335" s="51"/>
    </row>
    <row r="336" spans="2:15">
      <c r="B336" s="90">
        <v>335</v>
      </c>
      <c r="C336" s="51"/>
      <c r="D336" s="51"/>
      <c r="E336" s="51"/>
      <c r="F336" s="51"/>
      <c r="G336" s="51"/>
      <c r="H336" s="51"/>
      <c r="I336" s="51"/>
      <c r="J336" s="51"/>
      <c r="K336" s="51"/>
      <c r="L336" s="51"/>
      <c r="M336" s="51"/>
      <c r="N336" s="51"/>
      <c r="O336" s="51"/>
    </row>
    <row r="337" spans="2:15">
      <c r="B337" s="90">
        <v>336</v>
      </c>
      <c r="C337" s="51"/>
      <c r="D337" s="51"/>
      <c r="E337" s="51"/>
      <c r="F337" s="51"/>
      <c r="G337" s="51"/>
      <c r="H337" s="51"/>
      <c r="I337" s="51"/>
      <c r="J337" s="51"/>
      <c r="K337" s="51"/>
      <c r="L337" s="51"/>
      <c r="M337" s="51"/>
      <c r="N337" s="51"/>
      <c r="O337" s="51"/>
    </row>
    <row r="338" spans="2:15">
      <c r="B338" s="90">
        <v>337</v>
      </c>
      <c r="C338" s="20"/>
      <c r="D338" s="20"/>
      <c r="E338" s="20"/>
      <c r="F338" s="20"/>
      <c r="G338" s="20"/>
      <c r="H338" s="20"/>
      <c r="I338" s="20"/>
      <c r="J338" s="20"/>
      <c r="K338" s="20"/>
      <c r="L338" s="20"/>
      <c r="M338" s="20"/>
      <c r="N338" s="20"/>
      <c r="O338" s="20"/>
    </row>
    <row r="339" spans="2:15">
      <c r="B339" s="90">
        <v>338</v>
      </c>
      <c r="C339" s="20"/>
      <c r="D339" s="20"/>
      <c r="E339" s="20"/>
      <c r="F339" s="20"/>
      <c r="G339" s="20"/>
      <c r="H339" s="20"/>
      <c r="I339" s="20"/>
      <c r="J339" s="20"/>
      <c r="K339" s="20"/>
      <c r="L339" s="20"/>
      <c r="M339" s="20"/>
      <c r="N339" s="20"/>
      <c r="O339" s="20"/>
    </row>
    <row r="340" spans="2:15">
      <c r="B340" s="90">
        <v>339</v>
      </c>
      <c r="C340" s="20"/>
      <c r="D340" s="20"/>
      <c r="E340" s="20"/>
      <c r="F340" s="20"/>
      <c r="G340" s="20"/>
      <c r="H340" s="20"/>
      <c r="I340" s="20"/>
      <c r="J340" s="20"/>
      <c r="K340" s="20"/>
      <c r="L340" s="20"/>
      <c r="M340" s="20"/>
      <c r="N340" s="20"/>
      <c r="O340" s="20"/>
    </row>
    <row r="341" spans="2:15">
      <c r="B341" s="90">
        <v>340</v>
      </c>
      <c r="C341" s="20"/>
      <c r="D341" s="20"/>
      <c r="E341" s="20"/>
      <c r="F341" s="20"/>
      <c r="G341" s="20"/>
      <c r="H341" s="20"/>
      <c r="I341" s="20"/>
      <c r="J341" s="20"/>
      <c r="K341" s="20"/>
      <c r="L341" s="20"/>
      <c r="M341" s="20"/>
      <c r="N341" s="20"/>
      <c r="O341" s="20"/>
    </row>
    <row r="342" spans="2:15">
      <c r="B342" s="90">
        <v>341</v>
      </c>
      <c r="C342" s="20"/>
      <c r="D342" s="20"/>
      <c r="E342" s="20"/>
      <c r="F342" s="20"/>
      <c r="G342" s="20"/>
      <c r="H342" s="20"/>
      <c r="I342" s="20"/>
      <c r="J342" s="20"/>
      <c r="K342" s="20"/>
      <c r="L342" s="20"/>
      <c r="M342" s="20"/>
      <c r="N342" s="20"/>
      <c r="O342" s="20"/>
    </row>
    <row r="343" spans="2:15">
      <c r="B343" s="90">
        <v>342</v>
      </c>
      <c r="C343" s="20"/>
      <c r="D343" s="20"/>
      <c r="E343" s="20"/>
      <c r="F343" s="20"/>
      <c r="G343" s="20"/>
      <c r="H343" s="20"/>
      <c r="I343" s="20"/>
      <c r="J343" s="20"/>
      <c r="K343" s="20"/>
      <c r="L343" s="20"/>
      <c r="M343" s="20"/>
      <c r="N343" s="20"/>
      <c r="O343" s="20"/>
    </row>
    <row r="344" spans="2:15">
      <c r="B344" s="90">
        <v>343</v>
      </c>
      <c r="C344" s="20"/>
      <c r="D344" s="20"/>
      <c r="E344" s="20"/>
      <c r="F344" s="20"/>
      <c r="G344" s="20"/>
      <c r="H344" s="20"/>
      <c r="I344" s="20"/>
      <c r="J344" s="20"/>
      <c r="K344" s="20"/>
      <c r="L344" s="20"/>
      <c r="M344" s="20"/>
      <c r="N344" s="20"/>
      <c r="O344" s="20"/>
    </row>
    <row r="345" spans="2:15">
      <c r="B345" s="90">
        <v>344</v>
      </c>
      <c r="C345" s="20"/>
      <c r="D345" s="20"/>
      <c r="E345" s="20"/>
      <c r="F345" s="20"/>
      <c r="G345" s="20"/>
      <c r="H345" s="20"/>
      <c r="I345" s="20"/>
      <c r="J345" s="20"/>
      <c r="K345" s="20"/>
      <c r="L345" s="20"/>
      <c r="M345" s="20"/>
      <c r="N345" s="20"/>
      <c r="O345" s="20"/>
    </row>
    <row r="346" spans="2:15">
      <c r="B346" s="90">
        <v>345</v>
      </c>
      <c r="C346" s="20"/>
      <c r="D346" s="20"/>
      <c r="E346" s="20"/>
      <c r="F346" s="20"/>
      <c r="G346" s="20"/>
      <c r="H346" s="20"/>
      <c r="I346" s="20"/>
      <c r="J346" s="20"/>
      <c r="K346" s="20"/>
      <c r="L346" s="20"/>
      <c r="M346" s="20"/>
      <c r="N346" s="20"/>
      <c r="O346" s="20"/>
    </row>
    <row r="347" spans="2:15">
      <c r="B347" s="90">
        <v>346</v>
      </c>
      <c r="C347" s="20"/>
      <c r="D347" s="20"/>
      <c r="E347" s="20"/>
      <c r="F347" s="20"/>
      <c r="G347" s="20"/>
      <c r="H347" s="20"/>
      <c r="I347" s="20"/>
      <c r="J347" s="20"/>
      <c r="K347" s="20"/>
      <c r="L347" s="20"/>
      <c r="M347" s="20"/>
      <c r="N347" s="20"/>
      <c r="O347" s="20"/>
    </row>
    <row r="348" spans="2:15">
      <c r="B348" s="90">
        <v>347</v>
      </c>
      <c r="C348" s="20"/>
      <c r="D348" s="20"/>
      <c r="E348" s="20"/>
      <c r="F348" s="20"/>
      <c r="G348" s="20"/>
      <c r="H348" s="20"/>
      <c r="I348" s="20"/>
      <c r="J348" s="20"/>
      <c r="K348" s="20"/>
      <c r="L348" s="20"/>
      <c r="M348" s="20"/>
      <c r="N348" s="20"/>
      <c r="O348" s="20"/>
    </row>
    <row r="349" spans="2:15">
      <c r="B349" s="90">
        <v>348</v>
      </c>
      <c r="C349" s="20"/>
      <c r="D349" s="20"/>
      <c r="E349" s="20"/>
      <c r="F349" s="20"/>
      <c r="G349" s="20"/>
      <c r="H349" s="20"/>
      <c r="I349" s="20"/>
      <c r="J349" s="20"/>
      <c r="K349" s="20"/>
      <c r="L349" s="20"/>
      <c r="M349" s="20"/>
      <c r="N349" s="20"/>
      <c r="O349" s="20"/>
    </row>
    <row r="350" spans="2:15">
      <c r="B350" s="90">
        <v>349</v>
      </c>
      <c r="C350" s="51"/>
      <c r="D350" s="51"/>
      <c r="E350" s="51"/>
      <c r="F350" s="51"/>
      <c r="G350" s="51"/>
      <c r="H350" s="51"/>
      <c r="I350" s="51"/>
      <c r="J350" s="51"/>
      <c r="K350" s="51"/>
      <c r="L350" s="51"/>
      <c r="M350" s="51"/>
      <c r="N350" s="51"/>
      <c r="O350" s="51"/>
    </row>
    <row r="351" spans="2:15">
      <c r="B351" s="90">
        <v>350</v>
      </c>
      <c r="C351" s="51"/>
      <c r="D351" s="51"/>
      <c r="E351" s="51"/>
      <c r="F351" s="51"/>
      <c r="G351" s="51"/>
      <c r="H351" s="51"/>
      <c r="I351" s="51"/>
      <c r="J351" s="51"/>
      <c r="K351" s="51"/>
      <c r="L351" s="51"/>
      <c r="M351" s="51"/>
      <c r="N351" s="51"/>
      <c r="O351" s="51"/>
    </row>
    <row r="352" spans="2:15">
      <c r="B352" s="90">
        <v>351</v>
      </c>
      <c r="C352" s="51"/>
      <c r="D352" s="51"/>
      <c r="E352" s="51"/>
      <c r="F352" s="51"/>
      <c r="G352" s="51"/>
      <c r="H352" s="51"/>
      <c r="I352" s="51"/>
      <c r="J352" s="51"/>
      <c r="K352" s="51"/>
      <c r="L352" s="51"/>
      <c r="M352" s="51"/>
      <c r="N352" s="51"/>
      <c r="O352" s="51"/>
    </row>
    <row r="353" spans="2:15">
      <c r="B353" s="90">
        <v>352</v>
      </c>
      <c r="C353" s="51"/>
      <c r="D353" s="51"/>
      <c r="E353" s="51"/>
      <c r="F353" s="51"/>
      <c r="G353" s="51"/>
      <c r="H353" s="51"/>
      <c r="I353" s="51"/>
      <c r="J353" s="51"/>
      <c r="K353" s="51"/>
      <c r="L353" s="51"/>
      <c r="M353" s="51"/>
      <c r="N353" s="51"/>
      <c r="O353" s="51"/>
    </row>
    <row r="354" spans="2:15">
      <c r="B354" s="90">
        <v>353</v>
      </c>
      <c r="C354" s="51"/>
      <c r="D354" s="51"/>
      <c r="E354" s="51"/>
      <c r="F354" s="51"/>
      <c r="G354" s="51"/>
      <c r="H354" s="51"/>
      <c r="I354" s="51"/>
      <c r="J354" s="51"/>
      <c r="K354" s="51"/>
      <c r="L354" s="51"/>
      <c r="M354" s="51"/>
      <c r="N354" s="51"/>
      <c r="O354" s="51"/>
    </row>
    <row r="355" spans="2:15">
      <c r="B355" s="90">
        <v>354</v>
      </c>
      <c r="C355" s="51"/>
      <c r="D355" s="51"/>
      <c r="E355" s="51"/>
      <c r="F355" s="51"/>
      <c r="G355" s="51"/>
      <c r="H355" s="51"/>
      <c r="I355" s="51"/>
      <c r="J355" s="51"/>
      <c r="K355" s="51"/>
      <c r="L355" s="51"/>
      <c r="M355" s="51"/>
      <c r="N355" s="51"/>
      <c r="O355" s="51"/>
    </row>
    <row r="356" spans="2:15">
      <c r="B356" s="90">
        <v>355</v>
      </c>
      <c r="C356" s="51"/>
      <c r="D356" s="51"/>
      <c r="E356" s="51"/>
      <c r="F356" s="51"/>
      <c r="G356" s="51"/>
      <c r="H356" s="51"/>
      <c r="I356" s="51"/>
      <c r="J356" s="51"/>
      <c r="K356" s="51"/>
      <c r="L356" s="51"/>
      <c r="M356" s="51"/>
      <c r="N356" s="51"/>
      <c r="O356" s="51"/>
    </row>
    <row r="357" spans="2:15">
      <c r="B357" s="90">
        <v>356</v>
      </c>
      <c r="C357" s="51"/>
      <c r="D357" s="51"/>
      <c r="E357" s="51"/>
      <c r="F357" s="51"/>
      <c r="G357" s="51"/>
      <c r="H357" s="51"/>
      <c r="I357" s="51"/>
      <c r="J357" s="51"/>
      <c r="K357" s="51"/>
      <c r="L357" s="51"/>
      <c r="M357" s="51"/>
      <c r="N357" s="51"/>
      <c r="O357" s="51"/>
    </row>
    <row r="358" spans="2:15">
      <c r="B358" s="90">
        <v>357</v>
      </c>
      <c r="C358" s="51"/>
      <c r="D358" s="51"/>
      <c r="E358" s="51"/>
      <c r="F358" s="51"/>
      <c r="G358" s="51"/>
      <c r="H358" s="51"/>
      <c r="I358" s="51"/>
      <c r="J358" s="51"/>
      <c r="K358" s="51"/>
      <c r="L358" s="51"/>
      <c r="M358" s="51"/>
      <c r="N358" s="51"/>
      <c r="O358" s="51"/>
    </row>
    <row r="359" spans="2:15">
      <c r="B359" s="90">
        <v>358</v>
      </c>
      <c r="C359" s="51"/>
      <c r="D359" s="51"/>
      <c r="E359" s="51"/>
      <c r="F359" s="51"/>
      <c r="G359" s="51"/>
      <c r="H359" s="51"/>
      <c r="I359" s="51"/>
      <c r="J359" s="51"/>
      <c r="K359" s="51"/>
      <c r="L359" s="51"/>
      <c r="M359" s="51"/>
      <c r="N359" s="51"/>
      <c r="O359" s="51"/>
    </row>
    <row r="360" spans="2:15">
      <c r="B360" s="90">
        <v>359</v>
      </c>
      <c r="C360" s="51"/>
      <c r="D360" s="51"/>
      <c r="E360" s="51"/>
      <c r="F360" s="51"/>
      <c r="G360" s="51"/>
      <c r="H360" s="51"/>
      <c r="I360" s="51"/>
      <c r="J360" s="51"/>
      <c r="K360" s="51"/>
      <c r="L360" s="51"/>
      <c r="M360" s="51"/>
      <c r="N360" s="51"/>
      <c r="O360" s="51"/>
    </row>
    <row r="361" spans="2:15">
      <c r="B361" s="90">
        <v>360</v>
      </c>
      <c r="C361" s="51"/>
      <c r="D361" s="51"/>
      <c r="E361" s="51"/>
      <c r="F361" s="51"/>
      <c r="G361" s="51"/>
      <c r="H361" s="51"/>
      <c r="I361" s="51"/>
      <c r="J361" s="51"/>
      <c r="K361" s="51"/>
      <c r="L361" s="51"/>
      <c r="M361" s="51"/>
      <c r="N361" s="51"/>
      <c r="O361" s="51"/>
    </row>
    <row r="362" spans="2:15">
      <c r="B362" s="90">
        <v>361</v>
      </c>
      <c r="C362" s="20"/>
      <c r="D362" s="20"/>
      <c r="E362" s="20"/>
      <c r="F362" s="20"/>
      <c r="G362" s="20"/>
      <c r="H362" s="20"/>
      <c r="I362" s="20"/>
      <c r="J362" s="20"/>
      <c r="K362" s="20"/>
      <c r="L362" s="20"/>
      <c r="M362" s="20"/>
      <c r="N362" s="20"/>
      <c r="O362" s="20"/>
    </row>
    <row r="363" spans="2:15">
      <c r="B363" s="90">
        <v>362</v>
      </c>
      <c r="C363" s="20"/>
      <c r="D363" s="20"/>
      <c r="E363" s="20"/>
      <c r="F363" s="20"/>
      <c r="G363" s="20"/>
      <c r="H363" s="20"/>
      <c r="I363" s="20"/>
      <c r="J363" s="20"/>
      <c r="K363" s="20"/>
      <c r="L363" s="20"/>
      <c r="M363" s="20"/>
      <c r="N363" s="20"/>
      <c r="O363" s="20"/>
    </row>
    <row r="364" spans="2:15">
      <c r="B364" s="90">
        <v>363</v>
      </c>
      <c r="C364" s="20"/>
      <c r="D364" s="20"/>
      <c r="E364" s="20"/>
      <c r="F364" s="20"/>
      <c r="G364" s="20"/>
      <c r="H364" s="20"/>
      <c r="I364" s="20"/>
      <c r="J364" s="20"/>
      <c r="K364" s="20"/>
      <c r="L364" s="20"/>
      <c r="M364" s="20"/>
      <c r="N364" s="20"/>
      <c r="O364" s="20"/>
    </row>
    <row r="365" spans="2:15">
      <c r="B365" s="90">
        <v>364</v>
      </c>
      <c r="C365" s="20"/>
      <c r="D365" s="20"/>
      <c r="E365" s="20"/>
      <c r="F365" s="20"/>
      <c r="G365" s="20"/>
      <c r="H365" s="20"/>
      <c r="I365" s="20"/>
      <c r="J365" s="20"/>
      <c r="K365" s="20"/>
      <c r="L365" s="20"/>
      <c r="M365" s="20"/>
      <c r="N365" s="20"/>
      <c r="O365" s="20"/>
    </row>
    <row r="366" spans="2:15">
      <c r="B366" s="90">
        <v>365</v>
      </c>
      <c r="C366" s="20"/>
      <c r="D366" s="20"/>
      <c r="E366" s="20"/>
      <c r="F366" s="20"/>
      <c r="G366" s="20"/>
      <c r="H366" s="20"/>
      <c r="I366" s="20"/>
      <c r="J366" s="20"/>
      <c r="K366" s="20"/>
      <c r="L366" s="20"/>
      <c r="M366" s="20"/>
      <c r="N366" s="20"/>
      <c r="O366" s="20"/>
    </row>
    <row r="367" spans="2:15">
      <c r="B367" s="90">
        <v>366</v>
      </c>
      <c r="C367" s="20"/>
      <c r="D367" s="20"/>
      <c r="E367" s="20"/>
      <c r="F367" s="20"/>
      <c r="G367" s="20"/>
      <c r="H367" s="20"/>
      <c r="I367" s="20"/>
      <c r="J367" s="20"/>
      <c r="K367" s="20"/>
      <c r="L367" s="20"/>
      <c r="M367" s="20"/>
      <c r="N367" s="20"/>
      <c r="O367" s="20"/>
    </row>
    <row r="368" spans="2:15">
      <c r="B368" s="90">
        <v>367</v>
      </c>
      <c r="C368" s="20"/>
      <c r="D368" s="20"/>
      <c r="E368" s="20"/>
      <c r="F368" s="20"/>
      <c r="G368" s="20"/>
      <c r="H368" s="20"/>
      <c r="I368" s="20"/>
      <c r="J368" s="20"/>
      <c r="K368" s="20"/>
      <c r="L368" s="20"/>
      <c r="M368" s="20"/>
      <c r="N368" s="20"/>
      <c r="O368" s="20"/>
    </row>
    <row r="369" spans="2:15">
      <c r="B369" s="90">
        <v>368</v>
      </c>
      <c r="C369" s="20"/>
      <c r="D369" s="20"/>
      <c r="E369" s="20"/>
      <c r="F369" s="20"/>
      <c r="G369" s="20"/>
      <c r="H369" s="20"/>
      <c r="I369" s="20"/>
      <c r="J369" s="20"/>
      <c r="K369" s="20"/>
      <c r="L369" s="20"/>
      <c r="M369" s="20"/>
      <c r="N369" s="20"/>
      <c r="O369" s="20"/>
    </row>
    <row r="370" spans="2:15">
      <c r="B370" s="90">
        <v>369</v>
      </c>
      <c r="C370" s="20"/>
      <c r="D370" s="20"/>
      <c r="E370" s="20"/>
      <c r="F370" s="20"/>
      <c r="G370" s="20"/>
      <c r="H370" s="20"/>
      <c r="I370" s="20"/>
      <c r="J370" s="20"/>
      <c r="K370" s="20"/>
      <c r="L370" s="20"/>
      <c r="M370" s="20"/>
      <c r="N370" s="20"/>
      <c r="O370" s="20"/>
    </row>
    <row r="371" spans="2:15">
      <c r="B371" s="90">
        <v>370</v>
      </c>
      <c r="C371" s="20"/>
      <c r="D371" s="20"/>
      <c r="E371" s="20"/>
      <c r="F371" s="20"/>
      <c r="G371" s="20"/>
      <c r="H371" s="20"/>
      <c r="I371" s="20"/>
      <c r="J371" s="20"/>
      <c r="K371" s="20"/>
      <c r="L371" s="20"/>
      <c r="M371" s="20"/>
      <c r="N371" s="20"/>
      <c r="O371" s="20"/>
    </row>
    <row r="372" spans="2:15">
      <c r="B372" s="90">
        <v>371</v>
      </c>
      <c r="C372" s="20"/>
      <c r="D372" s="20"/>
      <c r="E372" s="20"/>
      <c r="F372" s="20"/>
      <c r="G372" s="20"/>
      <c r="H372" s="20"/>
      <c r="I372" s="20"/>
      <c r="J372" s="20"/>
      <c r="K372" s="20"/>
      <c r="L372" s="20"/>
      <c r="M372" s="20"/>
      <c r="N372" s="20"/>
      <c r="O372" s="20"/>
    </row>
    <row r="373" spans="2:15">
      <c r="B373" s="90">
        <v>372</v>
      </c>
      <c r="C373" s="20"/>
      <c r="D373" s="20"/>
      <c r="E373" s="20"/>
      <c r="F373" s="20"/>
      <c r="G373" s="20"/>
      <c r="H373" s="20"/>
      <c r="I373" s="20"/>
      <c r="J373" s="20"/>
      <c r="K373" s="20"/>
      <c r="L373" s="20"/>
      <c r="M373" s="20"/>
      <c r="N373" s="20"/>
      <c r="O373" s="20"/>
    </row>
    <row r="374" spans="2:15">
      <c r="B374" s="90">
        <v>373</v>
      </c>
      <c r="C374" s="20"/>
      <c r="D374" s="20"/>
      <c r="E374" s="20"/>
      <c r="F374" s="20"/>
      <c r="G374" s="20"/>
      <c r="H374" s="20"/>
      <c r="I374" s="20"/>
      <c r="J374" s="20"/>
      <c r="K374" s="20"/>
      <c r="L374" s="20"/>
      <c r="M374" s="20"/>
      <c r="N374" s="20"/>
      <c r="O374" s="20"/>
    </row>
    <row r="375" spans="2:15">
      <c r="B375" s="90">
        <v>374</v>
      </c>
      <c r="C375" s="20"/>
      <c r="D375" s="20"/>
      <c r="E375" s="20"/>
      <c r="F375" s="20"/>
      <c r="G375" s="20"/>
      <c r="H375" s="20"/>
      <c r="I375" s="20"/>
      <c r="J375" s="20"/>
      <c r="K375" s="20"/>
      <c r="L375" s="20"/>
      <c r="M375" s="20"/>
      <c r="N375" s="20"/>
      <c r="O375" s="20"/>
    </row>
    <row r="376" spans="2:15">
      <c r="B376" s="90">
        <v>375</v>
      </c>
      <c r="C376" s="20"/>
      <c r="D376" s="20"/>
      <c r="E376" s="20"/>
      <c r="F376" s="20"/>
      <c r="G376" s="20"/>
      <c r="H376" s="20"/>
      <c r="I376" s="20"/>
      <c r="J376" s="20"/>
      <c r="K376" s="20"/>
      <c r="L376" s="20"/>
      <c r="M376" s="20"/>
      <c r="N376" s="20"/>
      <c r="O376" s="20"/>
    </row>
    <row r="377" spans="2:15">
      <c r="B377" s="90">
        <v>376</v>
      </c>
      <c r="C377" s="20"/>
      <c r="D377" s="20"/>
      <c r="E377" s="20"/>
      <c r="F377" s="20"/>
      <c r="G377" s="20"/>
      <c r="H377" s="20"/>
      <c r="I377" s="20"/>
      <c r="J377" s="20"/>
      <c r="K377" s="20"/>
      <c r="L377" s="20"/>
      <c r="M377" s="20"/>
      <c r="N377" s="20"/>
      <c r="O377" s="20"/>
    </row>
    <row r="378" spans="2:15">
      <c r="B378" s="90">
        <v>377</v>
      </c>
      <c r="C378" s="20"/>
      <c r="D378" s="20"/>
      <c r="E378" s="20"/>
      <c r="F378" s="20"/>
      <c r="G378" s="20"/>
      <c r="H378" s="20"/>
      <c r="I378" s="20"/>
      <c r="J378" s="20"/>
      <c r="K378" s="20"/>
      <c r="L378" s="20"/>
      <c r="M378" s="20"/>
      <c r="N378" s="20"/>
      <c r="O378" s="20"/>
    </row>
    <row r="379" spans="2:15">
      <c r="B379" s="90">
        <v>378</v>
      </c>
      <c r="C379" s="20"/>
      <c r="D379" s="20"/>
      <c r="E379" s="20"/>
      <c r="F379" s="20"/>
      <c r="G379" s="20"/>
      <c r="H379" s="20"/>
      <c r="I379" s="20"/>
      <c r="J379" s="20"/>
      <c r="K379" s="20"/>
      <c r="L379" s="20"/>
      <c r="M379" s="20"/>
      <c r="N379" s="20"/>
      <c r="O379" s="20"/>
    </row>
    <row r="380" spans="2:15">
      <c r="B380" s="90">
        <v>379</v>
      </c>
      <c r="C380" s="20"/>
      <c r="D380" s="20"/>
      <c r="E380" s="20"/>
      <c r="F380" s="20"/>
      <c r="G380" s="20"/>
      <c r="H380" s="20"/>
      <c r="I380" s="20"/>
      <c r="J380" s="20"/>
      <c r="K380" s="20"/>
      <c r="L380" s="20"/>
      <c r="M380" s="20"/>
      <c r="N380" s="20"/>
      <c r="O380" s="20"/>
    </row>
    <row r="381" spans="2:15">
      <c r="B381" s="90">
        <v>380</v>
      </c>
      <c r="C381" s="20"/>
      <c r="D381" s="20"/>
      <c r="E381" s="20"/>
      <c r="F381" s="20"/>
      <c r="G381" s="20"/>
      <c r="H381" s="20"/>
      <c r="I381" s="20"/>
      <c r="J381" s="20"/>
      <c r="K381" s="20"/>
      <c r="L381" s="20"/>
      <c r="M381" s="20"/>
      <c r="N381" s="20"/>
      <c r="O381" s="20"/>
    </row>
    <row r="382" spans="2:15">
      <c r="B382" s="90">
        <v>381</v>
      </c>
      <c r="C382" s="20"/>
      <c r="D382" s="20"/>
      <c r="E382" s="20"/>
      <c r="F382" s="20"/>
      <c r="G382" s="20"/>
      <c r="H382" s="20"/>
      <c r="I382" s="20"/>
      <c r="J382" s="20"/>
      <c r="K382" s="20"/>
      <c r="L382" s="20"/>
      <c r="M382" s="20"/>
      <c r="N382" s="20"/>
      <c r="O382" s="20"/>
    </row>
    <row r="383" spans="2:15">
      <c r="B383" s="90">
        <v>382</v>
      </c>
      <c r="C383" s="20"/>
      <c r="D383" s="20"/>
      <c r="E383" s="20"/>
      <c r="F383" s="20"/>
      <c r="G383" s="20"/>
      <c r="H383" s="20"/>
      <c r="I383" s="20"/>
      <c r="J383" s="20"/>
      <c r="K383" s="20"/>
      <c r="L383" s="20"/>
      <c r="M383" s="20"/>
      <c r="N383" s="20"/>
      <c r="O383" s="20"/>
    </row>
    <row r="384" spans="2:15">
      <c r="B384" s="90">
        <v>383</v>
      </c>
      <c r="C384" s="20"/>
      <c r="D384" s="20"/>
      <c r="E384" s="20"/>
      <c r="F384" s="20"/>
      <c r="G384" s="20"/>
      <c r="H384" s="20"/>
      <c r="I384" s="20"/>
      <c r="J384" s="20"/>
      <c r="K384" s="20"/>
      <c r="L384" s="20"/>
      <c r="M384" s="20"/>
      <c r="N384" s="20"/>
      <c r="O384" s="20"/>
    </row>
    <row r="385" spans="2:15">
      <c r="B385" s="90">
        <v>384</v>
      </c>
      <c r="C385" s="20"/>
      <c r="D385" s="20"/>
      <c r="E385" s="20"/>
      <c r="F385" s="20"/>
      <c r="G385" s="20"/>
      <c r="H385" s="20"/>
      <c r="I385" s="20"/>
      <c r="J385" s="20"/>
      <c r="K385" s="20"/>
      <c r="L385" s="20"/>
      <c r="M385" s="20"/>
      <c r="N385" s="20"/>
      <c r="O385" s="20"/>
    </row>
    <row r="386" spans="2:15">
      <c r="B386" s="90">
        <v>385</v>
      </c>
      <c r="C386" s="51"/>
      <c r="D386" s="51"/>
      <c r="E386" s="51"/>
      <c r="F386" s="51"/>
      <c r="G386" s="51"/>
      <c r="H386" s="51"/>
      <c r="I386" s="51"/>
      <c r="J386" s="51"/>
      <c r="K386" s="51"/>
      <c r="L386" s="51"/>
      <c r="M386" s="51"/>
      <c r="N386" s="51"/>
      <c r="O386" s="51"/>
    </row>
    <row r="387" spans="2:15">
      <c r="B387" s="90">
        <v>386</v>
      </c>
      <c r="C387" s="51"/>
      <c r="D387" s="51"/>
      <c r="E387" s="51"/>
      <c r="F387" s="51"/>
      <c r="G387" s="51"/>
      <c r="H387" s="51"/>
      <c r="I387" s="51"/>
      <c r="J387" s="51"/>
      <c r="K387" s="51"/>
      <c r="L387" s="51"/>
      <c r="M387" s="51"/>
      <c r="N387" s="51"/>
      <c r="O387" s="51"/>
    </row>
    <row r="388" spans="2:15">
      <c r="B388" s="90">
        <v>387</v>
      </c>
      <c r="C388" s="51"/>
      <c r="D388" s="51"/>
      <c r="E388" s="51"/>
      <c r="F388" s="51"/>
      <c r="G388" s="51"/>
      <c r="H388" s="51"/>
      <c r="I388" s="51"/>
      <c r="J388" s="51"/>
      <c r="K388" s="51"/>
      <c r="L388" s="51"/>
      <c r="M388" s="51"/>
      <c r="N388" s="51"/>
      <c r="O388" s="51"/>
    </row>
    <row r="389" spans="2:15">
      <c r="B389" s="90">
        <v>388</v>
      </c>
      <c r="C389" s="51"/>
      <c r="D389" s="51"/>
      <c r="E389" s="51"/>
      <c r="F389" s="51"/>
      <c r="G389" s="51"/>
      <c r="H389" s="51"/>
      <c r="I389" s="51"/>
      <c r="J389" s="51"/>
      <c r="K389" s="51"/>
      <c r="L389" s="51"/>
      <c r="M389" s="51"/>
      <c r="N389" s="51"/>
      <c r="O389" s="51"/>
    </row>
    <row r="390" spans="2:15">
      <c r="B390" s="90">
        <v>389</v>
      </c>
      <c r="C390" s="51"/>
      <c r="D390" s="51"/>
      <c r="E390" s="51"/>
      <c r="F390" s="51"/>
      <c r="G390" s="51"/>
      <c r="H390" s="51"/>
      <c r="I390" s="51"/>
      <c r="J390" s="51"/>
      <c r="K390" s="51"/>
      <c r="L390" s="51"/>
      <c r="M390" s="51"/>
      <c r="N390" s="51"/>
      <c r="O390" s="51"/>
    </row>
    <row r="391" spans="2:15">
      <c r="B391" s="90">
        <v>390</v>
      </c>
      <c r="C391" s="51"/>
      <c r="D391" s="51"/>
      <c r="E391" s="51"/>
      <c r="F391" s="51"/>
      <c r="G391" s="51"/>
      <c r="H391" s="51"/>
      <c r="I391" s="51"/>
      <c r="J391" s="51"/>
      <c r="K391" s="51"/>
      <c r="L391" s="51"/>
      <c r="M391" s="51"/>
      <c r="N391" s="51"/>
      <c r="O391" s="51"/>
    </row>
    <row r="392" spans="2:15">
      <c r="B392" s="90">
        <v>391</v>
      </c>
      <c r="C392" s="51"/>
      <c r="D392" s="51"/>
      <c r="E392" s="51"/>
      <c r="F392" s="51"/>
      <c r="G392" s="51"/>
      <c r="H392" s="51"/>
      <c r="I392" s="51"/>
      <c r="J392" s="51"/>
      <c r="K392" s="51"/>
      <c r="L392" s="51"/>
      <c r="M392" s="51"/>
      <c r="N392" s="51"/>
      <c r="O392" s="51"/>
    </row>
    <row r="393" spans="2:15">
      <c r="B393" s="90">
        <v>392</v>
      </c>
      <c r="C393" s="51"/>
      <c r="D393" s="51"/>
      <c r="E393" s="51"/>
      <c r="F393" s="51"/>
      <c r="G393" s="51"/>
      <c r="H393" s="51"/>
      <c r="I393" s="51"/>
      <c r="J393" s="51"/>
      <c r="K393" s="51"/>
      <c r="L393" s="51"/>
      <c r="M393" s="51"/>
      <c r="N393" s="51"/>
      <c r="O393" s="51"/>
    </row>
    <row r="394" spans="2:15">
      <c r="B394" s="90">
        <v>393</v>
      </c>
      <c r="C394" s="51"/>
      <c r="D394" s="51"/>
      <c r="E394" s="51"/>
      <c r="F394" s="51"/>
      <c r="G394" s="51"/>
      <c r="H394" s="51"/>
      <c r="I394" s="51"/>
      <c r="J394" s="51"/>
      <c r="K394" s="51"/>
      <c r="L394" s="51"/>
      <c r="M394" s="51"/>
      <c r="N394" s="51"/>
      <c r="O394" s="51"/>
    </row>
    <row r="395" spans="2:15">
      <c r="B395" s="90">
        <v>394</v>
      </c>
      <c r="C395" s="51"/>
      <c r="D395" s="51"/>
      <c r="E395" s="51"/>
      <c r="F395" s="51"/>
      <c r="G395" s="51"/>
      <c r="H395" s="51"/>
      <c r="I395" s="51"/>
      <c r="J395" s="51"/>
      <c r="K395" s="51"/>
      <c r="L395" s="51"/>
      <c r="M395" s="51"/>
      <c r="N395" s="51"/>
      <c r="O395" s="51"/>
    </row>
    <row r="396" spans="2:15">
      <c r="B396" s="90">
        <v>395</v>
      </c>
      <c r="C396" s="51"/>
      <c r="D396" s="51"/>
      <c r="E396" s="51"/>
      <c r="F396" s="51"/>
      <c r="G396" s="51"/>
      <c r="H396" s="51"/>
      <c r="I396" s="51"/>
      <c r="J396" s="51"/>
      <c r="K396" s="51"/>
      <c r="L396" s="51"/>
      <c r="M396" s="51"/>
      <c r="N396" s="51"/>
      <c r="O396" s="51"/>
    </row>
    <row r="397" spans="2:15">
      <c r="B397" s="90">
        <v>396</v>
      </c>
      <c r="C397" s="51"/>
      <c r="D397" s="51"/>
      <c r="E397" s="51"/>
      <c r="F397" s="51"/>
      <c r="G397" s="51"/>
      <c r="H397" s="51"/>
      <c r="I397" s="51"/>
      <c r="J397" s="51"/>
      <c r="K397" s="51"/>
      <c r="L397" s="51"/>
      <c r="M397" s="51"/>
      <c r="N397" s="51"/>
      <c r="O397" s="51"/>
    </row>
    <row r="398" spans="2:15">
      <c r="B398" s="90">
        <v>397</v>
      </c>
      <c r="C398" s="20"/>
      <c r="D398" s="20"/>
      <c r="E398" s="20"/>
      <c r="F398" s="20"/>
      <c r="G398" s="20"/>
      <c r="H398" s="20"/>
      <c r="I398" s="20"/>
      <c r="J398" s="20"/>
      <c r="K398" s="20"/>
      <c r="L398" s="20"/>
      <c r="M398" s="20"/>
      <c r="N398" s="20"/>
      <c r="O398" s="20"/>
    </row>
    <row r="399" spans="2:15">
      <c r="B399" s="90">
        <v>398</v>
      </c>
      <c r="C399" s="20"/>
      <c r="D399" s="20"/>
      <c r="E399" s="20"/>
      <c r="F399" s="20"/>
      <c r="G399" s="20"/>
      <c r="H399" s="20"/>
      <c r="I399" s="20"/>
      <c r="J399" s="20"/>
      <c r="K399" s="20"/>
      <c r="L399" s="20"/>
      <c r="M399" s="20"/>
      <c r="N399" s="20"/>
      <c r="O399" s="20"/>
    </row>
    <row r="400" spans="2:15">
      <c r="B400" s="90">
        <v>399</v>
      </c>
      <c r="C400" s="20"/>
      <c r="D400" s="20"/>
      <c r="E400" s="20"/>
      <c r="F400" s="20"/>
      <c r="G400" s="20"/>
      <c r="H400" s="20"/>
      <c r="I400" s="20"/>
      <c r="J400" s="20"/>
      <c r="K400" s="20"/>
      <c r="L400" s="20"/>
      <c r="M400" s="20"/>
      <c r="N400" s="20"/>
      <c r="O400" s="20"/>
    </row>
    <row r="401" spans="2:15">
      <c r="B401" s="90">
        <v>400</v>
      </c>
      <c r="C401" s="20"/>
      <c r="D401" s="20"/>
      <c r="E401" s="20"/>
      <c r="F401" s="20"/>
      <c r="G401" s="20"/>
      <c r="H401" s="20"/>
      <c r="I401" s="20"/>
      <c r="J401" s="20"/>
      <c r="K401" s="20"/>
      <c r="L401" s="20"/>
      <c r="M401" s="20"/>
      <c r="N401" s="20"/>
      <c r="O401" s="20"/>
    </row>
    <row r="402" spans="2:15">
      <c r="B402" s="90">
        <v>401</v>
      </c>
      <c r="C402" s="20"/>
      <c r="D402" s="20"/>
      <c r="E402" s="20"/>
      <c r="F402" s="20"/>
      <c r="G402" s="20"/>
      <c r="H402" s="20"/>
      <c r="I402" s="20"/>
      <c r="J402" s="20"/>
      <c r="K402" s="20"/>
      <c r="L402" s="20"/>
      <c r="M402" s="20"/>
      <c r="N402" s="20"/>
      <c r="O402" s="20"/>
    </row>
    <row r="403" spans="2:15">
      <c r="B403" s="90">
        <v>402</v>
      </c>
      <c r="C403" s="20"/>
      <c r="D403" s="20"/>
      <c r="E403" s="20"/>
      <c r="F403" s="20"/>
      <c r="G403" s="20"/>
      <c r="H403" s="20"/>
      <c r="I403" s="20"/>
      <c r="J403" s="20"/>
      <c r="K403" s="20"/>
      <c r="L403" s="20"/>
      <c r="M403" s="20"/>
      <c r="N403" s="20"/>
      <c r="O403" s="20"/>
    </row>
    <row r="404" spans="2:15">
      <c r="B404" s="90">
        <v>403</v>
      </c>
      <c r="C404" s="20"/>
      <c r="D404" s="20"/>
      <c r="E404" s="20"/>
      <c r="F404" s="20"/>
      <c r="G404" s="20"/>
      <c r="H404" s="20"/>
      <c r="I404" s="20"/>
      <c r="J404" s="20"/>
      <c r="K404" s="20"/>
      <c r="L404" s="20"/>
      <c r="M404" s="20"/>
      <c r="N404" s="20"/>
      <c r="O404" s="20"/>
    </row>
    <row r="405" spans="2:15">
      <c r="B405" s="90">
        <v>404</v>
      </c>
      <c r="C405" s="20"/>
      <c r="D405" s="20"/>
      <c r="E405" s="20"/>
      <c r="F405" s="20"/>
      <c r="G405" s="20"/>
      <c r="H405" s="20"/>
      <c r="I405" s="20"/>
      <c r="J405" s="20"/>
      <c r="K405" s="20"/>
      <c r="L405" s="20"/>
      <c r="M405" s="20"/>
      <c r="N405" s="20"/>
      <c r="O405" s="20"/>
    </row>
    <row r="406" spans="2:15">
      <c r="B406" s="90">
        <v>405</v>
      </c>
      <c r="C406" s="20"/>
      <c r="D406" s="20"/>
      <c r="E406" s="20"/>
      <c r="F406" s="20"/>
      <c r="G406" s="20"/>
      <c r="H406" s="20"/>
      <c r="I406" s="20"/>
      <c r="J406" s="20"/>
      <c r="K406" s="20"/>
      <c r="L406" s="20"/>
      <c r="M406" s="20"/>
      <c r="N406" s="20"/>
      <c r="O406" s="20"/>
    </row>
    <row r="407" spans="2:15">
      <c r="B407" s="90">
        <v>406</v>
      </c>
      <c r="C407" s="20"/>
      <c r="D407" s="20"/>
      <c r="E407" s="20"/>
      <c r="F407" s="20"/>
      <c r="G407" s="20"/>
      <c r="H407" s="20"/>
      <c r="I407" s="20"/>
      <c r="J407" s="20"/>
      <c r="K407" s="20"/>
      <c r="L407" s="20"/>
      <c r="M407" s="20"/>
      <c r="N407" s="20"/>
      <c r="O407" s="20"/>
    </row>
    <row r="408" spans="2:15">
      <c r="B408" s="90">
        <v>407</v>
      </c>
      <c r="C408" s="20"/>
      <c r="D408" s="20"/>
      <c r="E408" s="20"/>
      <c r="F408" s="20"/>
      <c r="G408" s="20"/>
      <c r="H408" s="20"/>
      <c r="I408" s="20"/>
      <c r="J408" s="20"/>
      <c r="K408" s="20"/>
      <c r="L408" s="20"/>
      <c r="M408" s="20"/>
      <c r="N408" s="20"/>
      <c r="O408" s="20"/>
    </row>
    <row r="409" spans="2:15">
      <c r="B409" s="90">
        <v>408</v>
      </c>
      <c r="C409" s="20"/>
      <c r="D409" s="20"/>
      <c r="E409" s="20"/>
      <c r="F409" s="20"/>
      <c r="G409" s="20"/>
      <c r="H409" s="20"/>
      <c r="I409" s="20"/>
      <c r="J409" s="20"/>
      <c r="K409" s="20"/>
      <c r="L409" s="20"/>
      <c r="M409" s="20"/>
      <c r="N409" s="20"/>
      <c r="O409" s="20"/>
    </row>
    <row r="410" spans="2:15">
      <c r="B410" s="90">
        <v>409</v>
      </c>
      <c r="C410" s="51"/>
      <c r="D410" s="51"/>
      <c r="E410" s="51"/>
      <c r="F410" s="51"/>
      <c r="G410" s="51"/>
      <c r="H410" s="51"/>
      <c r="I410" s="51"/>
      <c r="J410" s="51"/>
      <c r="K410" s="51"/>
      <c r="L410" s="51"/>
      <c r="M410" s="51"/>
      <c r="N410" s="51"/>
      <c r="O410" s="51"/>
    </row>
    <row r="411" spans="2:15">
      <c r="B411" s="90">
        <v>410</v>
      </c>
      <c r="C411" s="51"/>
      <c r="D411" s="51"/>
      <c r="E411" s="51"/>
      <c r="F411" s="51"/>
      <c r="G411" s="51"/>
      <c r="H411" s="51"/>
      <c r="I411" s="51"/>
      <c r="J411" s="51"/>
      <c r="K411" s="51"/>
      <c r="L411" s="51"/>
      <c r="M411" s="51"/>
      <c r="N411" s="51"/>
      <c r="O411" s="51"/>
    </row>
    <row r="412" spans="2:15">
      <c r="B412" s="90">
        <v>411</v>
      </c>
      <c r="C412" s="51"/>
      <c r="D412" s="51"/>
      <c r="E412" s="51"/>
      <c r="F412" s="51"/>
      <c r="G412" s="51"/>
      <c r="H412" s="51"/>
      <c r="I412" s="51"/>
      <c r="J412" s="51"/>
      <c r="K412" s="51"/>
      <c r="L412" s="51"/>
      <c r="M412" s="51"/>
      <c r="N412" s="51"/>
      <c r="O412" s="51"/>
    </row>
    <row r="413" spans="2:15">
      <c r="B413" s="90">
        <v>412</v>
      </c>
      <c r="C413" s="51"/>
      <c r="D413" s="51"/>
      <c r="E413" s="51"/>
      <c r="F413" s="51"/>
      <c r="G413" s="51"/>
      <c r="H413" s="51"/>
      <c r="I413" s="51"/>
      <c r="J413" s="51"/>
      <c r="K413" s="51"/>
      <c r="L413" s="51"/>
      <c r="M413" s="51"/>
      <c r="N413" s="51"/>
      <c r="O413" s="51"/>
    </row>
    <row r="414" spans="2:15">
      <c r="B414" s="90">
        <v>413</v>
      </c>
      <c r="C414" s="51"/>
      <c r="D414" s="51"/>
      <c r="E414" s="51"/>
      <c r="F414" s="51"/>
      <c r="G414" s="51"/>
      <c r="H414" s="51"/>
      <c r="I414" s="51"/>
      <c r="J414" s="51"/>
      <c r="K414" s="51"/>
      <c r="L414" s="51"/>
      <c r="M414" s="51"/>
      <c r="N414" s="51"/>
      <c r="O414" s="51"/>
    </row>
    <row r="415" spans="2:15">
      <c r="B415" s="90">
        <v>414</v>
      </c>
      <c r="C415" s="51"/>
      <c r="D415" s="51"/>
      <c r="E415" s="51"/>
      <c r="F415" s="51"/>
      <c r="G415" s="51"/>
      <c r="H415" s="51"/>
      <c r="I415" s="51"/>
      <c r="J415" s="51"/>
      <c r="K415" s="51"/>
      <c r="L415" s="51"/>
      <c r="M415" s="51"/>
      <c r="N415" s="51"/>
      <c r="O415" s="51"/>
    </row>
    <row r="416" spans="2:15">
      <c r="B416" s="90">
        <v>415</v>
      </c>
      <c r="C416" s="51"/>
      <c r="D416" s="51"/>
      <c r="E416" s="51"/>
      <c r="F416" s="51"/>
      <c r="G416" s="51"/>
      <c r="H416" s="51"/>
      <c r="I416" s="51"/>
      <c r="J416" s="51"/>
      <c r="K416" s="51"/>
      <c r="L416" s="51"/>
      <c r="M416" s="51"/>
      <c r="N416" s="51"/>
      <c r="O416" s="51"/>
    </row>
    <row r="417" spans="2:15">
      <c r="B417" s="90">
        <v>416</v>
      </c>
      <c r="C417" s="51"/>
      <c r="D417" s="51"/>
      <c r="E417" s="51"/>
      <c r="F417" s="51"/>
      <c r="G417" s="51"/>
      <c r="H417" s="51"/>
      <c r="I417" s="51"/>
      <c r="J417" s="51"/>
      <c r="K417" s="51"/>
      <c r="L417" s="51"/>
      <c r="M417" s="51"/>
      <c r="N417" s="51"/>
      <c r="O417" s="51"/>
    </row>
    <row r="418" spans="2:15">
      <c r="B418" s="90">
        <v>417</v>
      </c>
      <c r="C418" s="51"/>
      <c r="D418" s="51"/>
      <c r="E418" s="51"/>
      <c r="F418" s="51"/>
      <c r="G418" s="51"/>
      <c r="H418" s="51"/>
      <c r="I418" s="51"/>
      <c r="J418" s="51"/>
      <c r="K418" s="51"/>
      <c r="L418" s="51"/>
      <c r="M418" s="51"/>
      <c r="N418" s="51"/>
      <c r="O418" s="51"/>
    </row>
    <row r="419" spans="2:15">
      <c r="B419" s="90">
        <v>418</v>
      </c>
      <c r="C419" s="51"/>
      <c r="D419" s="51"/>
      <c r="E419" s="51"/>
      <c r="F419" s="51"/>
      <c r="G419" s="51"/>
      <c r="H419" s="51"/>
      <c r="I419" s="51"/>
      <c r="J419" s="51"/>
      <c r="K419" s="51"/>
      <c r="L419" s="51"/>
      <c r="M419" s="51"/>
      <c r="N419" s="51"/>
      <c r="O419" s="51"/>
    </row>
    <row r="420" spans="2:15">
      <c r="B420" s="90">
        <v>419</v>
      </c>
      <c r="C420" s="51"/>
      <c r="D420" s="51"/>
      <c r="E420" s="51"/>
      <c r="F420" s="51"/>
      <c r="G420" s="51"/>
      <c r="H420" s="51"/>
      <c r="I420" s="51"/>
      <c r="J420" s="51"/>
      <c r="K420" s="51"/>
      <c r="L420" s="51"/>
      <c r="M420" s="51"/>
      <c r="N420" s="51"/>
      <c r="O420" s="51"/>
    </row>
    <row r="421" spans="2:15">
      <c r="B421" s="90">
        <v>420</v>
      </c>
      <c r="C421" s="51"/>
      <c r="D421" s="51"/>
      <c r="E421" s="51"/>
      <c r="F421" s="51"/>
      <c r="G421" s="51"/>
      <c r="H421" s="51"/>
      <c r="I421" s="51"/>
      <c r="J421" s="51"/>
      <c r="K421" s="51"/>
      <c r="L421" s="51"/>
      <c r="M421" s="51"/>
      <c r="N421" s="51"/>
      <c r="O421" s="51"/>
    </row>
    <row r="422" spans="2:15">
      <c r="B422" s="90">
        <v>421</v>
      </c>
      <c r="C422" s="20"/>
      <c r="D422" s="20"/>
      <c r="E422" s="20"/>
      <c r="F422" s="20"/>
      <c r="G422" s="20"/>
      <c r="H422" s="20"/>
      <c r="I422" s="20"/>
      <c r="J422" s="20"/>
      <c r="K422" s="20"/>
      <c r="L422" s="20"/>
      <c r="M422" s="20"/>
      <c r="N422" s="20"/>
      <c r="O422" s="20"/>
    </row>
    <row r="423" spans="2:15">
      <c r="B423" s="90">
        <v>422</v>
      </c>
      <c r="C423" s="20"/>
      <c r="D423" s="20"/>
      <c r="E423" s="20"/>
      <c r="F423" s="20"/>
      <c r="G423" s="20"/>
      <c r="H423" s="20"/>
      <c r="I423" s="20"/>
      <c r="J423" s="20"/>
      <c r="K423" s="20"/>
      <c r="L423" s="20"/>
      <c r="M423" s="20"/>
      <c r="N423" s="20"/>
      <c r="O423" s="20"/>
    </row>
    <row r="424" spans="2:15">
      <c r="B424" s="90">
        <v>423</v>
      </c>
      <c r="C424" s="20"/>
      <c r="D424" s="20"/>
      <c r="E424" s="20"/>
      <c r="F424" s="20"/>
      <c r="G424" s="20"/>
      <c r="H424" s="20"/>
      <c r="I424" s="20"/>
      <c r="J424" s="20"/>
      <c r="K424" s="20"/>
      <c r="L424" s="20"/>
      <c r="M424" s="20"/>
      <c r="N424" s="20"/>
      <c r="O424" s="20"/>
    </row>
    <row r="425" spans="2:15">
      <c r="B425" s="90">
        <v>424</v>
      </c>
      <c r="C425" s="20"/>
      <c r="D425" s="20"/>
      <c r="E425" s="20"/>
      <c r="F425" s="20"/>
      <c r="G425" s="20"/>
      <c r="H425" s="20"/>
      <c r="I425" s="20"/>
      <c r="J425" s="20"/>
      <c r="K425" s="20"/>
      <c r="L425" s="20"/>
      <c r="M425" s="20"/>
      <c r="N425" s="20"/>
      <c r="O425" s="20"/>
    </row>
    <row r="426" spans="2:15">
      <c r="B426" s="90">
        <v>425</v>
      </c>
      <c r="C426" s="20"/>
      <c r="D426" s="20"/>
      <c r="E426" s="20"/>
      <c r="F426" s="20"/>
      <c r="G426" s="20"/>
      <c r="H426" s="20"/>
      <c r="I426" s="20"/>
      <c r="J426" s="20"/>
      <c r="K426" s="20"/>
      <c r="L426" s="20"/>
      <c r="M426" s="20"/>
      <c r="N426" s="20"/>
      <c r="O426" s="20"/>
    </row>
    <row r="427" spans="2:15">
      <c r="B427" s="90">
        <v>426</v>
      </c>
      <c r="C427" s="20"/>
      <c r="D427" s="20"/>
      <c r="E427" s="20"/>
      <c r="F427" s="20"/>
      <c r="G427" s="20"/>
      <c r="H427" s="20"/>
      <c r="I427" s="20"/>
      <c r="J427" s="20"/>
      <c r="K427" s="20"/>
      <c r="L427" s="20"/>
      <c r="M427" s="20"/>
      <c r="N427" s="20"/>
      <c r="O427" s="20"/>
    </row>
    <row r="428" spans="2:15">
      <c r="B428" s="90">
        <v>427</v>
      </c>
      <c r="C428" s="20"/>
      <c r="D428" s="20"/>
      <c r="E428" s="20"/>
      <c r="F428" s="20"/>
      <c r="G428" s="20"/>
      <c r="H428" s="20"/>
      <c r="I428" s="20"/>
      <c r="J428" s="20"/>
      <c r="K428" s="20"/>
      <c r="L428" s="20"/>
      <c r="M428" s="20"/>
      <c r="N428" s="20"/>
      <c r="O428" s="20"/>
    </row>
    <row r="429" spans="2:15">
      <c r="B429" s="90">
        <v>428</v>
      </c>
      <c r="C429" s="20"/>
      <c r="D429" s="20"/>
      <c r="E429" s="20"/>
      <c r="F429" s="20"/>
      <c r="G429" s="20"/>
      <c r="H429" s="20"/>
      <c r="I429" s="20"/>
      <c r="J429" s="20"/>
      <c r="K429" s="20"/>
      <c r="L429" s="20"/>
      <c r="M429" s="20"/>
      <c r="N429" s="20"/>
      <c r="O429" s="20"/>
    </row>
    <row r="430" spans="2:15">
      <c r="B430" s="90">
        <v>429</v>
      </c>
      <c r="C430" s="20"/>
      <c r="D430" s="20"/>
      <c r="E430" s="20"/>
      <c r="F430" s="20"/>
      <c r="G430" s="20"/>
      <c r="H430" s="20"/>
      <c r="I430" s="20"/>
      <c r="J430" s="20"/>
      <c r="K430" s="20"/>
      <c r="L430" s="20"/>
      <c r="M430" s="20"/>
      <c r="N430" s="20"/>
      <c r="O430" s="20"/>
    </row>
    <row r="431" spans="2:15">
      <c r="B431" s="90">
        <v>430</v>
      </c>
      <c r="C431" s="20"/>
      <c r="D431" s="20"/>
      <c r="E431" s="20"/>
      <c r="F431" s="20"/>
      <c r="G431" s="20"/>
      <c r="H431" s="20"/>
      <c r="I431" s="20"/>
      <c r="J431" s="20"/>
      <c r="K431" s="20"/>
      <c r="L431" s="20"/>
      <c r="M431" s="20"/>
      <c r="N431" s="20"/>
      <c r="O431" s="20"/>
    </row>
    <row r="432" spans="2:15">
      <c r="B432" s="90">
        <v>431</v>
      </c>
      <c r="C432" s="20"/>
      <c r="D432" s="20"/>
      <c r="E432" s="20"/>
      <c r="F432" s="20"/>
      <c r="G432" s="20"/>
      <c r="H432" s="20"/>
      <c r="I432" s="20"/>
      <c r="J432" s="20"/>
      <c r="K432" s="20"/>
      <c r="L432" s="20"/>
      <c r="M432" s="20"/>
      <c r="N432" s="20"/>
      <c r="O432" s="20"/>
    </row>
    <row r="433" spans="2:15">
      <c r="B433" s="90">
        <v>432</v>
      </c>
      <c r="C433" s="20"/>
      <c r="D433" s="20"/>
      <c r="E433" s="20"/>
      <c r="F433" s="20"/>
      <c r="G433" s="20"/>
      <c r="H433" s="20"/>
      <c r="I433" s="20"/>
      <c r="J433" s="20"/>
      <c r="K433" s="20"/>
      <c r="L433" s="20"/>
      <c r="M433" s="20"/>
      <c r="N433" s="20"/>
      <c r="O433" s="20"/>
    </row>
    <row r="434" spans="2:15">
      <c r="B434" s="90">
        <v>433</v>
      </c>
      <c r="C434" s="20"/>
      <c r="D434" s="20"/>
      <c r="E434" s="20"/>
      <c r="F434" s="20"/>
      <c r="G434" s="20"/>
      <c r="H434" s="20"/>
      <c r="I434" s="20"/>
      <c r="J434" s="20"/>
      <c r="K434" s="20"/>
      <c r="L434" s="20"/>
      <c r="M434" s="20"/>
      <c r="N434" s="20"/>
      <c r="O434" s="20"/>
    </row>
    <row r="435" spans="2:15">
      <c r="B435" s="90">
        <v>434</v>
      </c>
      <c r="C435" s="20"/>
      <c r="D435" s="20"/>
      <c r="E435" s="20"/>
      <c r="F435" s="20"/>
      <c r="G435" s="20"/>
      <c r="H435" s="20"/>
      <c r="I435" s="20"/>
      <c r="J435" s="20"/>
      <c r="K435" s="20"/>
      <c r="L435" s="20"/>
      <c r="M435" s="20"/>
      <c r="N435" s="20"/>
      <c r="O435" s="20"/>
    </row>
    <row r="436" spans="2:15">
      <c r="B436" s="90">
        <v>435</v>
      </c>
      <c r="C436" s="20"/>
      <c r="D436" s="20"/>
      <c r="E436" s="20"/>
      <c r="F436" s="20"/>
      <c r="G436" s="20"/>
      <c r="H436" s="20"/>
      <c r="I436" s="20"/>
      <c r="J436" s="20"/>
      <c r="K436" s="20"/>
      <c r="L436" s="20"/>
      <c r="M436" s="20"/>
      <c r="N436" s="20"/>
      <c r="O436" s="20"/>
    </row>
    <row r="437" spans="2:15">
      <c r="B437" s="90">
        <v>436</v>
      </c>
      <c r="C437" s="20"/>
      <c r="D437" s="20"/>
      <c r="E437" s="20"/>
      <c r="F437" s="20"/>
      <c r="G437" s="20"/>
      <c r="H437" s="20"/>
      <c r="I437" s="20"/>
      <c r="J437" s="20"/>
      <c r="K437" s="20"/>
      <c r="L437" s="20"/>
      <c r="M437" s="20"/>
      <c r="N437" s="20"/>
      <c r="O437" s="20"/>
    </row>
    <row r="438" spans="2:15">
      <c r="B438" s="90">
        <v>437</v>
      </c>
      <c r="C438" s="20"/>
      <c r="D438" s="20"/>
      <c r="E438" s="20"/>
      <c r="F438" s="20"/>
      <c r="G438" s="20"/>
      <c r="H438" s="20"/>
      <c r="I438" s="20"/>
      <c r="J438" s="20"/>
      <c r="K438" s="20"/>
      <c r="L438" s="20"/>
      <c r="M438" s="20"/>
      <c r="N438" s="20"/>
      <c r="O438" s="20"/>
    </row>
    <row r="439" spans="2:15">
      <c r="B439" s="90">
        <v>438</v>
      </c>
      <c r="C439" s="20"/>
      <c r="D439" s="20"/>
      <c r="E439" s="20"/>
      <c r="F439" s="20"/>
      <c r="G439" s="20"/>
      <c r="H439" s="20"/>
      <c r="I439" s="20"/>
      <c r="J439" s="20"/>
      <c r="K439" s="20"/>
      <c r="L439" s="20"/>
      <c r="M439" s="20"/>
      <c r="N439" s="20"/>
      <c r="O439" s="20"/>
    </row>
    <row r="440" spans="2:15">
      <c r="B440" s="90">
        <v>439</v>
      </c>
      <c r="C440" s="20"/>
      <c r="D440" s="20"/>
      <c r="E440" s="20"/>
      <c r="F440" s="20"/>
      <c r="G440" s="20"/>
      <c r="H440" s="20"/>
      <c r="I440" s="20"/>
      <c r="J440" s="20"/>
      <c r="K440" s="20"/>
      <c r="L440" s="20"/>
      <c r="M440" s="20"/>
      <c r="N440" s="20"/>
      <c r="O440" s="20"/>
    </row>
    <row r="441" spans="2:15">
      <c r="B441" s="90">
        <v>440</v>
      </c>
      <c r="C441" s="20"/>
      <c r="D441" s="20"/>
      <c r="E441" s="20"/>
      <c r="F441" s="20"/>
      <c r="G441" s="20"/>
      <c r="H441" s="20"/>
      <c r="I441" s="20"/>
      <c r="J441" s="20"/>
      <c r="K441" s="20"/>
      <c r="L441" s="20"/>
      <c r="M441" s="20"/>
      <c r="N441" s="20"/>
      <c r="O441" s="20"/>
    </row>
    <row r="442" spans="2:15">
      <c r="B442" s="90">
        <v>441</v>
      </c>
      <c r="C442" s="20"/>
      <c r="D442" s="20"/>
      <c r="E442" s="20"/>
      <c r="F442" s="20"/>
      <c r="G442" s="20"/>
      <c r="H442" s="20"/>
      <c r="I442" s="20"/>
      <c r="J442" s="20"/>
      <c r="K442" s="20"/>
      <c r="L442" s="20"/>
      <c r="M442" s="20"/>
      <c r="N442" s="20"/>
      <c r="O442" s="20"/>
    </row>
    <row r="443" spans="2:15">
      <c r="B443" s="90">
        <v>442</v>
      </c>
      <c r="C443" s="20"/>
      <c r="D443" s="20"/>
      <c r="E443" s="20"/>
      <c r="F443" s="20"/>
      <c r="G443" s="20"/>
      <c r="H443" s="20"/>
      <c r="I443" s="20"/>
      <c r="J443" s="20"/>
      <c r="K443" s="20"/>
      <c r="L443" s="20"/>
      <c r="M443" s="20"/>
      <c r="N443" s="20"/>
      <c r="O443" s="20"/>
    </row>
    <row r="444" spans="2:15">
      <c r="B444" s="90">
        <v>443</v>
      </c>
      <c r="C444" s="20"/>
      <c r="D444" s="20"/>
      <c r="E444" s="20"/>
      <c r="F444" s="20"/>
      <c r="G444" s="20"/>
      <c r="H444" s="20"/>
      <c r="I444" s="20"/>
      <c r="J444" s="20"/>
      <c r="K444" s="20"/>
      <c r="L444" s="20"/>
      <c r="M444" s="20"/>
      <c r="N444" s="20"/>
      <c r="O444" s="20"/>
    </row>
    <row r="445" spans="2:15">
      <c r="B445" s="90">
        <v>444</v>
      </c>
      <c r="C445" s="20"/>
      <c r="D445" s="20"/>
      <c r="E445" s="20"/>
      <c r="F445" s="20"/>
      <c r="G445" s="20"/>
      <c r="H445" s="20"/>
      <c r="I445" s="20"/>
      <c r="J445" s="20"/>
      <c r="K445" s="20"/>
      <c r="L445" s="20"/>
      <c r="M445" s="20"/>
      <c r="N445" s="20"/>
      <c r="O445" s="20"/>
    </row>
    <row r="446" spans="2:15">
      <c r="B446" s="90">
        <v>445</v>
      </c>
      <c r="C446" s="51"/>
      <c r="D446" s="51"/>
      <c r="E446" s="51"/>
      <c r="F446" s="51"/>
      <c r="G446" s="51"/>
      <c r="H446" s="51"/>
      <c r="I446" s="51"/>
      <c r="J446" s="51"/>
      <c r="K446" s="51"/>
      <c r="L446" s="51"/>
      <c r="M446" s="51"/>
      <c r="N446" s="51"/>
      <c r="O446" s="51"/>
    </row>
    <row r="447" spans="2:15">
      <c r="B447" s="90">
        <v>446</v>
      </c>
      <c r="C447" s="51"/>
      <c r="D447" s="51"/>
      <c r="E447" s="51"/>
      <c r="F447" s="51"/>
      <c r="G447" s="51"/>
      <c r="H447" s="51"/>
      <c r="I447" s="51"/>
      <c r="J447" s="51"/>
      <c r="K447" s="51"/>
      <c r="L447" s="51"/>
      <c r="M447" s="51"/>
      <c r="N447" s="51"/>
      <c r="O447" s="51"/>
    </row>
    <row r="448" spans="2:15">
      <c r="B448" s="90">
        <v>447</v>
      </c>
      <c r="C448" s="51"/>
      <c r="D448" s="51"/>
      <c r="E448" s="51"/>
      <c r="F448" s="51"/>
      <c r="G448" s="51"/>
      <c r="H448" s="51"/>
      <c r="I448" s="51"/>
      <c r="J448" s="51"/>
      <c r="K448" s="51"/>
      <c r="L448" s="51"/>
      <c r="M448" s="51"/>
      <c r="N448" s="51"/>
      <c r="O448" s="51"/>
    </row>
    <row r="449" spans="2:15">
      <c r="B449" s="90">
        <v>448</v>
      </c>
      <c r="C449" s="51"/>
      <c r="D449" s="51"/>
      <c r="E449" s="51"/>
      <c r="F449" s="51"/>
      <c r="G449" s="51"/>
      <c r="H449" s="51"/>
      <c r="I449" s="51"/>
      <c r="J449" s="51"/>
      <c r="K449" s="51"/>
      <c r="L449" s="51"/>
      <c r="M449" s="51"/>
      <c r="N449" s="51"/>
      <c r="O449" s="51"/>
    </row>
    <row r="450" spans="2:15">
      <c r="B450" s="90">
        <v>449</v>
      </c>
      <c r="C450" s="51"/>
      <c r="D450" s="51"/>
      <c r="E450" s="51"/>
      <c r="F450" s="51"/>
      <c r="G450" s="51"/>
      <c r="H450" s="51"/>
      <c r="I450" s="51"/>
      <c r="J450" s="51"/>
      <c r="K450" s="51"/>
      <c r="L450" s="51"/>
      <c r="M450" s="51"/>
      <c r="N450" s="51"/>
      <c r="O450" s="51"/>
    </row>
    <row r="451" spans="2:15">
      <c r="B451" s="90">
        <v>450</v>
      </c>
      <c r="C451" s="51"/>
      <c r="D451" s="51"/>
      <c r="E451" s="51"/>
      <c r="F451" s="51"/>
      <c r="G451" s="51"/>
      <c r="H451" s="51"/>
      <c r="I451" s="51"/>
      <c r="J451" s="51"/>
      <c r="K451" s="51"/>
      <c r="L451" s="51"/>
      <c r="M451" s="51"/>
      <c r="N451" s="51"/>
      <c r="O451" s="51"/>
    </row>
    <row r="452" spans="2:15">
      <c r="B452" s="90">
        <v>451</v>
      </c>
      <c r="C452" s="51"/>
      <c r="D452" s="51"/>
      <c r="E452" s="51"/>
      <c r="F452" s="51"/>
      <c r="G452" s="51"/>
      <c r="H452" s="51"/>
      <c r="I452" s="51"/>
      <c r="J452" s="51"/>
      <c r="K452" s="51"/>
      <c r="L452" s="51"/>
      <c r="M452" s="51"/>
      <c r="N452" s="51"/>
      <c r="O452" s="51"/>
    </row>
    <row r="453" spans="2:15">
      <c r="B453" s="90">
        <v>452</v>
      </c>
      <c r="C453" s="51"/>
      <c r="D453" s="51"/>
      <c r="E453" s="51"/>
      <c r="F453" s="51"/>
      <c r="G453" s="51"/>
      <c r="H453" s="51"/>
      <c r="I453" s="51"/>
      <c r="J453" s="51"/>
      <c r="K453" s="51"/>
      <c r="L453" s="51"/>
      <c r="M453" s="51"/>
      <c r="N453" s="51"/>
      <c r="O453" s="51"/>
    </row>
    <row r="454" spans="2:15">
      <c r="B454" s="90">
        <v>453</v>
      </c>
      <c r="C454" s="51"/>
      <c r="D454" s="51"/>
      <c r="E454" s="51"/>
      <c r="F454" s="51"/>
      <c r="G454" s="51"/>
      <c r="H454" s="51"/>
      <c r="I454" s="51"/>
      <c r="J454" s="51"/>
      <c r="K454" s="51"/>
      <c r="L454" s="51"/>
      <c r="M454" s="51"/>
      <c r="N454" s="51"/>
      <c r="O454" s="51"/>
    </row>
    <row r="455" spans="2:15">
      <c r="B455" s="90">
        <v>454</v>
      </c>
      <c r="C455" s="51"/>
      <c r="D455" s="51"/>
      <c r="E455" s="51"/>
      <c r="F455" s="51"/>
      <c r="G455" s="51"/>
      <c r="H455" s="51"/>
      <c r="I455" s="51"/>
      <c r="J455" s="51"/>
      <c r="K455" s="51"/>
      <c r="L455" s="51"/>
      <c r="M455" s="51"/>
      <c r="N455" s="51"/>
      <c r="O455" s="51"/>
    </row>
    <row r="456" spans="2:15">
      <c r="B456" s="90">
        <v>455</v>
      </c>
      <c r="C456" s="51"/>
      <c r="D456" s="51"/>
      <c r="E456" s="51"/>
      <c r="F456" s="51"/>
      <c r="G456" s="51"/>
      <c r="H456" s="51"/>
      <c r="I456" s="51"/>
      <c r="J456" s="51"/>
      <c r="K456" s="51"/>
      <c r="L456" s="51"/>
      <c r="M456" s="51"/>
      <c r="N456" s="51"/>
      <c r="O456" s="51"/>
    </row>
    <row r="457" spans="2:15">
      <c r="B457" s="90">
        <v>456</v>
      </c>
      <c r="C457" s="51"/>
      <c r="D457" s="51"/>
      <c r="E457" s="51"/>
      <c r="F457" s="51"/>
      <c r="G457" s="51"/>
      <c r="H457" s="51"/>
      <c r="I457" s="51"/>
      <c r="J457" s="51"/>
      <c r="K457" s="51"/>
      <c r="L457" s="51"/>
      <c r="M457" s="51"/>
      <c r="N457" s="51"/>
      <c r="O457" s="51"/>
    </row>
    <row r="458" spans="2:15">
      <c r="B458" s="90">
        <v>457</v>
      </c>
      <c r="C458" s="20"/>
      <c r="D458" s="20"/>
      <c r="E458" s="20"/>
      <c r="F458" s="20"/>
      <c r="G458" s="20"/>
      <c r="H458" s="20"/>
      <c r="I458" s="20"/>
      <c r="J458" s="20"/>
      <c r="K458" s="20"/>
      <c r="L458" s="20"/>
      <c r="M458" s="20"/>
      <c r="N458" s="20"/>
      <c r="O458" s="20"/>
    </row>
    <row r="459" spans="2:15">
      <c r="B459" s="90">
        <v>458</v>
      </c>
      <c r="C459" s="20"/>
      <c r="D459" s="20"/>
      <c r="E459" s="20"/>
      <c r="F459" s="20"/>
      <c r="G459" s="20"/>
      <c r="H459" s="20"/>
      <c r="I459" s="20"/>
      <c r="J459" s="20"/>
      <c r="K459" s="20"/>
      <c r="L459" s="20"/>
      <c r="M459" s="20"/>
      <c r="N459" s="20"/>
      <c r="O459" s="20"/>
    </row>
    <row r="460" spans="2:15">
      <c r="B460" s="90">
        <v>459</v>
      </c>
      <c r="C460" s="20"/>
      <c r="D460" s="20"/>
      <c r="E460" s="20"/>
      <c r="F460" s="20"/>
      <c r="G460" s="20"/>
      <c r="H460" s="20"/>
      <c r="I460" s="20"/>
      <c r="J460" s="20"/>
      <c r="K460" s="20"/>
      <c r="L460" s="20"/>
      <c r="M460" s="20"/>
      <c r="N460" s="20"/>
      <c r="O460" s="20"/>
    </row>
    <row r="461" spans="2:15">
      <c r="B461" s="90">
        <v>460</v>
      </c>
      <c r="C461" s="20"/>
      <c r="D461" s="20"/>
      <c r="E461" s="20"/>
      <c r="F461" s="20"/>
      <c r="G461" s="20"/>
      <c r="H461" s="20"/>
      <c r="I461" s="20"/>
      <c r="J461" s="20"/>
      <c r="K461" s="20"/>
      <c r="L461" s="20"/>
      <c r="M461" s="20"/>
      <c r="N461" s="20"/>
      <c r="O461" s="20"/>
    </row>
    <row r="462" spans="2:15">
      <c r="B462" s="90">
        <v>461</v>
      </c>
      <c r="C462" s="20"/>
      <c r="D462" s="20"/>
      <c r="E462" s="20"/>
      <c r="F462" s="20"/>
      <c r="G462" s="20"/>
      <c r="H462" s="20"/>
      <c r="I462" s="20"/>
      <c r="J462" s="20"/>
      <c r="K462" s="20"/>
      <c r="L462" s="20"/>
      <c r="M462" s="20"/>
      <c r="N462" s="20"/>
      <c r="O462" s="20"/>
    </row>
    <row r="463" spans="2:15">
      <c r="B463" s="90">
        <v>462</v>
      </c>
      <c r="C463" s="20"/>
      <c r="D463" s="20"/>
      <c r="E463" s="20"/>
      <c r="F463" s="20"/>
      <c r="G463" s="20"/>
      <c r="H463" s="20"/>
      <c r="I463" s="20"/>
      <c r="J463" s="20"/>
      <c r="K463" s="20"/>
      <c r="L463" s="20"/>
      <c r="M463" s="20"/>
      <c r="N463" s="20"/>
      <c r="O463" s="20"/>
    </row>
    <row r="464" spans="2:15">
      <c r="B464" s="90">
        <v>463</v>
      </c>
      <c r="C464" s="20"/>
      <c r="D464" s="20"/>
      <c r="E464" s="20"/>
      <c r="F464" s="20"/>
      <c r="G464" s="20"/>
      <c r="H464" s="20"/>
      <c r="I464" s="20"/>
      <c r="J464" s="20"/>
      <c r="K464" s="20"/>
      <c r="L464" s="20"/>
      <c r="M464" s="20"/>
      <c r="N464" s="20"/>
      <c r="O464" s="20"/>
    </row>
    <row r="465" spans="2:15">
      <c r="B465" s="90">
        <v>464</v>
      </c>
      <c r="C465" s="20"/>
      <c r="D465" s="20"/>
      <c r="E465" s="20"/>
      <c r="F465" s="20"/>
      <c r="G465" s="20"/>
      <c r="H465" s="20"/>
      <c r="I465" s="20"/>
      <c r="J465" s="20"/>
      <c r="K465" s="20"/>
      <c r="L465" s="20"/>
      <c r="M465" s="20"/>
      <c r="N465" s="20"/>
      <c r="O465" s="20"/>
    </row>
    <row r="466" spans="2:15">
      <c r="B466" s="90">
        <v>465</v>
      </c>
      <c r="C466" s="20"/>
      <c r="D466" s="20"/>
      <c r="E466" s="20"/>
      <c r="F466" s="20"/>
      <c r="G466" s="20"/>
      <c r="H466" s="20"/>
      <c r="I466" s="20"/>
      <c r="J466" s="20"/>
      <c r="K466" s="20"/>
      <c r="L466" s="20"/>
      <c r="M466" s="20"/>
      <c r="N466" s="20"/>
      <c r="O466" s="20"/>
    </row>
    <row r="467" spans="2:15">
      <c r="B467" s="90">
        <v>466</v>
      </c>
      <c r="C467" s="20"/>
      <c r="D467" s="20"/>
      <c r="E467" s="20"/>
      <c r="F467" s="20"/>
      <c r="G467" s="20"/>
      <c r="H467" s="20"/>
      <c r="I467" s="20"/>
      <c r="J467" s="20"/>
      <c r="K467" s="20"/>
      <c r="L467" s="20"/>
      <c r="M467" s="20"/>
      <c r="N467" s="20"/>
      <c r="O467" s="20"/>
    </row>
    <row r="468" spans="2:15">
      <c r="B468" s="90">
        <v>467</v>
      </c>
      <c r="C468" s="20"/>
      <c r="D468" s="20"/>
      <c r="E468" s="20"/>
      <c r="F468" s="20"/>
      <c r="G468" s="20"/>
      <c r="H468" s="20"/>
      <c r="I468" s="20"/>
      <c r="J468" s="20"/>
      <c r="K468" s="20"/>
      <c r="L468" s="20"/>
      <c r="M468" s="20"/>
      <c r="N468" s="20"/>
      <c r="O468" s="20"/>
    </row>
    <row r="469" spans="2:15">
      <c r="B469" s="90">
        <v>468</v>
      </c>
      <c r="C469" s="20"/>
      <c r="D469" s="20"/>
      <c r="E469" s="20"/>
      <c r="F469" s="20"/>
      <c r="G469" s="20"/>
      <c r="H469" s="20"/>
      <c r="I469" s="20"/>
      <c r="J469" s="20"/>
      <c r="K469" s="20"/>
      <c r="L469" s="20"/>
      <c r="M469" s="20"/>
      <c r="N469" s="20"/>
      <c r="O469" s="20"/>
    </row>
    <row r="470" spans="2:15">
      <c r="B470" s="90">
        <v>469</v>
      </c>
      <c r="C470" s="51"/>
      <c r="D470" s="51"/>
      <c r="E470" s="51"/>
      <c r="F470" s="51"/>
      <c r="G470" s="51"/>
      <c r="H470" s="51"/>
      <c r="I470" s="51"/>
      <c r="J470" s="51"/>
      <c r="K470" s="51"/>
      <c r="L470" s="51"/>
      <c r="M470" s="51"/>
      <c r="N470" s="51"/>
      <c r="O470" s="51"/>
    </row>
    <row r="471" spans="2:15">
      <c r="B471" s="90">
        <v>470</v>
      </c>
      <c r="C471" s="51"/>
      <c r="D471" s="51"/>
      <c r="E471" s="51"/>
      <c r="F471" s="51"/>
      <c r="G471" s="51"/>
      <c r="H471" s="51"/>
      <c r="I471" s="51"/>
      <c r="J471" s="51"/>
      <c r="K471" s="51"/>
      <c r="L471" s="51"/>
      <c r="M471" s="51"/>
      <c r="N471" s="51"/>
      <c r="O471" s="51"/>
    </row>
    <row r="472" spans="2:15">
      <c r="B472" s="90">
        <v>471</v>
      </c>
      <c r="C472" s="51"/>
      <c r="D472" s="51"/>
      <c r="E472" s="51"/>
      <c r="F472" s="51"/>
      <c r="G472" s="51"/>
      <c r="H472" s="51"/>
      <c r="I472" s="51"/>
      <c r="J472" s="51"/>
      <c r="K472" s="51"/>
      <c r="L472" s="51"/>
      <c r="M472" s="51"/>
      <c r="N472" s="51"/>
      <c r="O472" s="51"/>
    </row>
    <row r="473" spans="2:15">
      <c r="B473" s="90">
        <v>472</v>
      </c>
      <c r="C473" s="51"/>
      <c r="D473" s="51"/>
      <c r="E473" s="51"/>
      <c r="F473" s="51"/>
      <c r="G473" s="51"/>
      <c r="H473" s="51"/>
      <c r="I473" s="51"/>
      <c r="J473" s="51"/>
      <c r="K473" s="51"/>
      <c r="L473" s="51"/>
      <c r="M473" s="51"/>
      <c r="N473" s="51"/>
      <c r="O473" s="51"/>
    </row>
    <row r="474" spans="2:15">
      <c r="B474" s="90">
        <v>473</v>
      </c>
      <c r="C474" s="51"/>
      <c r="D474" s="51"/>
      <c r="E474" s="51"/>
      <c r="F474" s="51"/>
      <c r="G474" s="51"/>
      <c r="H474" s="51"/>
      <c r="I474" s="51"/>
      <c r="J474" s="51"/>
      <c r="K474" s="51"/>
      <c r="L474" s="51"/>
      <c r="M474" s="51"/>
      <c r="N474" s="51"/>
      <c r="O474" s="51"/>
    </row>
    <row r="475" spans="2:15">
      <c r="B475" s="90">
        <v>474</v>
      </c>
      <c r="C475" s="51"/>
      <c r="D475" s="51"/>
      <c r="E475" s="51"/>
      <c r="F475" s="51"/>
      <c r="G475" s="51"/>
      <c r="H475" s="51"/>
      <c r="I475" s="51"/>
      <c r="J475" s="51"/>
      <c r="K475" s="51"/>
      <c r="L475" s="51"/>
      <c r="M475" s="51"/>
      <c r="N475" s="51"/>
      <c r="O475" s="51"/>
    </row>
    <row r="476" spans="2:15">
      <c r="B476" s="90">
        <v>475</v>
      </c>
      <c r="C476" s="51"/>
      <c r="D476" s="51"/>
      <c r="E476" s="51"/>
      <c r="F476" s="51"/>
      <c r="G476" s="51"/>
      <c r="H476" s="51"/>
      <c r="I476" s="51"/>
      <c r="J476" s="51"/>
      <c r="K476" s="51"/>
      <c r="L476" s="51"/>
      <c r="M476" s="51"/>
      <c r="N476" s="51"/>
      <c r="O476" s="51"/>
    </row>
    <row r="477" spans="2:15">
      <c r="B477" s="90">
        <v>476</v>
      </c>
      <c r="C477" s="51"/>
      <c r="D477" s="51"/>
      <c r="E477" s="51"/>
      <c r="F477" s="51"/>
      <c r="G477" s="51"/>
      <c r="H477" s="51"/>
      <c r="I477" s="51"/>
      <c r="J477" s="51"/>
      <c r="K477" s="51"/>
      <c r="L477" s="51"/>
      <c r="M477" s="51"/>
      <c r="N477" s="51"/>
      <c r="O477" s="51"/>
    </row>
    <row r="478" spans="2:15">
      <c r="B478" s="90">
        <v>477</v>
      </c>
      <c r="C478" s="51"/>
      <c r="D478" s="51"/>
      <c r="E478" s="51"/>
      <c r="F478" s="51"/>
      <c r="G478" s="51"/>
      <c r="H478" s="51"/>
      <c r="I478" s="51"/>
      <c r="J478" s="51"/>
      <c r="K478" s="51"/>
      <c r="L478" s="51"/>
      <c r="M478" s="51"/>
      <c r="N478" s="51"/>
      <c r="O478" s="51"/>
    </row>
    <row r="479" spans="2:15">
      <c r="B479" s="90">
        <v>478</v>
      </c>
      <c r="C479" s="51"/>
      <c r="D479" s="51"/>
      <c r="E479" s="51"/>
      <c r="F479" s="51"/>
      <c r="G479" s="51"/>
      <c r="H479" s="51"/>
      <c r="I479" s="51"/>
      <c r="J479" s="51"/>
      <c r="K479" s="51"/>
      <c r="L479" s="51"/>
      <c r="M479" s="51"/>
      <c r="N479" s="51"/>
      <c r="O479" s="51"/>
    </row>
    <row r="480" spans="2:15">
      <c r="B480" s="90">
        <v>479</v>
      </c>
      <c r="C480" s="51"/>
      <c r="D480" s="51"/>
      <c r="E480" s="51"/>
      <c r="F480" s="51"/>
      <c r="G480" s="51"/>
      <c r="H480" s="51"/>
      <c r="I480" s="51"/>
      <c r="J480" s="51"/>
      <c r="K480" s="51"/>
      <c r="L480" s="51"/>
      <c r="M480" s="51"/>
      <c r="N480" s="51"/>
      <c r="O480" s="51"/>
    </row>
    <row r="481" spans="2:15">
      <c r="B481" s="90">
        <v>480</v>
      </c>
      <c r="C481" s="51"/>
      <c r="D481" s="51"/>
      <c r="E481" s="51"/>
      <c r="F481" s="51"/>
      <c r="G481" s="51"/>
      <c r="H481" s="51"/>
      <c r="I481" s="51"/>
      <c r="J481" s="51"/>
      <c r="K481" s="51"/>
      <c r="L481" s="51"/>
      <c r="M481" s="51"/>
      <c r="N481" s="51"/>
      <c r="O481" s="51"/>
    </row>
    <row r="482" spans="2:15">
      <c r="B482" s="90">
        <v>481</v>
      </c>
      <c r="C482" s="20"/>
      <c r="D482" s="20"/>
      <c r="E482" s="20"/>
      <c r="F482" s="20"/>
      <c r="G482" s="20"/>
      <c r="H482" s="20"/>
      <c r="I482" s="20"/>
      <c r="J482" s="20"/>
      <c r="K482" s="20"/>
      <c r="L482" s="20"/>
      <c r="M482" s="20"/>
      <c r="N482" s="20"/>
      <c r="O482" s="20"/>
    </row>
    <row r="483" spans="2:15">
      <c r="B483" s="90">
        <v>482</v>
      </c>
      <c r="C483" s="20"/>
      <c r="D483" s="20"/>
      <c r="E483" s="20"/>
      <c r="F483" s="20"/>
      <c r="G483" s="20"/>
      <c r="H483" s="20"/>
      <c r="I483" s="20"/>
      <c r="J483" s="20"/>
      <c r="K483" s="20"/>
      <c r="L483" s="20"/>
      <c r="M483" s="20"/>
      <c r="N483" s="20"/>
      <c r="O483" s="20"/>
    </row>
    <row r="484" spans="2:15">
      <c r="B484" s="90">
        <v>483</v>
      </c>
      <c r="C484" s="20"/>
      <c r="D484" s="20"/>
      <c r="E484" s="20"/>
      <c r="F484" s="20"/>
      <c r="G484" s="20"/>
      <c r="H484" s="20"/>
      <c r="I484" s="20"/>
      <c r="J484" s="20"/>
      <c r="K484" s="20"/>
      <c r="L484" s="20"/>
      <c r="M484" s="20"/>
      <c r="N484" s="20"/>
      <c r="O484" s="20"/>
    </row>
    <row r="485" spans="2:15">
      <c r="B485" s="90">
        <v>484</v>
      </c>
      <c r="C485" s="20"/>
      <c r="D485" s="20"/>
      <c r="E485" s="20"/>
      <c r="F485" s="20"/>
      <c r="G485" s="20"/>
      <c r="H485" s="20"/>
      <c r="I485" s="20"/>
      <c r="J485" s="20"/>
      <c r="K485" s="20"/>
      <c r="L485" s="20"/>
      <c r="M485" s="20"/>
      <c r="N485" s="20"/>
      <c r="O485" s="20"/>
    </row>
    <row r="486" spans="2:15">
      <c r="B486" s="90">
        <v>485</v>
      </c>
      <c r="C486" s="20"/>
      <c r="D486" s="20"/>
      <c r="E486" s="20"/>
      <c r="F486" s="20"/>
      <c r="G486" s="20"/>
      <c r="H486" s="20"/>
      <c r="I486" s="20"/>
      <c r="J486" s="20"/>
      <c r="K486" s="20"/>
      <c r="L486" s="20"/>
      <c r="M486" s="20"/>
      <c r="N486" s="20"/>
      <c r="O486" s="20"/>
    </row>
    <row r="487" spans="2:15">
      <c r="B487" s="90">
        <v>486</v>
      </c>
      <c r="C487" s="20"/>
      <c r="D487" s="20"/>
      <c r="E487" s="20"/>
      <c r="F487" s="20"/>
      <c r="G487" s="20"/>
      <c r="H487" s="20"/>
      <c r="I487" s="20"/>
      <c r="J487" s="20"/>
      <c r="K487" s="20"/>
      <c r="L487" s="20"/>
      <c r="M487" s="20"/>
      <c r="N487" s="20"/>
      <c r="O487" s="20"/>
    </row>
    <row r="488" spans="2:15">
      <c r="B488" s="90">
        <v>487</v>
      </c>
      <c r="C488" s="20"/>
      <c r="D488" s="20"/>
      <c r="E488" s="20"/>
      <c r="F488" s="20"/>
      <c r="G488" s="20"/>
      <c r="H488" s="20"/>
      <c r="I488" s="20"/>
      <c r="J488" s="20"/>
      <c r="K488" s="20"/>
      <c r="L488" s="20"/>
      <c r="M488" s="20"/>
      <c r="N488" s="20"/>
      <c r="O488" s="20"/>
    </row>
    <row r="489" spans="2:15">
      <c r="B489" s="90">
        <v>488</v>
      </c>
      <c r="C489" s="20"/>
      <c r="D489" s="20"/>
      <c r="E489" s="20"/>
      <c r="F489" s="20"/>
      <c r="G489" s="20"/>
      <c r="H489" s="20"/>
      <c r="I489" s="20"/>
      <c r="J489" s="20"/>
      <c r="K489" s="20"/>
      <c r="L489" s="20"/>
      <c r="M489" s="20"/>
      <c r="N489" s="20"/>
      <c r="O489" s="20"/>
    </row>
    <row r="490" spans="2:15">
      <c r="B490" s="90">
        <v>489</v>
      </c>
      <c r="C490" s="20"/>
      <c r="D490" s="20"/>
      <c r="E490" s="20"/>
      <c r="F490" s="20"/>
      <c r="G490" s="20"/>
      <c r="H490" s="20"/>
      <c r="I490" s="20"/>
      <c r="J490" s="20"/>
      <c r="K490" s="20"/>
      <c r="L490" s="20"/>
      <c r="M490" s="20"/>
      <c r="N490" s="20"/>
      <c r="O490" s="20"/>
    </row>
    <row r="491" spans="2:15">
      <c r="B491" s="90">
        <v>490</v>
      </c>
      <c r="C491" s="20"/>
      <c r="D491" s="20"/>
      <c r="E491" s="20"/>
      <c r="F491" s="20"/>
      <c r="G491" s="20"/>
      <c r="H491" s="20"/>
      <c r="I491" s="20"/>
      <c r="J491" s="20"/>
      <c r="K491" s="20"/>
      <c r="L491" s="20"/>
      <c r="M491" s="20"/>
      <c r="N491" s="20"/>
      <c r="O491" s="20"/>
    </row>
    <row r="492" spans="2:15">
      <c r="B492" s="90">
        <v>491</v>
      </c>
      <c r="C492" s="20"/>
      <c r="D492" s="20"/>
      <c r="E492" s="20"/>
      <c r="F492" s="20"/>
      <c r="G492" s="20"/>
      <c r="H492" s="20"/>
      <c r="I492" s="20"/>
      <c r="J492" s="20"/>
      <c r="K492" s="20"/>
      <c r="L492" s="20"/>
      <c r="M492" s="20"/>
      <c r="N492" s="20"/>
      <c r="O492" s="20"/>
    </row>
    <row r="493" spans="2:15">
      <c r="B493" s="90">
        <v>492</v>
      </c>
      <c r="C493" s="20"/>
      <c r="D493" s="20"/>
      <c r="E493" s="20"/>
      <c r="F493" s="20"/>
      <c r="G493" s="20"/>
      <c r="H493" s="20"/>
      <c r="I493" s="20"/>
      <c r="J493" s="20"/>
      <c r="K493" s="20"/>
      <c r="L493" s="20"/>
      <c r="M493" s="20"/>
      <c r="N493" s="20"/>
      <c r="O493" s="20"/>
    </row>
    <row r="494" spans="2:15">
      <c r="B494" s="90">
        <v>493</v>
      </c>
      <c r="C494" s="20"/>
      <c r="D494" s="20"/>
      <c r="E494" s="20"/>
      <c r="F494" s="20"/>
      <c r="G494" s="20"/>
      <c r="H494" s="20"/>
      <c r="I494" s="20"/>
      <c r="J494" s="20"/>
      <c r="K494" s="20"/>
      <c r="L494" s="20"/>
      <c r="M494" s="20"/>
      <c r="N494" s="20"/>
      <c r="O494" s="20"/>
    </row>
    <row r="495" spans="2:15">
      <c r="B495" s="90">
        <v>494</v>
      </c>
      <c r="C495" s="20"/>
      <c r="D495" s="20"/>
      <c r="E495" s="20"/>
      <c r="F495" s="20"/>
      <c r="G495" s="20"/>
      <c r="H495" s="20"/>
      <c r="I495" s="20"/>
      <c r="J495" s="20"/>
      <c r="K495" s="20"/>
      <c r="L495" s="20"/>
      <c r="M495" s="20"/>
      <c r="N495" s="20"/>
      <c r="O495" s="20"/>
    </row>
    <row r="496" spans="2:15">
      <c r="B496" s="90">
        <v>495</v>
      </c>
      <c r="C496" s="20"/>
      <c r="D496" s="20"/>
      <c r="E496" s="20"/>
      <c r="F496" s="20"/>
      <c r="G496" s="20"/>
      <c r="H496" s="20"/>
      <c r="I496" s="20"/>
      <c r="J496" s="20"/>
      <c r="K496" s="20"/>
      <c r="L496" s="20"/>
      <c r="M496" s="20"/>
      <c r="N496" s="20"/>
      <c r="O496" s="20"/>
    </row>
    <row r="497" spans="2:15">
      <c r="B497" s="90">
        <v>496</v>
      </c>
      <c r="C497" s="20"/>
      <c r="D497" s="20"/>
      <c r="E497" s="20"/>
      <c r="F497" s="20"/>
      <c r="G497" s="20"/>
      <c r="H497" s="20"/>
      <c r="I497" s="20"/>
      <c r="J497" s="20"/>
      <c r="K497" s="20"/>
      <c r="L497" s="20"/>
      <c r="M497" s="20"/>
      <c r="N497" s="20"/>
      <c r="O497" s="20"/>
    </row>
    <row r="498" spans="2:15">
      <c r="B498" s="90">
        <v>497</v>
      </c>
      <c r="C498" s="20"/>
      <c r="D498" s="20"/>
      <c r="E498" s="20"/>
      <c r="F498" s="20"/>
      <c r="G498" s="20"/>
      <c r="H498" s="20"/>
      <c r="I498" s="20"/>
      <c r="J498" s="20"/>
      <c r="K498" s="20"/>
      <c r="L498" s="20"/>
      <c r="M498" s="20"/>
      <c r="N498" s="20"/>
      <c r="O498" s="20"/>
    </row>
    <row r="499" spans="2:15">
      <c r="B499" s="90">
        <v>498</v>
      </c>
      <c r="C499" s="20"/>
      <c r="D499" s="20"/>
      <c r="E499" s="20"/>
      <c r="F499" s="20"/>
      <c r="G499" s="20"/>
      <c r="H499" s="20"/>
      <c r="I499" s="20"/>
      <c r="J499" s="20"/>
      <c r="K499" s="20"/>
      <c r="L499" s="20"/>
      <c r="M499" s="20"/>
      <c r="N499" s="20"/>
      <c r="O499" s="20"/>
    </row>
    <row r="500" spans="2:15">
      <c r="B500" s="90">
        <v>499</v>
      </c>
      <c r="C500" s="20"/>
      <c r="D500" s="20"/>
      <c r="E500" s="20"/>
      <c r="F500" s="20"/>
      <c r="G500" s="20"/>
      <c r="H500" s="20"/>
      <c r="I500" s="20"/>
      <c r="J500" s="20"/>
      <c r="K500" s="20"/>
      <c r="L500" s="20"/>
      <c r="M500" s="20"/>
      <c r="N500" s="20"/>
      <c r="O500" s="20"/>
    </row>
    <row r="501" spans="2:15">
      <c r="B501" s="90">
        <v>500</v>
      </c>
      <c r="C501" s="20"/>
      <c r="D501" s="20"/>
      <c r="E501" s="20"/>
      <c r="F501" s="20"/>
      <c r="G501" s="20"/>
      <c r="H501" s="20"/>
      <c r="I501" s="20"/>
      <c r="J501" s="20"/>
      <c r="K501" s="20"/>
      <c r="L501" s="20"/>
      <c r="M501" s="20"/>
      <c r="N501" s="20"/>
      <c r="O501" s="20"/>
    </row>
    <row r="502" spans="2:15">
      <c r="B502" s="90">
        <v>501</v>
      </c>
      <c r="C502" s="20"/>
      <c r="D502" s="20"/>
      <c r="E502" s="20"/>
      <c r="F502" s="20"/>
      <c r="G502" s="20"/>
      <c r="H502" s="20"/>
      <c r="I502" s="20"/>
      <c r="J502" s="20"/>
      <c r="K502" s="20"/>
      <c r="L502" s="20"/>
      <c r="M502" s="20"/>
      <c r="N502" s="20"/>
      <c r="O502" s="20"/>
    </row>
    <row r="503" spans="2:15">
      <c r="B503" s="90">
        <v>502</v>
      </c>
      <c r="C503" s="20"/>
      <c r="D503" s="20"/>
      <c r="E503" s="20"/>
      <c r="F503" s="20"/>
      <c r="G503" s="20"/>
      <c r="H503" s="20"/>
      <c r="I503" s="20"/>
      <c r="J503" s="20"/>
      <c r="K503" s="20"/>
      <c r="L503" s="20"/>
      <c r="M503" s="20"/>
      <c r="N503" s="20"/>
      <c r="O503" s="20"/>
    </row>
    <row r="504" spans="2:15">
      <c r="B504" s="90">
        <v>503</v>
      </c>
      <c r="C504" s="20"/>
      <c r="D504" s="20"/>
      <c r="E504" s="20"/>
      <c r="F504" s="20"/>
      <c r="G504" s="20"/>
      <c r="H504" s="20"/>
      <c r="I504" s="20"/>
      <c r="J504" s="20"/>
      <c r="K504" s="20"/>
      <c r="L504" s="20"/>
      <c r="M504" s="20"/>
      <c r="N504" s="20"/>
      <c r="O504" s="20"/>
    </row>
    <row r="505" spans="2:15">
      <c r="B505" s="90">
        <v>504</v>
      </c>
      <c r="C505" s="20"/>
      <c r="D505" s="20"/>
      <c r="E505" s="20"/>
      <c r="F505" s="20"/>
      <c r="G505" s="20"/>
      <c r="H505" s="20"/>
      <c r="I505" s="20"/>
      <c r="J505" s="20"/>
      <c r="K505" s="20"/>
      <c r="L505" s="20"/>
      <c r="M505" s="20"/>
      <c r="N505" s="20"/>
      <c r="O505" s="20"/>
    </row>
    <row r="506" spans="2:15">
      <c r="B506" s="90">
        <v>505</v>
      </c>
      <c r="C506" s="51"/>
      <c r="D506" s="51"/>
      <c r="E506" s="51"/>
      <c r="F506" s="51"/>
      <c r="G506" s="51"/>
      <c r="H506" s="51"/>
      <c r="I506" s="51"/>
      <c r="J506" s="51"/>
      <c r="K506" s="51"/>
      <c r="L506" s="51"/>
      <c r="M506" s="51"/>
      <c r="N506" s="51"/>
      <c r="O506" s="51"/>
    </row>
    <row r="507" spans="2:15">
      <c r="B507" s="90">
        <v>506</v>
      </c>
      <c r="C507" s="51"/>
      <c r="D507" s="51"/>
      <c r="E507" s="51"/>
      <c r="F507" s="51"/>
      <c r="G507" s="51"/>
      <c r="H507" s="51"/>
      <c r="I507" s="51"/>
      <c r="J507" s="51"/>
      <c r="K507" s="51"/>
      <c r="L507" s="51"/>
      <c r="M507" s="51"/>
      <c r="N507" s="51"/>
      <c r="O507" s="51"/>
    </row>
    <row r="508" spans="2:15">
      <c r="B508" s="90">
        <v>507</v>
      </c>
      <c r="C508" s="51"/>
      <c r="D508" s="51"/>
      <c r="E508" s="51"/>
      <c r="F508" s="51"/>
      <c r="G508" s="51"/>
      <c r="H508" s="51"/>
      <c r="I508" s="51"/>
      <c r="J508" s="51"/>
      <c r="K508" s="51"/>
      <c r="L508" s="51"/>
      <c r="M508" s="51"/>
      <c r="N508" s="51"/>
      <c r="O508" s="51"/>
    </row>
    <row r="509" spans="2:15">
      <c r="B509" s="90">
        <v>508</v>
      </c>
      <c r="C509" s="51"/>
      <c r="D509" s="51"/>
      <c r="E509" s="51"/>
      <c r="F509" s="51"/>
      <c r="G509" s="51"/>
      <c r="H509" s="51"/>
      <c r="I509" s="51"/>
      <c r="J509" s="51"/>
      <c r="K509" s="51"/>
      <c r="L509" s="51"/>
      <c r="M509" s="51"/>
      <c r="N509" s="51"/>
      <c r="O509" s="51"/>
    </row>
    <row r="510" spans="2:15">
      <c r="B510" s="90">
        <v>509</v>
      </c>
      <c r="C510" s="51"/>
      <c r="D510" s="51"/>
      <c r="E510" s="51"/>
      <c r="F510" s="51"/>
      <c r="G510" s="51"/>
      <c r="H510" s="51"/>
      <c r="I510" s="51"/>
      <c r="J510" s="51"/>
      <c r="K510" s="51"/>
      <c r="L510" s="51"/>
      <c r="M510" s="51"/>
      <c r="N510" s="51"/>
      <c r="O510" s="51"/>
    </row>
    <row r="511" spans="2:15">
      <c r="B511" s="90">
        <v>510</v>
      </c>
      <c r="C511" s="51"/>
      <c r="D511" s="51"/>
      <c r="E511" s="51"/>
      <c r="F511" s="51"/>
      <c r="G511" s="51"/>
      <c r="H511" s="51"/>
      <c r="I511" s="51"/>
      <c r="J511" s="51"/>
      <c r="K511" s="51"/>
      <c r="L511" s="51"/>
      <c r="M511" s="51"/>
      <c r="N511" s="51"/>
      <c r="O511" s="51"/>
    </row>
    <row r="512" spans="2:15">
      <c r="B512" s="90">
        <v>511</v>
      </c>
      <c r="C512" s="51"/>
      <c r="D512" s="51"/>
      <c r="E512" s="51"/>
      <c r="F512" s="51"/>
      <c r="G512" s="51"/>
      <c r="H512" s="51"/>
      <c r="I512" s="51"/>
      <c r="J512" s="51"/>
      <c r="K512" s="51"/>
      <c r="L512" s="51"/>
      <c r="M512" s="51"/>
      <c r="N512" s="51"/>
      <c r="O512" s="51"/>
    </row>
    <row r="513" spans="2:15">
      <c r="B513" s="90">
        <v>512</v>
      </c>
      <c r="C513" s="51"/>
      <c r="D513" s="51"/>
      <c r="E513" s="51"/>
      <c r="F513" s="51"/>
      <c r="G513" s="51"/>
      <c r="H513" s="51"/>
      <c r="I513" s="51"/>
      <c r="J513" s="51"/>
      <c r="K513" s="51"/>
      <c r="L513" s="51"/>
      <c r="M513" s="51"/>
      <c r="N513" s="51"/>
      <c r="O513" s="51"/>
    </row>
    <row r="514" spans="2:15">
      <c r="B514" s="90">
        <v>513</v>
      </c>
      <c r="C514" s="51"/>
      <c r="D514" s="51"/>
      <c r="E514" s="51"/>
      <c r="F514" s="51"/>
      <c r="G514" s="51"/>
      <c r="H514" s="51"/>
      <c r="I514" s="51"/>
      <c r="J514" s="51"/>
      <c r="K514" s="51"/>
      <c r="L514" s="51"/>
      <c r="M514" s="51"/>
      <c r="N514" s="51"/>
      <c r="O514" s="51"/>
    </row>
    <row r="515" spans="2:15">
      <c r="B515" s="90">
        <v>514</v>
      </c>
      <c r="C515" s="51"/>
      <c r="D515" s="51"/>
      <c r="E515" s="51"/>
      <c r="F515" s="51"/>
      <c r="G515" s="51"/>
      <c r="H515" s="51"/>
      <c r="I515" s="51"/>
      <c r="J515" s="51"/>
      <c r="K515" s="51"/>
      <c r="L515" s="51"/>
      <c r="M515" s="51"/>
      <c r="N515" s="51"/>
      <c r="O515" s="51"/>
    </row>
    <row r="516" spans="2:15">
      <c r="B516" s="90">
        <v>515</v>
      </c>
      <c r="C516" s="51"/>
      <c r="D516" s="51"/>
      <c r="E516" s="51"/>
      <c r="F516" s="51"/>
      <c r="G516" s="51"/>
      <c r="H516" s="51"/>
      <c r="I516" s="51"/>
      <c r="J516" s="51"/>
      <c r="K516" s="51"/>
      <c r="L516" s="51"/>
      <c r="M516" s="51"/>
      <c r="N516" s="51"/>
      <c r="O516" s="51"/>
    </row>
    <row r="517" spans="2:15">
      <c r="B517" s="90">
        <v>516</v>
      </c>
      <c r="C517" s="51"/>
      <c r="D517" s="51"/>
      <c r="E517" s="51"/>
      <c r="F517" s="51"/>
      <c r="G517" s="51"/>
      <c r="H517" s="51"/>
      <c r="I517" s="51"/>
      <c r="J517" s="51"/>
      <c r="K517" s="51"/>
      <c r="L517" s="51"/>
      <c r="M517" s="51"/>
      <c r="N517" s="51"/>
      <c r="O517" s="51"/>
    </row>
    <row r="518" spans="2:15">
      <c r="B518" s="90">
        <v>517</v>
      </c>
      <c r="C518" s="20"/>
      <c r="D518" s="20"/>
      <c r="E518" s="20"/>
      <c r="F518" s="20"/>
      <c r="G518" s="20"/>
      <c r="H518" s="20"/>
      <c r="I518" s="20"/>
      <c r="J518" s="20"/>
      <c r="K518" s="20"/>
      <c r="L518" s="20"/>
      <c r="M518" s="20"/>
      <c r="N518" s="20"/>
      <c r="O518" s="20"/>
    </row>
    <row r="519" spans="2:15">
      <c r="B519" s="90">
        <v>518</v>
      </c>
      <c r="C519" s="20"/>
      <c r="D519" s="20"/>
      <c r="E519" s="20"/>
      <c r="F519" s="20"/>
      <c r="G519" s="20"/>
      <c r="H519" s="20"/>
      <c r="I519" s="20"/>
      <c r="J519" s="20"/>
      <c r="K519" s="20"/>
      <c r="L519" s="20"/>
      <c r="M519" s="20"/>
      <c r="N519" s="20"/>
      <c r="O519" s="20"/>
    </row>
    <row r="520" spans="2:15">
      <c r="B520" s="90">
        <v>519</v>
      </c>
      <c r="C520" s="20"/>
      <c r="D520" s="20"/>
      <c r="E520" s="20"/>
      <c r="F520" s="20"/>
      <c r="G520" s="20"/>
      <c r="H520" s="20"/>
      <c r="I520" s="20"/>
      <c r="J520" s="20"/>
      <c r="K520" s="20"/>
      <c r="L520" s="20"/>
      <c r="M520" s="20"/>
      <c r="N520" s="20"/>
      <c r="O520" s="20"/>
    </row>
    <row r="521" spans="2:15">
      <c r="B521" s="90">
        <v>520</v>
      </c>
      <c r="C521" s="20"/>
      <c r="D521" s="20"/>
      <c r="E521" s="20"/>
      <c r="F521" s="20"/>
      <c r="G521" s="20"/>
      <c r="H521" s="20"/>
      <c r="I521" s="20"/>
      <c r="J521" s="20"/>
      <c r="K521" s="20"/>
      <c r="L521" s="20"/>
      <c r="M521" s="20"/>
      <c r="N521" s="20"/>
      <c r="O521" s="20"/>
    </row>
    <row r="522" spans="2:15">
      <c r="B522" s="90">
        <v>521</v>
      </c>
      <c r="C522" s="20"/>
      <c r="D522" s="20"/>
      <c r="E522" s="20"/>
      <c r="F522" s="20"/>
      <c r="G522" s="20"/>
      <c r="H522" s="20"/>
      <c r="I522" s="20"/>
      <c r="J522" s="20"/>
      <c r="K522" s="20"/>
      <c r="L522" s="20"/>
      <c r="M522" s="20"/>
      <c r="N522" s="20"/>
      <c r="O522" s="20"/>
    </row>
    <row r="523" spans="2:15">
      <c r="B523" s="90">
        <v>522</v>
      </c>
      <c r="C523" s="20"/>
      <c r="D523" s="20"/>
      <c r="E523" s="20"/>
      <c r="F523" s="20"/>
      <c r="G523" s="20"/>
      <c r="H523" s="20"/>
      <c r="I523" s="20"/>
      <c r="J523" s="20"/>
      <c r="K523" s="20"/>
      <c r="L523" s="20"/>
      <c r="M523" s="20"/>
      <c r="N523" s="20"/>
      <c r="O523" s="20"/>
    </row>
    <row r="524" spans="2:15">
      <c r="B524" s="90">
        <v>523</v>
      </c>
      <c r="C524" s="20"/>
      <c r="D524" s="20"/>
      <c r="E524" s="20"/>
      <c r="F524" s="20"/>
      <c r="G524" s="20"/>
      <c r="H524" s="20"/>
      <c r="I524" s="20"/>
      <c r="J524" s="20"/>
      <c r="K524" s="20"/>
      <c r="L524" s="20"/>
      <c r="M524" s="20"/>
      <c r="N524" s="20"/>
      <c r="O524" s="20"/>
    </row>
    <row r="525" spans="2:15">
      <c r="B525" s="90">
        <v>524</v>
      </c>
      <c r="C525" s="20"/>
      <c r="D525" s="20"/>
      <c r="E525" s="20"/>
      <c r="F525" s="20"/>
      <c r="G525" s="20"/>
      <c r="H525" s="20"/>
      <c r="I525" s="20"/>
      <c r="J525" s="20"/>
      <c r="K525" s="20"/>
      <c r="L525" s="20"/>
      <c r="M525" s="20"/>
      <c r="N525" s="20"/>
      <c r="O525" s="20"/>
    </row>
    <row r="526" spans="2:15">
      <c r="B526" s="90">
        <v>525</v>
      </c>
      <c r="C526" s="20"/>
      <c r="D526" s="20"/>
      <c r="E526" s="20"/>
      <c r="F526" s="20"/>
      <c r="G526" s="20"/>
      <c r="H526" s="20"/>
      <c r="I526" s="20"/>
      <c r="J526" s="20"/>
      <c r="K526" s="20"/>
      <c r="L526" s="20"/>
      <c r="M526" s="20"/>
      <c r="N526" s="20"/>
      <c r="O526" s="20"/>
    </row>
    <row r="527" spans="2:15">
      <c r="B527" s="90">
        <v>526</v>
      </c>
      <c r="C527" s="20"/>
      <c r="D527" s="20"/>
      <c r="E527" s="20"/>
      <c r="F527" s="20"/>
      <c r="G527" s="20"/>
      <c r="H527" s="20"/>
      <c r="I527" s="20"/>
      <c r="J527" s="20"/>
      <c r="K527" s="20"/>
      <c r="L527" s="20"/>
      <c r="M527" s="20"/>
      <c r="N527" s="20"/>
      <c r="O527" s="20"/>
    </row>
    <row r="528" spans="2:15">
      <c r="B528" s="90">
        <v>527</v>
      </c>
      <c r="C528" s="20"/>
      <c r="D528" s="20"/>
      <c r="E528" s="20"/>
      <c r="F528" s="20"/>
      <c r="G528" s="20"/>
      <c r="H528" s="20"/>
      <c r="I528" s="20"/>
      <c r="J528" s="20"/>
      <c r="K528" s="20"/>
      <c r="L528" s="20"/>
      <c r="M528" s="20"/>
      <c r="N528" s="20"/>
      <c r="O528" s="20"/>
    </row>
    <row r="529" spans="2:15">
      <c r="B529" s="90">
        <v>528</v>
      </c>
      <c r="C529" s="20"/>
      <c r="D529" s="20"/>
      <c r="E529" s="20"/>
      <c r="F529" s="20"/>
      <c r="G529" s="20"/>
      <c r="H529" s="20"/>
      <c r="I529" s="20"/>
      <c r="J529" s="20"/>
      <c r="K529" s="20"/>
      <c r="L529" s="20"/>
      <c r="M529" s="20"/>
      <c r="N529" s="20"/>
      <c r="O529" s="20"/>
    </row>
    <row r="530" spans="2:15">
      <c r="B530" s="90">
        <v>529</v>
      </c>
      <c r="C530" s="51"/>
      <c r="D530" s="51"/>
      <c r="E530" s="51"/>
      <c r="F530" s="51"/>
      <c r="G530" s="51"/>
      <c r="H530" s="51"/>
      <c r="I530" s="51"/>
      <c r="J530" s="51"/>
      <c r="K530" s="51"/>
      <c r="L530" s="51"/>
      <c r="M530" s="51"/>
      <c r="N530" s="51"/>
      <c r="O530" s="51"/>
    </row>
    <row r="531" spans="2:15">
      <c r="B531" s="90">
        <v>530</v>
      </c>
      <c r="C531" s="51"/>
      <c r="D531" s="51"/>
      <c r="E531" s="51"/>
      <c r="F531" s="51"/>
      <c r="G531" s="51"/>
      <c r="H531" s="51"/>
      <c r="I531" s="51"/>
      <c r="J531" s="51"/>
      <c r="K531" s="51"/>
      <c r="L531" s="51"/>
      <c r="M531" s="51"/>
      <c r="N531" s="51"/>
      <c r="O531" s="51"/>
    </row>
    <row r="532" spans="2:15">
      <c r="B532" s="90">
        <v>531</v>
      </c>
      <c r="C532" s="51"/>
      <c r="D532" s="51"/>
      <c r="E532" s="51"/>
      <c r="F532" s="51"/>
      <c r="G532" s="51"/>
      <c r="H532" s="51"/>
      <c r="I532" s="51"/>
      <c r="J532" s="51"/>
      <c r="K532" s="51"/>
      <c r="L532" s="51"/>
      <c r="M532" s="51"/>
      <c r="N532" s="51"/>
      <c r="O532" s="51"/>
    </row>
    <row r="533" spans="2:15">
      <c r="B533" s="90">
        <v>532</v>
      </c>
      <c r="C533" s="51"/>
      <c r="D533" s="51"/>
      <c r="E533" s="51"/>
      <c r="F533" s="51"/>
      <c r="G533" s="51"/>
      <c r="H533" s="51"/>
      <c r="I533" s="51"/>
      <c r="J533" s="51"/>
      <c r="K533" s="51"/>
      <c r="L533" s="51"/>
      <c r="M533" s="51"/>
      <c r="N533" s="51"/>
      <c r="O533" s="51"/>
    </row>
    <row r="534" spans="2:15">
      <c r="B534" s="90">
        <v>533</v>
      </c>
      <c r="C534" s="51"/>
      <c r="D534" s="51"/>
      <c r="E534" s="51"/>
      <c r="F534" s="51"/>
      <c r="G534" s="51"/>
      <c r="H534" s="51"/>
      <c r="I534" s="51"/>
      <c r="J534" s="51"/>
      <c r="K534" s="51"/>
      <c r="L534" s="51"/>
      <c r="M534" s="51"/>
      <c r="N534" s="51"/>
      <c r="O534" s="51"/>
    </row>
    <row r="535" spans="2:15">
      <c r="B535" s="90">
        <v>534</v>
      </c>
      <c r="C535" s="51"/>
      <c r="D535" s="51"/>
      <c r="E535" s="51"/>
      <c r="F535" s="51"/>
      <c r="G535" s="51"/>
      <c r="H535" s="51"/>
      <c r="I535" s="51"/>
      <c r="J535" s="51"/>
      <c r="K535" s="51"/>
      <c r="L535" s="51"/>
      <c r="M535" s="51"/>
      <c r="N535" s="51"/>
      <c r="O535" s="51"/>
    </row>
    <row r="536" spans="2:15">
      <c r="B536" s="90">
        <v>535</v>
      </c>
      <c r="C536" s="51"/>
      <c r="D536" s="51"/>
      <c r="E536" s="51"/>
      <c r="F536" s="51"/>
      <c r="G536" s="51"/>
      <c r="H536" s="51"/>
      <c r="I536" s="51"/>
      <c r="J536" s="51"/>
      <c r="K536" s="51"/>
      <c r="L536" s="51"/>
      <c r="M536" s="51"/>
      <c r="N536" s="51"/>
      <c r="O536" s="51"/>
    </row>
    <row r="537" spans="2:15">
      <c r="B537" s="90">
        <v>536</v>
      </c>
      <c r="C537" s="51"/>
      <c r="D537" s="51"/>
      <c r="E537" s="51"/>
      <c r="F537" s="51"/>
      <c r="G537" s="51"/>
      <c r="H537" s="51"/>
      <c r="I537" s="51"/>
      <c r="J537" s="51"/>
      <c r="K537" s="51"/>
      <c r="L537" s="51"/>
      <c r="M537" s="51"/>
      <c r="N537" s="51"/>
      <c r="O537" s="51"/>
    </row>
    <row r="538" spans="2:15">
      <c r="B538" s="90">
        <v>537</v>
      </c>
      <c r="C538" s="51"/>
      <c r="D538" s="51"/>
      <c r="E538" s="51"/>
      <c r="F538" s="51"/>
      <c r="G538" s="51"/>
      <c r="H538" s="51"/>
      <c r="I538" s="51"/>
      <c r="J538" s="51"/>
      <c r="K538" s="51"/>
      <c r="L538" s="51"/>
      <c r="M538" s="51"/>
      <c r="N538" s="51"/>
      <c r="O538" s="51"/>
    </row>
    <row r="539" spans="2:15">
      <c r="B539" s="90">
        <v>538</v>
      </c>
      <c r="C539" s="51"/>
      <c r="D539" s="51"/>
      <c r="E539" s="51"/>
      <c r="F539" s="51"/>
      <c r="G539" s="51"/>
      <c r="H539" s="51"/>
      <c r="I539" s="51"/>
      <c r="J539" s="51"/>
      <c r="K539" s="51"/>
      <c r="L539" s="51"/>
      <c r="M539" s="51"/>
      <c r="N539" s="51"/>
      <c r="O539" s="51"/>
    </row>
    <row r="540" spans="2:15">
      <c r="B540" s="90">
        <v>539</v>
      </c>
      <c r="C540" s="51"/>
      <c r="D540" s="51"/>
      <c r="E540" s="51"/>
      <c r="F540" s="51"/>
      <c r="G540" s="51"/>
      <c r="H540" s="51"/>
      <c r="I540" s="51"/>
      <c r="J540" s="51"/>
      <c r="K540" s="51"/>
      <c r="L540" s="51"/>
      <c r="M540" s="51"/>
      <c r="N540" s="51"/>
      <c r="O540" s="51"/>
    </row>
    <row r="541" spans="2:15">
      <c r="B541" s="90">
        <v>540</v>
      </c>
      <c r="C541" s="51"/>
      <c r="D541" s="51"/>
      <c r="E541" s="51"/>
      <c r="F541" s="51"/>
      <c r="G541" s="51"/>
      <c r="H541" s="51"/>
      <c r="I541" s="51"/>
      <c r="J541" s="51"/>
      <c r="K541" s="51"/>
      <c r="L541" s="51"/>
      <c r="M541" s="51"/>
      <c r="N541" s="51"/>
      <c r="O541" s="51"/>
    </row>
    <row r="542" spans="2:15">
      <c r="B542" s="90">
        <v>541</v>
      </c>
      <c r="C542" s="20"/>
      <c r="D542" s="20"/>
      <c r="E542" s="20"/>
      <c r="F542" s="20"/>
      <c r="G542" s="20"/>
      <c r="H542" s="20"/>
      <c r="I542" s="20"/>
      <c r="J542" s="20"/>
      <c r="K542" s="20"/>
      <c r="L542" s="20"/>
      <c r="M542" s="20"/>
      <c r="N542" s="20"/>
      <c r="O542" s="20"/>
    </row>
    <row r="543" spans="2:15">
      <c r="B543" s="90">
        <v>542</v>
      </c>
      <c r="C543" s="20"/>
      <c r="D543" s="20"/>
      <c r="E543" s="20"/>
      <c r="F543" s="20"/>
      <c r="G543" s="20"/>
      <c r="H543" s="20"/>
      <c r="I543" s="20"/>
      <c r="J543" s="20"/>
      <c r="K543" s="20"/>
      <c r="L543" s="20"/>
      <c r="M543" s="20"/>
      <c r="N543" s="20"/>
      <c r="O543" s="20"/>
    </row>
    <row r="544" spans="2:15">
      <c r="B544" s="90">
        <v>543</v>
      </c>
      <c r="C544" s="20"/>
      <c r="D544" s="20"/>
      <c r="E544" s="20"/>
      <c r="F544" s="20"/>
      <c r="G544" s="20"/>
      <c r="H544" s="20"/>
      <c r="I544" s="20"/>
      <c r="J544" s="20"/>
      <c r="K544" s="20"/>
      <c r="L544" s="20"/>
      <c r="M544" s="20"/>
      <c r="N544" s="20"/>
      <c r="O544" s="20"/>
    </row>
    <row r="545" spans="2:15">
      <c r="B545" s="90">
        <v>544</v>
      </c>
      <c r="C545" s="20"/>
      <c r="D545" s="20"/>
      <c r="E545" s="20"/>
      <c r="F545" s="20"/>
      <c r="G545" s="20"/>
      <c r="H545" s="20"/>
      <c r="I545" s="20"/>
      <c r="J545" s="20"/>
      <c r="K545" s="20"/>
      <c r="L545" s="20"/>
      <c r="M545" s="20"/>
      <c r="N545" s="20"/>
      <c r="O545" s="20"/>
    </row>
    <row r="546" spans="2:15">
      <c r="B546" s="90">
        <v>545</v>
      </c>
      <c r="C546" s="20"/>
      <c r="D546" s="20"/>
      <c r="E546" s="20"/>
      <c r="F546" s="20"/>
      <c r="G546" s="20"/>
      <c r="H546" s="20"/>
      <c r="I546" s="20"/>
      <c r="J546" s="20"/>
      <c r="K546" s="20"/>
      <c r="L546" s="20"/>
      <c r="M546" s="20"/>
      <c r="N546" s="20"/>
      <c r="O546" s="20"/>
    </row>
    <row r="547" spans="2:15">
      <c r="B547" s="90">
        <v>546</v>
      </c>
      <c r="C547" s="20"/>
      <c r="D547" s="20"/>
      <c r="E547" s="20"/>
      <c r="F547" s="20"/>
      <c r="G547" s="20"/>
      <c r="H547" s="20"/>
      <c r="I547" s="20"/>
      <c r="J547" s="20"/>
      <c r="K547" s="20"/>
      <c r="L547" s="20"/>
      <c r="M547" s="20"/>
      <c r="N547" s="20"/>
      <c r="O547" s="20"/>
    </row>
    <row r="548" spans="2:15">
      <c r="B548" s="90">
        <v>547</v>
      </c>
      <c r="C548" s="20"/>
      <c r="D548" s="20"/>
      <c r="E548" s="20"/>
      <c r="F548" s="20"/>
      <c r="G548" s="20"/>
      <c r="H548" s="20"/>
      <c r="I548" s="20"/>
      <c r="J548" s="20"/>
      <c r="K548" s="20"/>
      <c r="L548" s="20"/>
      <c r="M548" s="20"/>
      <c r="N548" s="20"/>
      <c r="O548" s="20"/>
    </row>
    <row r="549" spans="2:15">
      <c r="B549" s="90">
        <v>548</v>
      </c>
      <c r="C549" s="20"/>
      <c r="D549" s="20"/>
      <c r="E549" s="20"/>
      <c r="F549" s="20"/>
      <c r="G549" s="20"/>
      <c r="H549" s="20"/>
      <c r="I549" s="20"/>
      <c r="J549" s="20"/>
      <c r="K549" s="20"/>
      <c r="L549" s="20"/>
      <c r="M549" s="20"/>
      <c r="N549" s="20"/>
      <c r="O549" s="20"/>
    </row>
    <row r="550" spans="2:15">
      <c r="B550" s="90">
        <v>549</v>
      </c>
      <c r="C550" s="20"/>
      <c r="D550" s="20"/>
      <c r="E550" s="20"/>
      <c r="F550" s="20"/>
      <c r="G550" s="20"/>
      <c r="H550" s="20"/>
      <c r="I550" s="20"/>
      <c r="J550" s="20"/>
      <c r="K550" s="20"/>
      <c r="L550" s="20"/>
      <c r="M550" s="20"/>
      <c r="N550" s="20"/>
      <c r="O550" s="20"/>
    </row>
    <row r="551" spans="2:15">
      <c r="B551" s="90">
        <v>550</v>
      </c>
      <c r="C551" s="20"/>
      <c r="D551" s="20"/>
      <c r="E551" s="20"/>
      <c r="F551" s="20"/>
      <c r="G551" s="20"/>
      <c r="H551" s="20"/>
      <c r="I551" s="20"/>
      <c r="J551" s="20"/>
      <c r="K551" s="20"/>
      <c r="L551" s="20"/>
      <c r="M551" s="20"/>
      <c r="N551" s="20"/>
      <c r="O551" s="20"/>
    </row>
    <row r="552" spans="2:15">
      <c r="B552" s="90">
        <v>551</v>
      </c>
      <c r="C552" s="20"/>
      <c r="D552" s="20"/>
      <c r="E552" s="20"/>
      <c r="F552" s="20"/>
      <c r="G552" s="20"/>
      <c r="H552" s="20"/>
      <c r="I552" s="20"/>
      <c r="J552" s="20"/>
      <c r="K552" s="20"/>
      <c r="L552" s="20"/>
      <c r="M552" s="20"/>
      <c r="N552" s="20"/>
      <c r="O552" s="20"/>
    </row>
    <row r="553" spans="2:15">
      <c r="B553" s="90">
        <v>552</v>
      </c>
      <c r="C553" s="20"/>
      <c r="D553" s="20"/>
      <c r="E553" s="20"/>
      <c r="F553" s="20"/>
      <c r="G553" s="20"/>
      <c r="H553" s="20"/>
      <c r="I553" s="20"/>
      <c r="J553" s="20"/>
      <c r="K553" s="20"/>
      <c r="L553" s="20"/>
      <c r="M553" s="20"/>
      <c r="N553" s="20"/>
      <c r="O553" s="20"/>
    </row>
    <row r="554" spans="2:15">
      <c r="B554" s="178"/>
      <c r="C554" s="178"/>
      <c r="D554" s="178"/>
      <c r="E554" s="178"/>
      <c r="F554" s="178"/>
      <c r="G554" s="178"/>
      <c r="H554" s="178"/>
      <c r="I554" s="178"/>
      <c r="J554" s="178"/>
      <c r="K554" s="178"/>
      <c r="L554" s="178"/>
      <c r="M554" s="178"/>
      <c r="N554" s="178"/>
      <c r="O554" s="178"/>
    </row>
    <row r="555" spans="2:15">
      <c r="B555" s="178"/>
      <c r="C555" s="178"/>
      <c r="D555" s="178"/>
      <c r="E555" s="178"/>
      <c r="F555" s="178"/>
      <c r="G555" s="178"/>
      <c r="H555" s="178"/>
      <c r="I555" s="178"/>
      <c r="J555" s="178"/>
      <c r="K555" s="178"/>
      <c r="L555" s="178"/>
      <c r="M555" s="178"/>
      <c r="N555" s="178"/>
      <c r="O555" s="178"/>
    </row>
    <row r="556" spans="2:15">
      <c r="B556" s="178"/>
      <c r="C556" s="178"/>
      <c r="D556" s="178"/>
      <c r="E556" s="178"/>
      <c r="F556" s="178"/>
      <c r="G556" s="178"/>
      <c r="H556" s="178"/>
      <c r="I556" s="178"/>
      <c r="J556" s="178"/>
      <c r="K556" s="178"/>
      <c r="L556" s="178"/>
      <c r="M556" s="178"/>
      <c r="N556" s="178"/>
      <c r="O556" s="178"/>
    </row>
    <row r="557" spans="2:15">
      <c r="B557" s="178"/>
      <c r="C557" s="178"/>
      <c r="D557" s="178"/>
      <c r="E557" s="178"/>
      <c r="F557" s="178"/>
      <c r="G557" s="178"/>
      <c r="H557" s="178"/>
      <c r="I557" s="178"/>
      <c r="J557" s="178"/>
      <c r="K557" s="178"/>
      <c r="L557" s="178"/>
      <c r="M557" s="178"/>
      <c r="N557" s="178"/>
      <c r="O557" s="178"/>
    </row>
    <row r="558" spans="2:15">
      <c r="B558" s="178"/>
      <c r="C558" s="178"/>
      <c r="D558" s="178"/>
      <c r="E558" s="178"/>
      <c r="F558" s="178"/>
      <c r="G558" s="178"/>
      <c r="H558" s="178"/>
      <c r="I558" s="178"/>
      <c r="J558" s="178"/>
      <c r="K558" s="178"/>
      <c r="L558" s="178"/>
      <c r="M558" s="178"/>
      <c r="N558" s="178"/>
      <c r="O558" s="178"/>
    </row>
    <row r="559" spans="2:15">
      <c r="B559" s="178"/>
      <c r="C559" s="178"/>
      <c r="D559" s="178"/>
      <c r="E559" s="178"/>
      <c r="F559" s="178"/>
      <c r="G559" s="178"/>
      <c r="H559" s="178"/>
      <c r="I559" s="178"/>
      <c r="J559" s="178"/>
      <c r="K559" s="178"/>
      <c r="L559" s="178"/>
      <c r="M559" s="178"/>
      <c r="N559" s="178"/>
      <c r="O559" s="178"/>
    </row>
    <row r="560" spans="2:15">
      <c r="B560" s="178"/>
      <c r="C560" s="178"/>
      <c r="D560" s="178"/>
      <c r="E560" s="178"/>
      <c r="F560" s="178"/>
      <c r="G560" s="178"/>
      <c r="H560" s="178"/>
      <c r="I560" s="178"/>
      <c r="J560" s="178"/>
      <c r="K560" s="178"/>
      <c r="L560" s="178"/>
      <c r="M560" s="178"/>
      <c r="N560" s="178"/>
      <c r="O560" s="178"/>
    </row>
    <row r="561" spans="2:15">
      <c r="B561" s="178"/>
      <c r="C561" s="178"/>
      <c r="D561" s="178"/>
      <c r="E561" s="178"/>
      <c r="F561" s="178"/>
      <c r="G561" s="178"/>
      <c r="H561" s="178"/>
      <c r="I561" s="178"/>
      <c r="J561" s="178"/>
      <c r="K561" s="178"/>
      <c r="L561" s="178"/>
      <c r="M561" s="178"/>
      <c r="N561" s="178"/>
      <c r="O561" s="178"/>
    </row>
    <row r="562" spans="2:15">
      <c r="B562" s="178"/>
      <c r="C562" s="178"/>
      <c r="D562" s="178"/>
      <c r="E562" s="178"/>
      <c r="F562" s="178"/>
      <c r="G562" s="178"/>
      <c r="H562" s="178"/>
      <c r="I562" s="178"/>
      <c r="J562" s="178"/>
      <c r="K562" s="178"/>
      <c r="L562" s="178"/>
      <c r="M562" s="178"/>
      <c r="N562" s="178"/>
      <c r="O562" s="178"/>
    </row>
    <row r="563" spans="2:15">
      <c r="B563" s="178"/>
      <c r="C563" s="178"/>
      <c r="D563" s="178"/>
      <c r="E563" s="178"/>
      <c r="F563" s="178"/>
      <c r="G563" s="178"/>
      <c r="H563" s="178"/>
      <c r="I563" s="178"/>
      <c r="J563" s="178"/>
      <c r="K563" s="178"/>
      <c r="L563" s="178"/>
      <c r="M563" s="178"/>
      <c r="N563" s="178"/>
      <c r="O563" s="178"/>
    </row>
    <row r="564" spans="2:15">
      <c r="B564" s="178"/>
      <c r="C564" s="178"/>
      <c r="D564" s="178"/>
      <c r="E564" s="178"/>
      <c r="F564" s="178"/>
      <c r="G564" s="178"/>
      <c r="H564" s="178"/>
      <c r="I564" s="178"/>
      <c r="J564" s="178"/>
      <c r="K564" s="178"/>
      <c r="L564" s="178"/>
      <c r="M564" s="178"/>
      <c r="N564" s="178"/>
      <c r="O564" s="178"/>
    </row>
    <row r="565" spans="2:15">
      <c r="B565" s="178"/>
      <c r="C565" s="178"/>
      <c r="D565" s="178"/>
      <c r="E565" s="178"/>
      <c r="F565" s="178"/>
      <c r="G565" s="178"/>
      <c r="H565" s="178"/>
      <c r="I565" s="178"/>
      <c r="J565" s="178"/>
      <c r="K565" s="178"/>
      <c r="L565" s="178"/>
      <c r="M565" s="178"/>
      <c r="N565" s="178"/>
      <c r="O565" s="178"/>
    </row>
    <row r="566" spans="2:15">
      <c r="B566" s="178"/>
      <c r="C566" s="178"/>
      <c r="D566" s="178"/>
      <c r="E566" s="178"/>
      <c r="F566" s="178"/>
      <c r="G566" s="178"/>
      <c r="H566" s="178"/>
      <c r="I566" s="178"/>
      <c r="J566" s="178"/>
      <c r="K566" s="178"/>
      <c r="L566" s="178"/>
      <c r="M566" s="178"/>
      <c r="N566" s="178"/>
      <c r="O566" s="178"/>
    </row>
    <row r="567" spans="2:15">
      <c r="B567" s="178"/>
      <c r="C567" s="178"/>
      <c r="D567" s="178"/>
      <c r="E567" s="178"/>
      <c r="F567" s="178"/>
      <c r="G567" s="178"/>
      <c r="H567" s="178"/>
      <c r="I567" s="178"/>
      <c r="J567" s="178"/>
      <c r="K567" s="178"/>
      <c r="L567" s="178"/>
      <c r="M567" s="178"/>
      <c r="N567" s="178"/>
      <c r="O567" s="178"/>
    </row>
    <row r="568" spans="2:15">
      <c r="B568" s="178"/>
      <c r="C568" s="178"/>
      <c r="D568" s="178"/>
      <c r="E568" s="178"/>
      <c r="F568" s="178"/>
      <c r="G568" s="178"/>
      <c r="H568" s="178"/>
      <c r="I568" s="178"/>
      <c r="J568" s="178"/>
      <c r="K568" s="178"/>
      <c r="L568" s="178"/>
      <c r="M568" s="178"/>
      <c r="N568" s="178"/>
      <c r="O568" s="178"/>
    </row>
    <row r="569" spans="2:15">
      <c r="B569" s="178"/>
      <c r="C569" s="178"/>
      <c r="D569" s="178"/>
      <c r="E569" s="178"/>
      <c r="F569" s="178"/>
      <c r="G569" s="178"/>
      <c r="H569" s="178"/>
      <c r="I569" s="178"/>
      <c r="J569" s="178"/>
      <c r="K569" s="178"/>
      <c r="L569" s="178"/>
      <c r="M569" s="178"/>
      <c r="N569" s="178"/>
      <c r="O569" s="178"/>
    </row>
    <row r="570" spans="2:15">
      <c r="B570" s="178"/>
      <c r="C570" s="178"/>
      <c r="D570" s="178"/>
      <c r="E570" s="178"/>
      <c r="F570" s="178"/>
      <c r="G570" s="178"/>
      <c r="H570" s="178"/>
      <c r="I570" s="178"/>
      <c r="J570" s="178"/>
      <c r="K570" s="178"/>
      <c r="L570" s="178"/>
      <c r="M570" s="178"/>
      <c r="N570" s="178"/>
      <c r="O570" s="178"/>
    </row>
    <row r="571" spans="2:15">
      <c r="B571" s="178"/>
      <c r="C571" s="178"/>
      <c r="D571" s="178"/>
      <c r="E571" s="178"/>
      <c r="F571" s="178"/>
      <c r="G571" s="178"/>
      <c r="H571" s="178"/>
      <c r="I571" s="178"/>
      <c r="J571" s="178"/>
      <c r="K571" s="178"/>
      <c r="L571" s="178"/>
      <c r="M571" s="178"/>
      <c r="N571" s="178"/>
      <c r="O571" s="178"/>
    </row>
    <row r="572" spans="2:15">
      <c r="B572" s="178"/>
      <c r="C572" s="178"/>
      <c r="D572" s="178"/>
      <c r="E572" s="178"/>
      <c r="F572" s="178"/>
      <c r="G572" s="178"/>
      <c r="H572" s="178"/>
      <c r="I572" s="178"/>
      <c r="J572" s="178"/>
      <c r="K572" s="178"/>
      <c r="L572" s="178"/>
      <c r="M572" s="178"/>
      <c r="N572" s="178"/>
      <c r="O572" s="178"/>
    </row>
    <row r="573" spans="2:15">
      <c r="B573" s="178"/>
      <c r="C573" s="178"/>
      <c r="D573" s="178"/>
      <c r="E573" s="178"/>
      <c r="F573" s="178"/>
      <c r="G573" s="178"/>
      <c r="H573" s="178"/>
      <c r="I573" s="178"/>
      <c r="J573" s="178"/>
      <c r="K573" s="178"/>
      <c r="L573" s="178"/>
      <c r="M573" s="178"/>
      <c r="N573" s="178"/>
      <c r="O573" s="178"/>
    </row>
    <row r="574" spans="2:15">
      <c r="B574" s="178"/>
      <c r="C574" s="178"/>
      <c r="D574" s="178"/>
      <c r="E574" s="178"/>
      <c r="F574" s="178"/>
      <c r="G574" s="178"/>
      <c r="H574" s="178"/>
      <c r="I574" s="178"/>
      <c r="J574" s="178"/>
      <c r="K574" s="178"/>
      <c r="L574" s="178"/>
      <c r="M574" s="178"/>
      <c r="N574" s="178"/>
      <c r="O574" s="178"/>
    </row>
    <row r="575" spans="2:15">
      <c r="B575" s="178"/>
      <c r="C575" s="178"/>
      <c r="D575" s="178"/>
      <c r="E575" s="178"/>
      <c r="F575" s="178"/>
      <c r="G575" s="178"/>
      <c r="H575" s="178"/>
      <c r="I575" s="178"/>
      <c r="J575" s="178"/>
      <c r="K575" s="178"/>
      <c r="L575" s="178"/>
      <c r="M575" s="178"/>
      <c r="N575" s="178"/>
      <c r="O575" s="178"/>
    </row>
    <row r="576" spans="2:15">
      <c r="B576" s="178"/>
      <c r="C576" s="178"/>
      <c r="D576" s="178"/>
      <c r="E576" s="178"/>
      <c r="F576" s="178"/>
      <c r="G576" s="178"/>
      <c r="H576" s="178"/>
      <c r="I576" s="178"/>
      <c r="J576" s="178"/>
      <c r="K576" s="178"/>
      <c r="L576" s="178"/>
      <c r="M576" s="178"/>
      <c r="N576" s="178"/>
      <c r="O576" s="178"/>
    </row>
    <row r="577" spans="2:15">
      <c r="B577" s="178"/>
      <c r="C577" s="178"/>
      <c r="D577" s="178"/>
      <c r="E577" s="178"/>
      <c r="F577" s="178"/>
      <c r="G577" s="178"/>
      <c r="H577" s="178"/>
      <c r="I577" s="178"/>
      <c r="J577" s="178"/>
      <c r="K577" s="178"/>
      <c r="L577" s="178"/>
      <c r="M577" s="178"/>
      <c r="N577" s="178"/>
      <c r="O577" s="178"/>
    </row>
    <row r="578" spans="2:15">
      <c r="B578" s="178"/>
      <c r="C578" s="178"/>
      <c r="D578" s="178"/>
      <c r="E578" s="178"/>
      <c r="F578" s="178"/>
      <c r="G578" s="178"/>
      <c r="H578" s="178"/>
      <c r="I578" s="178"/>
      <c r="J578" s="178"/>
      <c r="K578" s="178"/>
      <c r="L578" s="178"/>
      <c r="M578" s="178"/>
      <c r="N578" s="178"/>
      <c r="O578" s="178"/>
    </row>
    <row r="579" spans="2:15">
      <c r="B579" s="178"/>
      <c r="C579" s="178"/>
      <c r="D579" s="178"/>
      <c r="E579" s="178"/>
      <c r="F579" s="178"/>
      <c r="G579" s="178"/>
      <c r="H579" s="178"/>
      <c r="I579" s="178"/>
      <c r="J579" s="178"/>
      <c r="K579" s="178"/>
      <c r="L579" s="178"/>
      <c r="M579" s="178"/>
      <c r="N579" s="178"/>
      <c r="O579" s="178"/>
    </row>
    <row r="580" spans="2:15">
      <c r="B580" s="178"/>
      <c r="C580" s="178"/>
      <c r="D580" s="178"/>
      <c r="E580" s="178"/>
      <c r="F580" s="178"/>
      <c r="G580" s="178"/>
      <c r="H580" s="178"/>
      <c r="I580" s="178"/>
      <c r="J580" s="178"/>
      <c r="K580" s="178"/>
      <c r="L580" s="178"/>
      <c r="M580" s="178"/>
      <c r="N580" s="178"/>
      <c r="O580" s="178"/>
    </row>
    <row r="581" spans="2:15">
      <c r="B581" s="178"/>
      <c r="C581" s="178"/>
      <c r="D581" s="178"/>
      <c r="E581" s="178"/>
      <c r="F581" s="178"/>
      <c r="G581" s="178"/>
      <c r="H581" s="178"/>
      <c r="I581" s="178"/>
      <c r="J581" s="178"/>
      <c r="K581" s="178"/>
      <c r="L581" s="178"/>
      <c r="M581" s="178"/>
      <c r="N581" s="178"/>
      <c r="O581" s="178"/>
    </row>
    <row r="582" spans="2:15">
      <c r="B582" s="178"/>
      <c r="C582" s="178"/>
      <c r="D582" s="178"/>
      <c r="E582" s="178"/>
      <c r="F582" s="178"/>
      <c r="G582" s="178"/>
      <c r="H582" s="178"/>
      <c r="I582" s="178"/>
      <c r="J582" s="178"/>
      <c r="K582" s="178"/>
      <c r="L582" s="178"/>
      <c r="M582" s="178"/>
      <c r="N582" s="178"/>
      <c r="O582" s="178"/>
    </row>
    <row r="583" spans="2:15">
      <c r="B583" s="178"/>
      <c r="C583" s="178"/>
      <c r="D583" s="178"/>
      <c r="E583" s="178"/>
      <c r="F583" s="178"/>
      <c r="G583" s="178"/>
      <c r="H583" s="178"/>
      <c r="I583" s="178"/>
      <c r="J583" s="178"/>
      <c r="K583" s="178"/>
      <c r="L583" s="178"/>
      <c r="M583" s="178"/>
      <c r="N583" s="178"/>
      <c r="O583" s="178"/>
    </row>
    <row r="584" spans="2:15">
      <c r="B584" s="178"/>
      <c r="C584" s="178"/>
      <c r="D584" s="178"/>
      <c r="E584" s="178"/>
      <c r="F584" s="178"/>
      <c r="G584" s="178"/>
      <c r="H584" s="178"/>
      <c r="I584" s="178"/>
      <c r="J584" s="178"/>
      <c r="K584" s="178"/>
      <c r="L584" s="178"/>
      <c r="M584" s="178"/>
      <c r="N584" s="178"/>
      <c r="O584" s="178"/>
    </row>
    <row r="585" spans="2:15">
      <c r="B585" s="178"/>
      <c r="C585" s="178"/>
      <c r="D585" s="178"/>
      <c r="E585" s="178"/>
      <c r="F585" s="178"/>
      <c r="G585" s="178"/>
      <c r="H585" s="178"/>
      <c r="I585" s="178"/>
      <c r="J585" s="178"/>
      <c r="K585" s="178"/>
      <c r="L585" s="178"/>
      <c r="M585" s="178"/>
      <c r="N585" s="178"/>
      <c r="O585" s="178"/>
    </row>
    <row r="586" spans="2:15">
      <c r="B586" s="178"/>
      <c r="C586" s="178"/>
      <c r="D586" s="178"/>
      <c r="E586" s="178"/>
      <c r="F586" s="178"/>
      <c r="G586" s="178"/>
      <c r="H586" s="178"/>
      <c r="I586" s="178"/>
      <c r="J586" s="178"/>
      <c r="K586" s="178"/>
      <c r="L586" s="178"/>
      <c r="M586" s="178"/>
      <c r="N586" s="178"/>
      <c r="O586" s="178"/>
    </row>
    <row r="587" spans="2:15">
      <c r="B587" s="178"/>
      <c r="C587" s="178"/>
      <c r="D587" s="178"/>
      <c r="E587" s="178"/>
      <c r="F587" s="178"/>
      <c r="G587" s="178"/>
      <c r="H587" s="178"/>
      <c r="I587" s="178"/>
      <c r="J587" s="178"/>
      <c r="K587" s="178"/>
      <c r="L587" s="178"/>
      <c r="M587" s="178"/>
      <c r="N587" s="178"/>
      <c r="O587" s="178"/>
    </row>
    <row r="588" spans="2:15">
      <c r="B588" s="178"/>
      <c r="C588" s="178"/>
      <c r="D588" s="178"/>
      <c r="E588" s="178"/>
      <c r="F588" s="178"/>
      <c r="G588" s="178"/>
      <c r="H588" s="178"/>
      <c r="I588" s="178"/>
      <c r="J588" s="178"/>
      <c r="K588" s="178"/>
      <c r="L588" s="178"/>
      <c r="M588" s="178"/>
      <c r="N588" s="178"/>
      <c r="O588" s="178"/>
    </row>
    <row r="589" spans="2:15">
      <c r="B589" s="178"/>
      <c r="C589" s="178"/>
      <c r="D589" s="178"/>
      <c r="E589" s="178"/>
      <c r="F589" s="178"/>
      <c r="G589" s="178"/>
      <c r="H589" s="178"/>
      <c r="I589" s="178"/>
      <c r="J589" s="178"/>
      <c r="K589" s="178"/>
      <c r="L589" s="178"/>
      <c r="M589" s="178"/>
      <c r="N589" s="178"/>
      <c r="O589" s="178"/>
    </row>
    <row r="590" spans="2:15">
      <c r="B590" s="178"/>
      <c r="C590" s="178"/>
      <c r="D590" s="178"/>
      <c r="E590" s="178"/>
      <c r="F590" s="178"/>
      <c r="G590" s="178"/>
      <c r="H590" s="178"/>
      <c r="I590" s="178"/>
      <c r="J590" s="178"/>
      <c r="K590" s="178"/>
      <c r="L590" s="178"/>
      <c r="M590" s="178"/>
      <c r="N590" s="178"/>
      <c r="O590" s="178"/>
    </row>
    <row r="591" spans="2:15">
      <c r="B591" s="178"/>
      <c r="C591" s="178"/>
      <c r="D591" s="178"/>
      <c r="E591" s="178"/>
      <c r="F591" s="178"/>
      <c r="G591" s="178"/>
      <c r="H591" s="178"/>
      <c r="I591" s="178"/>
      <c r="J591" s="178"/>
      <c r="K591" s="178"/>
      <c r="L591" s="178"/>
      <c r="M591" s="178"/>
      <c r="N591" s="178"/>
      <c r="O591" s="178"/>
    </row>
    <row r="592" spans="2:15">
      <c r="B592" s="178"/>
      <c r="C592" s="178"/>
      <c r="D592" s="178"/>
      <c r="E592" s="178"/>
      <c r="F592" s="178"/>
      <c r="G592" s="178"/>
      <c r="H592" s="178"/>
      <c r="I592" s="178"/>
      <c r="J592" s="178"/>
      <c r="K592" s="178"/>
      <c r="L592" s="178"/>
      <c r="M592" s="178"/>
      <c r="N592" s="178"/>
      <c r="O592" s="178"/>
    </row>
    <row r="593" spans="2:15">
      <c r="B593" s="178"/>
      <c r="C593" s="178"/>
      <c r="D593" s="178"/>
      <c r="E593" s="178"/>
      <c r="F593" s="178"/>
      <c r="G593" s="178"/>
      <c r="H593" s="178"/>
      <c r="I593" s="178"/>
      <c r="J593" s="178"/>
      <c r="K593" s="178"/>
      <c r="L593" s="178"/>
      <c r="M593" s="178"/>
      <c r="N593" s="178"/>
      <c r="O593" s="178"/>
    </row>
    <row r="65234" spans="15:15">
      <c r="O65234" s="338"/>
    </row>
    <row r="65235" spans="15:15">
      <c r="O65235" s="338"/>
    </row>
    <row r="65236" spans="15:15">
      <c r="O65236" s="338"/>
    </row>
    <row r="65237" spans="15:15">
      <c r="O65237" s="338"/>
    </row>
    <row r="65238" spans="15:15">
      <c r="O65238" s="338"/>
    </row>
    <row r="65239" spans="15:15">
      <c r="O65239" s="338"/>
    </row>
    <row r="65240" spans="15:15">
      <c r="O65240" s="338"/>
    </row>
    <row r="65241" spans="15:15">
      <c r="O65241" s="338"/>
    </row>
    <row r="65242" spans="15:15">
      <c r="O65242" s="338"/>
    </row>
    <row r="65243" spans="15:15">
      <c r="O65243" s="338"/>
    </row>
    <row r="65244" spans="15:15">
      <c r="O65244" s="338"/>
    </row>
    <row r="65245" spans="15:15">
      <c r="O65245" s="338"/>
    </row>
    <row r="65246" spans="15:15">
      <c r="O65246" s="338"/>
    </row>
    <row r="65247" spans="15:15">
      <c r="O65247" s="338"/>
    </row>
    <row r="65248" spans="15:15">
      <c r="O65248" s="338"/>
    </row>
    <row r="65249" spans="15:15">
      <c r="O65249" s="338"/>
    </row>
    <row r="65250" spans="15:15">
      <c r="O65250" s="338"/>
    </row>
    <row r="65251" spans="15:15">
      <c r="O65251" s="338"/>
    </row>
    <row r="65252" spans="15:15">
      <c r="O65252" s="338"/>
    </row>
    <row r="65253" spans="15:15">
      <c r="O65253" s="338"/>
    </row>
    <row r="65254" spans="15:15">
      <c r="O65254" s="338"/>
    </row>
    <row r="65255" spans="15:15">
      <c r="O65255" s="338"/>
    </row>
    <row r="65256" spans="15:15">
      <c r="O65256" s="338"/>
    </row>
    <row r="65257" spans="15:15">
      <c r="O65257" s="338"/>
    </row>
    <row r="65258" spans="15:15">
      <c r="O65258" s="338"/>
    </row>
    <row r="65259" spans="15:15">
      <c r="O65259" s="338"/>
    </row>
    <row r="65260" spans="15:15">
      <c r="O65260" s="338"/>
    </row>
    <row r="65261" spans="15:15">
      <c r="O65261" s="338"/>
    </row>
    <row r="65262" spans="15:15">
      <c r="O65262" s="338"/>
    </row>
    <row r="65263" spans="15:15">
      <c r="O65263" s="338"/>
    </row>
    <row r="65264" spans="15:15">
      <c r="O65264" s="338"/>
    </row>
    <row r="65265" spans="15:15">
      <c r="O65265" s="338"/>
    </row>
    <row r="65266" spans="15:15">
      <c r="O65266" s="338"/>
    </row>
    <row r="65267" spans="15:15">
      <c r="O65267" s="338"/>
    </row>
    <row r="65268" spans="15:15">
      <c r="O65268" s="338"/>
    </row>
    <row r="65269" spans="15:15">
      <c r="O65269" s="338"/>
    </row>
    <row r="65270" spans="15:15">
      <c r="O65270" s="338"/>
    </row>
    <row r="65271" spans="15:15">
      <c r="O65271" s="338"/>
    </row>
    <row r="65272" spans="15:15">
      <c r="O65272" s="338"/>
    </row>
    <row r="65273" spans="15:15">
      <c r="O65273" s="338"/>
    </row>
    <row r="65274" spans="15:15">
      <c r="O65274" s="338"/>
    </row>
    <row r="65275" spans="15:15">
      <c r="O65275" s="338"/>
    </row>
    <row r="65276" spans="15:15">
      <c r="O65276" s="338"/>
    </row>
    <row r="65277" spans="15:15">
      <c r="O65277" s="338"/>
    </row>
    <row r="65278" spans="15:15">
      <c r="O65278" s="338"/>
    </row>
    <row r="65279" spans="15:15">
      <c r="O65279" s="338"/>
    </row>
    <row r="65280" spans="15:15">
      <c r="O65280" s="338"/>
    </row>
    <row r="65281" spans="15:15">
      <c r="O65281" s="338"/>
    </row>
    <row r="65282" spans="15:15">
      <c r="O65282" s="338"/>
    </row>
    <row r="65283" spans="15:15">
      <c r="O65283" s="338"/>
    </row>
    <row r="65284" spans="15:15">
      <c r="O65284" s="338"/>
    </row>
    <row r="65285" spans="15:15">
      <c r="O65285" s="338"/>
    </row>
    <row r="65286" spans="15:15">
      <c r="O65286" s="338"/>
    </row>
    <row r="65287" spans="15:15">
      <c r="O65287" s="338"/>
    </row>
    <row r="65288" spans="15:15">
      <c r="O65288" s="338"/>
    </row>
    <row r="65289" spans="15:15">
      <c r="O65289" s="338"/>
    </row>
    <row r="65290" spans="15:15">
      <c r="O65290" s="338"/>
    </row>
    <row r="65291" spans="15:15">
      <c r="O65291" s="338"/>
    </row>
    <row r="65292" spans="15:15">
      <c r="O65292" s="338"/>
    </row>
    <row r="65293" spans="15:15">
      <c r="O65293" s="338"/>
    </row>
    <row r="65294" spans="15:15">
      <c r="O65294" s="338"/>
    </row>
    <row r="65295" spans="15:15">
      <c r="O65295" s="338"/>
    </row>
    <row r="65296" spans="15:15">
      <c r="O65296" s="338"/>
    </row>
    <row r="65297" spans="15:15">
      <c r="O65297" s="338"/>
    </row>
    <row r="65298" spans="15:15">
      <c r="O65298" s="338"/>
    </row>
    <row r="65299" spans="15:15">
      <c r="O65299" s="338"/>
    </row>
    <row r="65300" spans="15:15">
      <c r="O65300" s="338"/>
    </row>
    <row r="65301" spans="15:15">
      <c r="O65301" s="338"/>
    </row>
    <row r="65302" spans="15:15">
      <c r="O65302" s="338"/>
    </row>
    <row r="65303" spans="15:15">
      <c r="O65303" s="338"/>
    </row>
    <row r="65304" spans="15:15">
      <c r="O65304" s="338"/>
    </row>
    <row r="65305" spans="15:15">
      <c r="O65305" s="338"/>
    </row>
    <row r="65306" spans="15:15">
      <c r="O65306" s="338"/>
    </row>
    <row r="65307" spans="15:15">
      <c r="O65307" s="338"/>
    </row>
    <row r="65308" spans="15:15">
      <c r="O65308" s="338"/>
    </row>
    <row r="65309" spans="15:15">
      <c r="O65309" s="338"/>
    </row>
    <row r="65310" spans="15:15">
      <c r="O65310" s="338"/>
    </row>
    <row r="65311" spans="15:15">
      <c r="O65311" s="338"/>
    </row>
    <row r="65312" spans="15:15">
      <c r="O65312" s="338"/>
    </row>
    <row r="65313" spans="15:15">
      <c r="O65313" s="338"/>
    </row>
    <row r="65314" spans="15:15">
      <c r="O65314" s="338"/>
    </row>
    <row r="65315" spans="15:15">
      <c r="O65315" s="338"/>
    </row>
    <row r="65316" spans="15:15">
      <c r="O65316" s="338"/>
    </row>
    <row r="65317" spans="15:15">
      <c r="O65317" s="338"/>
    </row>
    <row r="65318" spans="15:15">
      <c r="O65318" s="338"/>
    </row>
    <row r="65319" spans="15:15">
      <c r="O65319" s="338"/>
    </row>
    <row r="65320" spans="15:15">
      <c r="O65320" s="338"/>
    </row>
    <row r="65321" spans="15:15">
      <c r="O65321" s="338"/>
    </row>
    <row r="65322" spans="15:15">
      <c r="O65322" s="338"/>
    </row>
    <row r="65323" spans="15:15">
      <c r="O65323" s="338"/>
    </row>
    <row r="65324" spans="15:15">
      <c r="O65324" s="338"/>
    </row>
    <row r="65325" spans="15:15">
      <c r="O65325" s="338"/>
    </row>
    <row r="65326" spans="15:15">
      <c r="O65326" s="338"/>
    </row>
    <row r="65327" spans="15:15">
      <c r="O65327" s="338"/>
    </row>
    <row r="65328" spans="15:15">
      <c r="O65328" s="338"/>
    </row>
    <row r="65329" spans="15:15">
      <c r="O65329" s="338"/>
    </row>
    <row r="65330" spans="15:15">
      <c r="O65330" s="338"/>
    </row>
    <row r="65331" spans="15:15">
      <c r="O65331" s="338"/>
    </row>
    <row r="65332" spans="15:15">
      <c r="O65332" s="338"/>
    </row>
    <row r="65333" spans="15:15">
      <c r="O65333" s="338"/>
    </row>
    <row r="65334" spans="15:15">
      <c r="O65334" s="338"/>
    </row>
    <row r="65335" spans="15:15">
      <c r="O65335" s="338"/>
    </row>
    <row r="65336" spans="15:15">
      <c r="O65336" s="338"/>
    </row>
  </sheetData>
  <phoneticPr fontId="2"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sheetPr codeName="Sheet23"/>
  <dimension ref="A1:U50"/>
  <sheetViews>
    <sheetView workbookViewId="0">
      <selection activeCell="K20" sqref="K20:U31"/>
    </sheetView>
  </sheetViews>
  <sheetFormatPr defaultRowHeight="12.75"/>
  <sheetData>
    <row r="1" spans="2:6">
      <c r="E1">
        <f>stored!Q1</f>
        <v>0</v>
      </c>
      <c r="F1">
        <v>1</v>
      </c>
    </row>
    <row r="2" spans="2:6">
      <c r="E2" t="str">
        <f>stored!Q2</f>
        <v>sample</v>
      </c>
      <c r="F2">
        <v>2</v>
      </c>
    </row>
    <row r="3" spans="2:6">
      <c r="E3">
        <f>stored!Q3</f>
        <v>0</v>
      </c>
      <c r="F3">
        <v>3</v>
      </c>
    </row>
    <row r="4" spans="2:6">
      <c r="E4">
        <f>stored!Q4</f>
        <v>0</v>
      </c>
      <c r="F4">
        <v>4</v>
      </c>
    </row>
    <row r="5" spans="2:6">
      <c r="E5">
        <f>stored!Q5</f>
        <v>0</v>
      </c>
      <c r="F5">
        <v>5</v>
      </c>
    </row>
    <row r="6" spans="2:6" ht="13.5" thickBot="1">
      <c r="D6" t="s">
        <v>267</v>
      </c>
      <c r="E6">
        <f>stored!Q6</f>
        <v>0</v>
      </c>
      <c r="F6">
        <v>6</v>
      </c>
    </row>
    <row r="7" spans="2:6" ht="13.5" thickBot="1">
      <c r="B7" s="88" t="s">
        <v>273</v>
      </c>
      <c r="C7" t="e">
        <f>VLOOKUP(B7,$E$1:$F$410,2,FALSE)</f>
        <v>#N/A</v>
      </c>
      <c r="D7" t="str">
        <f>IF(ISERROR(C7),"",1)</f>
        <v/>
      </c>
      <c r="E7">
        <f>stored!Q7</f>
        <v>0</v>
      </c>
      <c r="F7">
        <v>7</v>
      </c>
    </row>
    <row r="8" spans="2:6">
      <c r="E8">
        <f>stored!Q8</f>
        <v>0</v>
      </c>
      <c r="F8">
        <v>8</v>
      </c>
    </row>
    <row r="9" spans="2:6" ht="13.5" thickBot="1">
      <c r="D9" t="s">
        <v>269</v>
      </c>
      <c r="E9">
        <f>stored!Q9</f>
        <v>0</v>
      </c>
      <c r="F9">
        <v>9</v>
      </c>
    </row>
    <row r="10" spans="2:6" ht="13.5" thickBot="1">
      <c r="B10" s="88" t="s">
        <v>270</v>
      </c>
      <c r="C10" t="e">
        <f>VLOOKUP(B10,$E$1:$F$410,2,FALSE)</f>
        <v>#N/A</v>
      </c>
      <c r="D10" t="str">
        <f>IF(ISERROR(C10),"",1)</f>
        <v/>
      </c>
      <c r="E10">
        <f>stored!Q10</f>
        <v>0</v>
      </c>
      <c r="F10">
        <v>10</v>
      </c>
    </row>
    <row r="11" spans="2:6">
      <c r="E11">
        <f>stored!Q11</f>
        <v>0</v>
      </c>
      <c r="F11">
        <v>11</v>
      </c>
    </row>
    <row r="12" spans="2:6">
      <c r="E12">
        <f>stored!Q12</f>
        <v>0</v>
      </c>
      <c r="F12">
        <v>12</v>
      </c>
    </row>
    <row r="13" spans="2:6">
      <c r="E13">
        <f>stored!Q13</f>
        <v>0</v>
      </c>
      <c r="F13">
        <v>13</v>
      </c>
    </row>
    <row r="14" spans="2:6">
      <c r="E14">
        <f>stored!Q14</f>
        <v>0</v>
      </c>
      <c r="F14">
        <v>14</v>
      </c>
    </row>
    <row r="15" spans="2:6">
      <c r="E15">
        <f>stored!Q15</f>
        <v>0</v>
      </c>
      <c r="F15">
        <v>15</v>
      </c>
    </row>
    <row r="16" spans="2:6">
      <c r="E16">
        <f>stored!Q16</f>
        <v>0</v>
      </c>
      <c r="F16">
        <v>16</v>
      </c>
    </row>
    <row r="17" spans="1:21">
      <c r="E17">
        <f>stored!Q17</f>
        <v>0</v>
      </c>
      <c r="F17">
        <v>17</v>
      </c>
    </row>
    <row r="18" spans="1:21">
      <c r="E18">
        <f>stored!Q18</f>
        <v>0</v>
      </c>
      <c r="F18">
        <v>18</v>
      </c>
    </row>
    <row r="19" spans="1:21">
      <c r="E19">
        <f>stored!Q19</f>
        <v>0</v>
      </c>
      <c r="F19">
        <v>19</v>
      </c>
      <c r="J19">
        <v>1</v>
      </c>
      <c r="K19">
        <v>2</v>
      </c>
      <c r="L19">
        <v>3</v>
      </c>
      <c r="M19">
        <v>4</v>
      </c>
      <c r="N19">
        <v>5</v>
      </c>
      <c r="O19">
        <v>6</v>
      </c>
      <c r="P19">
        <v>7</v>
      </c>
      <c r="Q19">
        <v>8</v>
      </c>
      <c r="R19">
        <v>9</v>
      </c>
      <c r="S19">
        <v>10</v>
      </c>
      <c r="T19">
        <v>11</v>
      </c>
      <c r="U19">
        <v>12</v>
      </c>
    </row>
    <row r="20" spans="1:21">
      <c r="E20">
        <f>stored!Q20</f>
        <v>0</v>
      </c>
      <c r="F20">
        <v>20</v>
      </c>
      <c r="H20">
        <v>1</v>
      </c>
      <c r="I20" s="426" t="e">
        <f>IF($D$9="yes",VLOOKUP($B$7,stored!$Q$2:$AC$51,2,FALSE),"")</f>
        <v>#N/A</v>
      </c>
      <c r="J20" s="52">
        <f>changeddata!C11</f>
        <v>0.41</v>
      </c>
      <c r="K20" s="52">
        <f>changeddata!D11</f>
        <v>0.02</v>
      </c>
      <c r="L20" s="52">
        <f>changeddata!E11</f>
        <v>0.54</v>
      </c>
      <c r="M20" s="52">
        <f>changeddata!F11</f>
        <v>0.66</v>
      </c>
      <c r="N20" s="52">
        <f>changeddata!G11</f>
        <v>0.13</v>
      </c>
      <c r="O20" s="52">
        <f>changeddata!H11</f>
        <v>0.09</v>
      </c>
      <c r="P20" s="52">
        <f>changeddata!I11</f>
        <v>0.52</v>
      </c>
      <c r="Q20" s="52">
        <f>changeddata!J11</f>
        <v>0.27</v>
      </c>
      <c r="R20" s="52">
        <f>changeddata!K11</f>
        <v>3.7393160907044705E-2</v>
      </c>
      <c r="S20" s="52">
        <f>changeddata!L11</f>
        <v>0</v>
      </c>
      <c r="T20" s="52" t="str">
        <f>changeddata!M11</f>
        <v>?</v>
      </c>
      <c r="U20" s="52" t="str">
        <f>changeddata!N11</f>
        <v>?</v>
      </c>
    </row>
    <row r="21" spans="1:21">
      <c r="E21">
        <f>stored!Q21</f>
        <v>0</v>
      </c>
      <c r="F21">
        <v>21</v>
      </c>
      <c r="H21">
        <v>2</v>
      </c>
      <c r="I21" s="426" t="e">
        <f>IF($D$9="yes",VLOOKUP($B$7,stored!$Q$2:$AC$51,3,FALSE),"")</f>
        <v>#N/A</v>
      </c>
      <c r="J21" s="52">
        <f>changeddata!C12</f>
        <v>0.19</v>
      </c>
      <c r="K21" s="52">
        <f>changeddata!D12</f>
        <v>0</v>
      </c>
      <c r="L21" s="52">
        <f>changeddata!E12</f>
        <v>0.84</v>
      </c>
      <c r="M21" s="52">
        <f>changeddata!F12</f>
        <v>0.19</v>
      </c>
      <c r="N21" s="52">
        <f>changeddata!G12</f>
        <v>0.5</v>
      </c>
      <c r="O21" s="52">
        <f>changeddata!H12</f>
        <v>0.9</v>
      </c>
      <c r="P21" s="52">
        <f>changeddata!I12</f>
        <v>0.65</v>
      </c>
      <c r="Q21" s="52">
        <f>changeddata!J12</f>
        <v>1.26</v>
      </c>
      <c r="R21" s="52">
        <f>changeddata!K12</f>
        <v>5.2230772717550063E-2</v>
      </c>
      <c r="S21" s="52" t="str">
        <f>changeddata!L12</f>
        <v>?</v>
      </c>
      <c r="T21" s="52" t="str">
        <f>changeddata!M12</f>
        <v>?</v>
      </c>
      <c r="U21" s="52" t="str">
        <f>changeddata!N12</f>
        <v>?</v>
      </c>
    </row>
    <row r="22" spans="1:21">
      <c r="E22">
        <f>stored!Q22</f>
        <v>0</v>
      </c>
      <c r="F22">
        <v>22</v>
      </c>
      <c r="H22">
        <v>3</v>
      </c>
      <c r="I22" s="426" t="e">
        <f>IF($D$9="yes",VLOOKUP($B$7,stored!$Q$2:$AC$51,4,FALSE),"")</f>
        <v>#N/A</v>
      </c>
      <c r="J22" s="52">
        <f>changeddata!C13</f>
        <v>0.17</v>
      </c>
      <c r="K22" s="52">
        <f>changeddata!D13</f>
        <v>2.96</v>
      </c>
      <c r="L22" s="52">
        <f>changeddata!E13</f>
        <v>1.28</v>
      </c>
      <c r="M22" s="52">
        <f>changeddata!F13</f>
        <v>0.36</v>
      </c>
      <c r="N22" s="52">
        <f>changeddata!G13</f>
        <v>0.54</v>
      </c>
      <c r="O22" s="52">
        <f>changeddata!H13</f>
        <v>1.25</v>
      </c>
      <c r="P22" s="52">
        <f>changeddata!I13</f>
        <v>1.34</v>
      </c>
      <c r="Q22" s="52">
        <f>changeddata!J13</f>
        <v>0.49</v>
      </c>
      <c r="R22" s="52">
        <f>changeddata!K13</f>
        <v>7.0288573023446169E-2</v>
      </c>
      <c r="S22" s="52" t="str">
        <f>changeddata!L13</f>
        <v>?</v>
      </c>
      <c r="T22" s="52" t="str">
        <f>changeddata!M13</f>
        <v>?</v>
      </c>
      <c r="U22" s="52" t="str">
        <f>changeddata!N13</f>
        <v>?</v>
      </c>
    </row>
    <row r="23" spans="1:21">
      <c r="E23">
        <f>stored!Q23</f>
        <v>0</v>
      </c>
      <c r="F23">
        <v>23</v>
      </c>
      <c r="H23">
        <v>4</v>
      </c>
      <c r="I23" s="426" t="e">
        <f>IF($D$9="yes",VLOOKUP($B$7,stored!$Q$2:$AC$51,5,FALSE),"")</f>
        <v>#N/A</v>
      </c>
      <c r="J23" s="52">
        <f>changeddata!C14</f>
        <v>0.53</v>
      </c>
      <c r="K23" s="52">
        <f>changeddata!D14</f>
        <v>4.45</v>
      </c>
      <c r="L23" s="52">
        <f>changeddata!E14</f>
        <v>3.71</v>
      </c>
      <c r="M23" s="52">
        <f>changeddata!F14</f>
        <v>1.1000000000000001</v>
      </c>
      <c r="N23" s="52">
        <f>changeddata!G14</f>
        <v>2.2599999999999998</v>
      </c>
      <c r="O23" s="52">
        <f>changeddata!H14</f>
        <v>0.68</v>
      </c>
      <c r="P23" s="52">
        <f>changeddata!I14</f>
        <v>1.84</v>
      </c>
      <c r="Q23" s="52">
        <f>changeddata!J14</f>
        <v>0.48</v>
      </c>
      <c r="R23" s="52">
        <f>changeddata!K14</f>
        <v>8.5663225111074992E-2</v>
      </c>
      <c r="S23" s="52" t="str">
        <f>changeddata!L14</f>
        <v>?</v>
      </c>
      <c r="T23" s="52" t="str">
        <f>changeddata!M14</f>
        <v>?</v>
      </c>
      <c r="U23" s="52" t="str">
        <f>changeddata!N14</f>
        <v>?</v>
      </c>
    </row>
    <row r="24" spans="1:21">
      <c r="A24" t="s">
        <v>270</v>
      </c>
      <c r="E24">
        <f>stored!Q24</f>
        <v>0</v>
      </c>
      <c r="F24">
        <v>24</v>
      </c>
      <c r="H24">
        <v>5</v>
      </c>
      <c r="I24" s="426" t="e">
        <f>IF($D$9="yes",VLOOKUP($B$7,stored!$Q$2:$AC$51,6,FALSE),"")</f>
        <v>#N/A</v>
      </c>
      <c r="J24" s="52">
        <f>changeddata!C15</f>
        <v>3.56</v>
      </c>
      <c r="K24" s="52">
        <f>changeddata!D15</f>
        <v>2.31</v>
      </c>
      <c r="L24" s="52">
        <f>changeddata!E15</f>
        <v>0.78</v>
      </c>
      <c r="M24" s="52">
        <f>changeddata!F15</f>
        <v>1.05</v>
      </c>
      <c r="N24" s="52">
        <f>changeddata!G15</f>
        <v>1.03</v>
      </c>
      <c r="O24" s="52">
        <f>changeddata!H15</f>
        <v>4.43</v>
      </c>
      <c r="P24" s="52">
        <f>changeddata!I15</f>
        <v>3.09</v>
      </c>
      <c r="Q24" s="52">
        <f>changeddata!J15</f>
        <v>1.37</v>
      </c>
      <c r="R24" s="52">
        <f>changeddata!K15</f>
        <v>0.1234600114903425</v>
      </c>
      <c r="S24" s="52" t="str">
        <f>changeddata!L15</f>
        <v>?</v>
      </c>
      <c r="T24" s="52" t="str">
        <f>changeddata!M15</f>
        <v>?</v>
      </c>
      <c r="U24" s="52" t="str">
        <f>changeddata!N15</f>
        <v>?</v>
      </c>
    </row>
    <row r="25" spans="1:21">
      <c r="E25">
        <f>stored!Q25</f>
        <v>0</v>
      </c>
      <c r="F25">
        <v>25</v>
      </c>
      <c r="H25">
        <v>6</v>
      </c>
      <c r="I25" s="426" t="e">
        <f>IF($D$9="yes",VLOOKUP($B$7,stored!$Q$2:$AC$51,7,FALSE),"")</f>
        <v>#N/A</v>
      </c>
      <c r="J25" s="52">
        <f>changeddata!C16</f>
        <v>4.5199999999999996</v>
      </c>
      <c r="K25" s="52">
        <f>changeddata!D16</f>
        <v>2.81</v>
      </c>
      <c r="L25" s="52">
        <f>changeddata!E16</f>
        <v>2.4300000000000002</v>
      </c>
      <c r="M25" s="52">
        <f>changeddata!F16</f>
        <v>1.59</v>
      </c>
      <c r="N25" s="52">
        <f>changeddata!G16</f>
        <v>2.42</v>
      </c>
      <c r="O25" s="52">
        <f>changeddata!H16</f>
        <v>1.8</v>
      </c>
      <c r="P25" s="52">
        <f>changeddata!I16</f>
        <v>2.0299999999999998</v>
      </c>
      <c r="Q25" s="52">
        <f>changeddata!J16</f>
        <v>2.5099999999999998</v>
      </c>
      <c r="R25" s="52">
        <f>changeddata!K16</f>
        <v>3.5974121582032934E-2</v>
      </c>
      <c r="S25" s="52" t="str">
        <f>changeddata!L16</f>
        <v>?</v>
      </c>
      <c r="T25" s="52" t="str">
        <f>changeddata!M16</f>
        <v>?</v>
      </c>
      <c r="U25" s="52" t="str">
        <f>changeddata!N16</f>
        <v>?</v>
      </c>
    </row>
    <row r="26" spans="1:21">
      <c r="E26">
        <f>stored!Q26</f>
        <v>0</v>
      </c>
      <c r="F26">
        <v>26</v>
      </c>
      <c r="H26">
        <v>7</v>
      </c>
      <c r="I26" s="426" t="e">
        <f>IF($D$9="yes",VLOOKUP($B$7,stored!$Q$2:$AC$51,8,FALSE),"")</f>
        <v>#N/A</v>
      </c>
      <c r="J26" s="52">
        <f>changeddata!C17</f>
        <v>2.71</v>
      </c>
      <c r="K26" s="52">
        <f>changeddata!D17</f>
        <v>2.12</v>
      </c>
      <c r="L26" s="52">
        <f>changeddata!E17</f>
        <v>2.57</v>
      </c>
      <c r="M26" s="52">
        <f>changeddata!F17</f>
        <v>3.99</v>
      </c>
      <c r="N26" s="52">
        <f>changeddata!G17</f>
        <v>1.04</v>
      </c>
      <c r="O26" s="52">
        <f>changeddata!H17</f>
        <v>2.04</v>
      </c>
      <c r="P26" s="52">
        <f>changeddata!I17</f>
        <v>1.79</v>
      </c>
      <c r="Q26" s="52">
        <f>changeddata!J17</f>
        <v>1.7</v>
      </c>
      <c r="R26" s="52">
        <f>changeddata!K17</f>
        <v>2.443326102644847E-2</v>
      </c>
      <c r="S26" s="52" t="str">
        <f>changeddata!L17</f>
        <v>?</v>
      </c>
      <c r="T26" s="52" t="str">
        <f>changeddata!M17</f>
        <v>?</v>
      </c>
      <c r="U26" s="52" t="str">
        <f>changeddata!N17</f>
        <v>?</v>
      </c>
    </row>
    <row r="27" spans="1:21">
      <c r="E27">
        <f>stored!Q27</f>
        <v>0</v>
      </c>
      <c r="F27">
        <v>27</v>
      </c>
      <c r="H27">
        <v>8</v>
      </c>
      <c r="I27" s="426" t="e">
        <f>IF($D$9="yes",VLOOKUP($B$7,stored!$Q$2:$AC$51,9,FALSE),"")</f>
        <v>#N/A</v>
      </c>
      <c r="J27" s="52">
        <f>changeddata!C18</f>
        <v>1.81</v>
      </c>
      <c r="K27" s="52">
        <f>changeddata!D18</f>
        <v>1.95</v>
      </c>
      <c r="L27" s="52">
        <f>changeddata!E18</f>
        <v>2.84</v>
      </c>
      <c r="M27" s="52">
        <f>changeddata!F18</f>
        <v>6.64</v>
      </c>
      <c r="N27" s="52">
        <f>changeddata!G18</f>
        <v>1.55</v>
      </c>
      <c r="O27" s="52">
        <f>changeddata!H18</f>
        <v>1.23</v>
      </c>
      <c r="P27" s="52">
        <f>changeddata!I18</f>
        <v>1.79</v>
      </c>
      <c r="Q27" s="52">
        <f>changeddata!J18</f>
        <v>1.79</v>
      </c>
      <c r="R27" s="52">
        <f>changeddata!K18</f>
        <v>9.5102644381803002E-3</v>
      </c>
      <c r="S27" s="52" t="str">
        <f>changeddata!L18</f>
        <v>?</v>
      </c>
      <c r="T27" s="52" t="str">
        <f>changeddata!M18</f>
        <v>?</v>
      </c>
      <c r="U27" s="52" t="str">
        <f>changeddata!N18</f>
        <v>?</v>
      </c>
    </row>
    <row r="28" spans="1:21">
      <c r="E28">
        <f>stored!Q28</f>
        <v>0</v>
      </c>
      <c r="F28">
        <v>28</v>
      </c>
      <c r="H28">
        <v>9</v>
      </c>
      <c r="I28" s="426" t="e">
        <f>IF($D$9="yes",VLOOKUP($B$7,stored!$Q$2:$AC$51,10,FALSE),"")</f>
        <v>#N/A</v>
      </c>
      <c r="J28" s="52">
        <f>changeddata!C19</f>
        <v>2.87</v>
      </c>
      <c r="K28" s="52">
        <f>changeddata!D19</f>
        <v>0.78</v>
      </c>
      <c r="L28" s="52">
        <f>changeddata!E19</f>
        <v>0.65</v>
      </c>
      <c r="M28" s="52">
        <f>changeddata!F19</f>
        <v>1.78</v>
      </c>
      <c r="N28" s="52">
        <f>changeddata!G19</f>
        <v>2.4700000000000002</v>
      </c>
      <c r="O28" s="52">
        <f>changeddata!H19</f>
        <v>0.93</v>
      </c>
      <c r="P28" s="52">
        <f>changeddata!I19</f>
        <v>1.66</v>
      </c>
      <c r="Q28" s="52">
        <f>changeddata!J19</f>
        <v>1.62</v>
      </c>
      <c r="R28" s="52">
        <f>changeddata!K19</f>
        <v>1.8403277836848596E-2</v>
      </c>
      <c r="S28" s="52" t="str">
        <f>changeddata!L19</f>
        <v>?</v>
      </c>
      <c r="T28" s="52" t="str">
        <f>changeddata!M19</f>
        <v>?</v>
      </c>
      <c r="U28" s="52" t="str">
        <f>changeddata!N19</f>
        <v>?</v>
      </c>
    </row>
    <row r="29" spans="1:21">
      <c r="E29">
        <f>stored!Q29</f>
        <v>0</v>
      </c>
      <c r="F29">
        <v>29</v>
      </c>
      <c r="H29">
        <v>10</v>
      </c>
      <c r="I29" s="426" t="e">
        <f>IF($D$9="yes",VLOOKUP($B$7,stored!$Q$2:$AC$51,11,FALSE),"")</f>
        <v>#N/A</v>
      </c>
      <c r="J29" s="52">
        <f>changeddata!C20</f>
        <v>1.2</v>
      </c>
      <c r="K29" s="52">
        <f>changeddata!D20</f>
        <v>0.49</v>
      </c>
      <c r="L29" s="52">
        <f>changeddata!E20</f>
        <v>1.55</v>
      </c>
      <c r="M29" s="52">
        <f>changeddata!F20</f>
        <v>0.94</v>
      </c>
      <c r="N29" s="52">
        <f>changeddata!G20</f>
        <v>1.78</v>
      </c>
      <c r="O29" s="52">
        <f>changeddata!H20</f>
        <v>0.33</v>
      </c>
      <c r="P29" s="52">
        <f>changeddata!I20</f>
        <v>0.09</v>
      </c>
      <c r="Q29" s="52">
        <f>changeddata!J20</f>
        <v>0.41</v>
      </c>
      <c r="R29" s="52">
        <f>changeddata!K20</f>
        <v>1.0078740157480317</v>
      </c>
      <c r="S29" s="52" t="str">
        <f>changeddata!L20</f>
        <v>?</v>
      </c>
      <c r="T29" s="52" t="str">
        <f>changeddata!M20</f>
        <v>?</v>
      </c>
      <c r="U29" s="52" t="str">
        <f>changeddata!N20</f>
        <v>?</v>
      </c>
    </row>
    <row r="30" spans="1:21">
      <c r="E30">
        <f>stored!Q30</f>
        <v>0</v>
      </c>
      <c r="F30">
        <v>30</v>
      </c>
      <c r="H30">
        <v>11</v>
      </c>
      <c r="I30" s="426" t="e">
        <f>IF($D$9="yes",VLOOKUP($B$7,stored!$Q$2:$AC$51,12,FALSE),"")</f>
        <v>#N/A</v>
      </c>
      <c r="J30" s="52">
        <f>changeddata!C21</f>
        <v>0.43</v>
      </c>
      <c r="K30" s="52">
        <f>changeddata!D21</f>
        <v>2.34</v>
      </c>
      <c r="L30" s="52">
        <f>changeddata!E21</f>
        <v>0.11</v>
      </c>
      <c r="M30" s="52">
        <f>changeddata!F21</f>
        <v>0.84</v>
      </c>
      <c r="N30" s="52">
        <f>changeddata!G21</f>
        <v>0.66</v>
      </c>
      <c r="O30" s="52">
        <f>changeddata!H21</f>
        <v>0.76</v>
      </c>
      <c r="P30" s="52">
        <f>changeddata!I21</f>
        <v>0.42</v>
      </c>
      <c r="Q30" s="52">
        <f>changeddata!J21</f>
        <v>0.14000000000000001</v>
      </c>
      <c r="R30" s="52">
        <f>changeddata!K21</f>
        <v>0.62992125984251968</v>
      </c>
      <c r="S30" s="52" t="str">
        <f>changeddata!L21</f>
        <v>?</v>
      </c>
      <c r="T30" s="52" t="str">
        <f>changeddata!M21</f>
        <v>?</v>
      </c>
      <c r="U30" s="52" t="str">
        <f>changeddata!N21</f>
        <v>?</v>
      </c>
    </row>
    <row r="31" spans="1:21">
      <c r="E31">
        <f>stored!Q31</f>
        <v>0</v>
      </c>
      <c r="F31">
        <v>31</v>
      </c>
      <c r="H31">
        <v>12</v>
      </c>
      <c r="I31" s="426" t="e">
        <f>IF($D$9="yes",VLOOKUP($B$7,stored!$Q$2:$AC$51,13,FALSE),"")</f>
        <v>#N/A</v>
      </c>
      <c r="J31" s="52">
        <f>changeddata!C22</f>
        <v>0.83</v>
      </c>
      <c r="K31" s="52">
        <f>changeddata!D22</f>
        <v>0.46</v>
      </c>
      <c r="L31" s="52">
        <f>changeddata!E22</f>
        <v>0.34</v>
      </c>
      <c r="M31" s="52">
        <f>changeddata!F22</f>
        <v>0.8</v>
      </c>
      <c r="N31" s="52">
        <f>changeddata!G22</f>
        <v>0.18</v>
      </c>
      <c r="O31" s="52">
        <f>changeddata!H22</f>
        <v>0.85</v>
      </c>
      <c r="P31" s="52">
        <f>changeddata!I22</f>
        <v>0.53</v>
      </c>
      <c r="Q31" s="52">
        <f>changeddata!J22</f>
        <v>0.69</v>
      </c>
      <c r="R31" s="52">
        <f>changeddata!K22</f>
        <v>0.76771653543307095</v>
      </c>
      <c r="S31" s="52" t="str">
        <f>changeddata!L22</f>
        <v>?</v>
      </c>
      <c r="T31" s="52" t="str">
        <f>changeddata!M22</f>
        <v>?</v>
      </c>
      <c r="U31" s="52" t="str">
        <f>changeddata!N22</f>
        <v>?</v>
      </c>
    </row>
    <row r="32" spans="1:21">
      <c r="E32">
        <f>stored!Q32</f>
        <v>0</v>
      </c>
      <c r="F32">
        <v>32</v>
      </c>
    </row>
    <row r="33" spans="5:6">
      <c r="E33">
        <f>stored!Q33</f>
        <v>0</v>
      </c>
      <c r="F33">
        <v>33</v>
      </c>
    </row>
    <row r="34" spans="5:6">
      <c r="E34">
        <f>stored!Q34</f>
        <v>0</v>
      </c>
      <c r="F34">
        <v>34</v>
      </c>
    </row>
    <row r="35" spans="5:6">
      <c r="E35">
        <f>stored!Q35</f>
        <v>0</v>
      </c>
      <c r="F35">
        <v>35</v>
      </c>
    </row>
    <row r="36" spans="5:6">
      <c r="E36">
        <f>stored!Q36</f>
        <v>0</v>
      </c>
      <c r="F36">
        <v>36</v>
      </c>
    </row>
    <row r="37" spans="5:6">
      <c r="E37">
        <f>stored!Q37</f>
        <v>0</v>
      </c>
      <c r="F37">
        <v>37</v>
      </c>
    </row>
    <row r="38" spans="5:6">
      <c r="E38">
        <f>stored!Q38</f>
        <v>0</v>
      </c>
      <c r="F38">
        <v>38</v>
      </c>
    </row>
    <row r="39" spans="5:6">
      <c r="E39">
        <f>stored!Q39</f>
        <v>0</v>
      </c>
      <c r="F39">
        <v>39</v>
      </c>
    </row>
    <row r="40" spans="5:6">
      <c r="E40">
        <f>stored!Q40</f>
        <v>0</v>
      </c>
      <c r="F40">
        <v>40</v>
      </c>
    </row>
    <row r="41" spans="5:6">
      <c r="E41">
        <f>stored!Q41</f>
        <v>0</v>
      </c>
      <c r="F41">
        <v>41</v>
      </c>
    </row>
    <row r="42" spans="5:6">
      <c r="E42">
        <f>stored!Q42</f>
        <v>0</v>
      </c>
      <c r="F42">
        <v>42</v>
      </c>
    </row>
    <row r="43" spans="5:6">
      <c r="E43">
        <f>stored!Q43</f>
        <v>0</v>
      </c>
      <c r="F43">
        <v>43</v>
      </c>
    </row>
    <row r="44" spans="5:6">
      <c r="E44">
        <f>stored!Q44</f>
        <v>0</v>
      </c>
      <c r="F44">
        <v>44</v>
      </c>
    </row>
    <row r="45" spans="5:6">
      <c r="E45">
        <f>stored!Q45</f>
        <v>0</v>
      </c>
      <c r="F45">
        <v>45</v>
      </c>
    </row>
    <row r="46" spans="5:6">
      <c r="E46">
        <f>stored!Q46</f>
        <v>0</v>
      </c>
      <c r="F46">
        <v>46</v>
      </c>
    </row>
    <row r="47" spans="5:6">
      <c r="E47">
        <f>stored!Q47</f>
        <v>0</v>
      </c>
      <c r="F47">
        <v>47</v>
      </c>
    </row>
    <row r="48" spans="5:6">
      <c r="E48">
        <f>stored!Q48</f>
        <v>0</v>
      </c>
      <c r="F48">
        <v>48</v>
      </c>
    </row>
    <row r="49" spans="5:6">
      <c r="E49">
        <f>stored!Q49</f>
        <v>0</v>
      </c>
      <c r="F49">
        <v>49</v>
      </c>
    </row>
    <row r="50" spans="5:6">
      <c r="E50">
        <f>stored!Q50</f>
        <v>0</v>
      </c>
      <c r="F50">
        <v>50</v>
      </c>
    </row>
  </sheetData>
  <phoneticPr fontId="2"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sheetPr codeName="Sheet22"/>
  <dimension ref="A1:O45"/>
  <sheetViews>
    <sheetView workbookViewId="0">
      <selection activeCell="A24" sqref="A24"/>
    </sheetView>
  </sheetViews>
  <sheetFormatPr defaultRowHeight="12.75"/>
  <sheetData>
    <row r="1" spans="1:15">
      <c r="A1" s="184">
        <v>2</v>
      </c>
      <c r="B1" t="str">
        <f>$A$24</f>
        <v>marmoth</v>
      </c>
      <c r="C1">
        <f>IF(F1=G1,0,1)</f>
        <v>1</v>
      </c>
      <c r="F1" s="408" t="str">
        <f>Rainfall!$I$22</f>
        <v/>
      </c>
      <c r="G1" s="330">
        <f>choosesource!$M$61</f>
        <v>0</v>
      </c>
    </row>
    <row r="2" spans="1:15" ht="13.5" thickBot="1">
      <c r="A2" s="331" t="s">
        <v>242</v>
      </c>
      <c r="F2" s="332" t="s">
        <v>243</v>
      </c>
      <c r="G2" s="187"/>
    </row>
    <row r="3" spans="1:15">
      <c r="A3" s="331" t="s">
        <v>244</v>
      </c>
      <c r="C3" s="333" t="s">
        <v>245</v>
      </c>
      <c r="D3" s="334"/>
      <c r="E3" s="334"/>
      <c r="F3" s="334"/>
      <c r="G3" s="334"/>
      <c r="H3" s="334"/>
      <c r="I3" s="334"/>
      <c r="J3" s="334"/>
      <c r="K3" s="334"/>
      <c r="L3" s="334"/>
      <c r="M3" s="334"/>
      <c r="N3" s="334"/>
      <c r="O3" s="183"/>
    </row>
    <row r="4" spans="1:15" ht="13.5" thickBot="1">
      <c r="A4" s="331" t="s">
        <v>246</v>
      </c>
      <c r="C4" s="186"/>
      <c r="D4" s="171"/>
      <c r="E4" s="171"/>
      <c r="F4" s="171"/>
      <c r="G4" s="171"/>
      <c r="H4" s="171"/>
      <c r="I4" s="171"/>
      <c r="J4" s="171"/>
      <c r="K4" s="171"/>
      <c r="L4" s="171"/>
      <c r="M4" s="171"/>
      <c r="N4" s="171"/>
      <c r="O4" s="187"/>
    </row>
    <row r="5" spans="1:15" ht="13.5" thickBot="1">
      <c r="A5" s="331" t="s">
        <v>247</v>
      </c>
      <c r="B5" s="335" t="s">
        <v>53</v>
      </c>
      <c r="C5" s="88"/>
      <c r="D5" s="172"/>
      <c r="E5" s="172"/>
      <c r="F5" s="172"/>
      <c r="G5" s="172"/>
      <c r="H5" s="172"/>
      <c r="I5" s="172"/>
      <c r="J5" s="172"/>
      <c r="K5" s="172"/>
      <c r="L5" s="172"/>
      <c r="M5" s="172"/>
      <c r="N5" s="172"/>
      <c r="O5" s="188"/>
    </row>
    <row r="6" spans="1:15">
      <c r="A6" s="331" t="s">
        <v>248</v>
      </c>
      <c r="D6" s="427"/>
      <c r="E6" s="427"/>
      <c r="F6" s="427"/>
    </row>
    <row r="7" spans="1:15" ht="13.5" thickBot="1">
      <c r="A7" s="336" t="s">
        <v>249</v>
      </c>
      <c r="D7" s="427"/>
      <c r="E7" s="193"/>
      <c r="F7" s="427"/>
    </row>
    <row r="8" spans="1:15">
      <c r="D8" s="427"/>
      <c r="E8" s="427"/>
      <c r="F8" s="427"/>
      <c r="H8" t="s">
        <v>250</v>
      </c>
    </row>
    <row r="9" spans="1:15">
      <c r="A9">
        <v>1</v>
      </c>
      <c r="B9">
        <v>1</v>
      </c>
    </row>
    <row r="10" spans="1:15">
      <c r="B10" t="str">
        <f>stored!$P$2</f>
        <v/>
      </c>
      <c r="C10">
        <v>1999</v>
      </c>
      <c r="D10">
        <v>2000</v>
      </c>
      <c r="E10">
        <v>2001</v>
      </c>
      <c r="F10">
        <v>2002</v>
      </c>
      <c r="G10">
        <v>2003</v>
      </c>
      <c r="H10">
        <v>2004</v>
      </c>
      <c r="I10">
        <v>2005</v>
      </c>
      <c r="J10">
        <v>2006</v>
      </c>
      <c r="K10">
        <v>2007</v>
      </c>
      <c r="L10">
        <v>2008</v>
      </c>
      <c r="M10">
        <v>2009</v>
      </c>
      <c r="N10">
        <v>2010</v>
      </c>
    </row>
    <row r="11" spans="1:15">
      <c r="A11" t="str">
        <f>$B$5</f>
        <v/>
      </c>
      <c r="B11" t="s">
        <v>11</v>
      </c>
      <c r="C11" s="409">
        <f>UserData!H8</f>
        <v>0.41</v>
      </c>
      <c r="D11" s="409">
        <f>UserData!I8</f>
        <v>0.02</v>
      </c>
      <c r="E11" s="409">
        <f>UserData!J8</f>
        <v>0.54</v>
      </c>
      <c r="F11" s="409">
        <f>UserData!K8</f>
        <v>0.66</v>
      </c>
      <c r="G11" s="409">
        <f>UserData!L8</f>
        <v>0.13</v>
      </c>
      <c r="H11" s="409">
        <f>UserData!M8</f>
        <v>0.09</v>
      </c>
      <c r="I11" s="409">
        <f>UserData!N8</f>
        <v>0.52</v>
      </c>
      <c r="J11" s="409">
        <f>UserData!O8</f>
        <v>0.27</v>
      </c>
      <c r="K11" s="409">
        <f>UserData!P8</f>
        <v>3.7393160907044705E-2</v>
      </c>
      <c r="L11" s="409">
        <f>UserData!Q8</f>
        <v>0</v>
      </c>
      <c r="M11" s="409" t="str">
        <f>UserData!R8</f>
        <v>?</v>
      </c>
      <c r="N11" s="409" t="str">
        <f>UserData!S8</f>
        <v>?</v>
      </c>
    </row>
    <row r="12" spans="1:15">
      <c r="B12" t="s">
        <v>12</v>
      </c>
      <c r="C12" s="409">
        <f>UserData!H9</f>
        <v>0.19</v>
      </c>
      <c r="D12" s="409">
        <f>UserData!I9</f>
        <v>0</v>
      </c>
      <c r="E12" s="409">
        <f>UserData!J9</f>
        <v>0.84</v>
      </c>
      <c r="F12" s="409">
        <f>UserData!K9</f>
        <v>0.19</v>
      </c>
      <c r="G12" s="409">
        <f>UserData!L9</f>
        <v>0.5</v>
      </c>
      <c r="H12" s="409">
        <f>UserData!M9</f>
        <v>0.9</v>
      </c>
      <c r="I12" s="409">
        <f>UserData!N9</f>
        <v>0.65</v>
      </c>
      <c r="J12" s="409">
        <f>UserData!O9</f>
        <v>1.26</v>
      </c>
      <c r="K12" s="409">
        <f>UserData!P9</f>
        <v>5.2230772717550063E-2</v>
      </c>
      <c r="L12" s="409" t="str">
        <f>UserData!Q9</f>
        <v>?</v>
      </c>
      <c r="M12" s="409" t="str">
        <f>UserData!R9</f>
        <v>?</v>
      </c>
      <c r="N12" s="409" t="str">
        <f>UserData!S9</f>
        <v>?</v>
      </c>
    </row>
    <row r="13" spans="1:15">
      <c r="B13" t="s">
        <v>13</v>
      </c>
      <c r="C13" s="409">
        <f>UserData!H10</f>
        <v>0.17</v>
      </c>
      <c r="D13" s="409">
        <f>UserData!I10</f>
        <v>2.96</v>
      </c>
      <c r="E13" s="409">
        <f>UserData!J10</f>
        <v>1.28</v>
      </c>
      <c r="F13" s="409">
        <f>UserData!K10</f>
        <v>0.36</v>
      </c>
      <c r="G13" s="409">
        <f>UserData!L10</f>
        <v>0.54</v>
      </c>
      <c r="H13" s="409">
        <f>UserData!M10</f>
        <v>1.25</v>
      </c>
      <c r="I13" s="409">
        <f>UserData!N10</f>
        <v>1.34</v>
      </c>
      <c r="J13" s="409">
        <f>UserData!O10</f>
        <v>0.49</v>
      </c>
      <c r="K13" s="409">
        <f>UserData!P10</f>
        <v>7.0288573023446169E-2</v>
      </c>
      <c r="L13" s="409" t="str">
        <f>UserData!Q10</f>
        <v>?</v>
      </c>
      <c r="M13" s="409" t="str">
        <f>UserData!R10</f>
        <v>?</v>
      </c>
      <c r="N13" s="409" t="str">
        <f>UserData!S10</f>
        <v>?</v>
      </c>
    </row>
    <row r="14" spans="1:15">
      <c r="B14" t="s">
        <v>14</v>
      </c>
      <c r="C14" s="409">
        <f>UserData!H11</f>
        <v>0.53</v>
      </c>
      <c r="D14" s="409">
        <f>UserData!I11</f>
        <v>4.45</v>
      </c>
      <c r="E14" s="409">
        <f>UserData!J11</f>
        <v>3.71</v>
      </c>
      <c r="F14" s="409">
        <f>UserData!K11</f>
        <v>1.1000000000000001</v>
      </c>
      <c r="G14" s="409">
        <f>UserData!L11</f>
        <v>2.2599999999999998</v>
      </c>
      <c r="H14" s="409">
        <f>UserData!M11</f>
        <v>0.68</v>
      </c>
      <c r="I14" s="409">
        <f>UserData!N11</f>
        <v>1.84</v>
      </c>
      <c r="J14" s="409">
        <f>UserData!O11</f>
        <v>0.48</v>
      </c>
      <c r="K14" s="409">
        <f>UserData!P11</f>
        <v>8.5663225111074992E-2</v>
      </c>
      <c r="L14" s="409" t="str">
        <f>UserData!Q11</f>
        <v>?</v>
      </c>
      <c r="M14" s="409" t="str">
        <f>UserData!R11</f>
        <v>?</v>
      </c>
      <c r="N14" s="409" t="str">
        <f>UserData!S11</f>
        <v>?</v>
      </c>
    </row>
    <row r="15" spans="1:15">
      <c r="B15" t="s">
        <v>15</v>
      </c>
      <c r="C15" s="409">
        <f>UserData!H12</f>
        <v>3.56</v>
      </c>
      <c r="D15" s="409">
        <f>UserData!I12</f>
        <v>2.31</v>
      </c>
      <c r="E15" s="409">
        <f>UserData!J12</f>
        <v>0.78</v>
      </c>
      <c r="F15" s="409">
        <f>UserData!K12</f>
        <v>1.05</v>
      </c>
      <c r="G15" s="409">
        <f>UserData!L12</f>
        <v>1.03</v>
      </c>
      <c r="H15" s="409">
        <f>UserData!M12</f>
        <v>4.43</v>
      </c>
      <c r="I15" s="409">
        <f>UserData!N12</f>
        <v>3.09</v>
      </c>
      <c r="J15" s="409">
        <f>UserData!O12</f>
        <v>1.37</v>
      </c>
      <c r="K15" s="409">
        <f>UserData!P12</f>
        <v>0.1234600114903425</v>
      </c>
      <c r="L15" s="409" t="str">
        <f>UserData!Q12</f>
        <v>?</v>
      </c>
      <c r="M15" s="409" t="str">
        <f>UserData!R12</f>
        <v>?</v>
      </c>
      <c r="N15" s="409" t="str">
        <f>UserData!S12</f>
        <v>?</v>
      </c>
    </row>
    <row r="16" spans="1:15">
      <c r="B16" t="s">
        <v>16</v>
      </c>
      <c r="C16" s="409">
        <f>UserData!H13</f>
        <v>4.5199999999999996</v>
      </c>
      <c r="D16" s="409">
        <f>UserData!I13</f>
        <v>2.81</v>
      </c>
      <c r="E16" s="409">
        <f>UserData!J13</f>
        <v>2.4300000000000002</v>
      </c>
      <c r="F16" s="409">
        <f>UserData!K13</f>
        <v>1.59</v>
      </c>
      <c r="G16" s="409">
        <f>UserData!L13</f>
        <v>2.42</v>
      </c>
      <c r="H16" s="409">
        <f>UserData!M13</f>
        <v>1.8</v>
      </c>
      <c r="I16" s="409">
        <f>UserData!N13</f>
        <v>2.0299999999999998</v>
      </c>
      <c r="J16" s="409">
        <f>UserData!O13</f>
        <v>2.5099999999999998</v>
      </c>
      <c r="K16" s="409">
        <f>UserData!P13</f>
        <v>3.5974121582032934E-2</v>
      </c>
      <c r="L16" s="409" t="str">
        <f>UserData!Q13</f>
        <v>?</v>
      </c>
      <c r="M16" s="409" t="str">
        <f>UserData!R13</f>
        <v>?</v>
      </c>
      <c r="N16" s="409" t="str">
        <f>UserData!S13</f>
        <v>?</v>
      </c>
    </row>
    <row r="17" spans="1:14">
      <c r="B17" t="s">
        <v>17</v>
      </c>
      <c r="C17" s="409">
        <f>UserData!H14</f>
        <v>2.71</v>
      </c>
      <c r="D17" s="409">
        <f>UserData!I14</f>
        <v>2.12</v>
      </c>
      <c r="E17" s="409">
        <f>UserData!J14</f>
        <v>2.57</v>
      </c>
      <c r="F17" s="409">
        <f>UserData!K14</f>
        <v>3.99</v>
      </c>
      <c r="G17" s="409">
        <f>UserData!L14</f>
        <v>1.04</v>
      </c>
      <c r="H17" s="409">
        <f>UserData!M14</f>
        <v>2.04</v>
      </c>
      <c r="I17" s="409">
        <f>UserData!N14</f>
        <v>1.79</v>
      </c>
      <c r="J17" s="409">
        <f>UserData!O14</f>
        <v>1.7</v>
      </c>
      <c r="K17" s="409">
        <f>UserData!P14</f>
        <v>2.443326102644847E-2</v>
      </c>
      <c r="L17" s="409" t="str">
        <f>UserData!Q14</f>
        <v>?</v>
      </c>
      <c r="M17" s="409" t="str">
        <f>UserData!R14</f>
        <v>?</v>
      </c>
      <c r="N17" s="409" t="str">
        <f>UserData!S14</f>
        <v>?</v>
      </c>
    </row>
    <row r="18" spans="1:14">
      <c r="B18" t="s">
        <v>18</v>
      </c>
      <c r="C18" s="409">
        <f>UserData!H15</f>
        <v>1.81</v>
      </c>
      <c r="D18" s="409">
        <f>UserData!I15</f>
        <v>1.95</v>
      </c>
      <c r="E18" s="409">
        <f>UserData!J15</f>
        <v>2.84</v>
      </c>
      <c r="F18" s="409">
        <f>UserData!K15</f>
        <v>6.64</v>
      </c>
      <c r="G18" s="409">
        <f>UserData!L15</f>
        <v>1.55</v>
      </c>
      <c r="H18" s="409">
        <f>UserData!M15</f>
        <v>1.23</v>
      </c>
      <c r="I18" s="409">
        <f>UserData!N15</f>
        <v>1.79</v>
      </c>
      <c r="J18" s="409">
        <f>UserData!O15</f>
        <v>1.79</v>
      </c>
      <c r="K18" s="409">
        <f>UserData!P15</f>
        <v>9.5102644381803002E-3</v>
      </c>
      <c r="L18" s="409" t="str">
        <f>UserData!Q15</f>
        <v>?</v>
      </c>
      <c r="M18" s="409" t="str">
        <f>UserData!R15</f>
        <v>?</v>
      </c>
      <c r="N18" s="409" t="str">
        <f>UserData!S15</f>
        <v>?</v>
      </c>
    </row>
    <row r="19" spans="1:14">
      <c r="B19" t="s">
        <v>19</v>
      </c>
      <c r="C19" s="409">
        <f>UserData!H16</f>
        <v>2.87</v>
      </c>
      <c r="D19" s="409">
        <f>UserData!I16</f>
        <v>0.78</v>
      </c>
      <c r="E19" s="409">
        <f>UserData!J16</f>
        <v>0.65</v>
      </c>
      <c r="F19" s="409">
        <f>UserData!K16</f>
        <v>1.78</v>
      </c>
      <c r="G19" s="409">
        <f>UserData!L16</f>
        <v>2.4700000000000002</v>
      </c>
      <c r="H19" s="409">
        <f>UserData!M16</f>
        <v>0.93</v>
      </c>
      <c r="I19" s="409">
        <f>UserData!N16</f>
        <v>1.66</v>
      </c>
      <c r="J19" s="409">
        <f>UserData!O16</f>
        <v>1.62</v>
      </c>
      <c r="K19" s="409">
        <f>UserData!P16</f>
        <v>1.8403277836848596E-2</v>
      </c>
      <c r="L19" s="409" t="str">
        <f>UserData!Q16</f>
        <v>?</v>
      </c>
      <c r="M19" s="409" t="str">
        <f>UserData!R16</f>
        <v>?</v>
      </c>
      <c r="N19" s="409" t="str">
        <f>UserData!S16</f>
        <v>?</v>
      </c>
    </row>
    <row r="20" spans="1:14">
      <c r="B20" t="s">
        <v>20</v>
      </c>
      <c r="C20" s="409">
        <f>UserData!H17</f>
        <v>1.2</v>
      </c>
      <c r="D20" s="409">
        <f>UserData!I17</f>
        <v>0.49</v>
      </c>
      <c r="E20" s="409">
        <f>UserData!J17</f>
        <v>1.55</v>
      </c>
      <c r="F20" s="409">
        <f>UserData!K17</f>
        <v>0.94</v>
      </c>
      <c r="G20" s="409">
        <f>UserData!L17</f>
        <v>1.78</v>
      </c>
      <c r="H20" s="409">
        <f>UserData!M17</f>
        <v>0.33</v>
      </c>
      <c r="I20" s="409">
        <f>UserData!N17</f>
        <v>0.09</v>
      </c>
      <c r="J20" s="409">
        <f>UserData!O17</f>
        <v>0.41</v>
      </c>
      <c r="K20" s="409">
        <f>UserData!P17</f>
        <v>1.0078740157480317</v>
      </c>
      <c r="L20" s="409" t="str">
        <f>UserData!Q17</f>
        <v>?</v>
      </c>
      <c r="M20" s="409" t="str">
        <f>UserData!R17</f>
        <v>?</v>
      </c>
      <c r="N20" s="409" t="str">
        <f>UserData!S17</f>
        <v>?</v>
      </c>
    </row>
    <row r="21" spans="1:14">
      <c r="B21" t="s">
        <v>21</v>
      </c>
      <c r="C21" s="409">
        <f>UserData!H18</f>
        <v>0.43</v>
      </c>
      <c r="D21" s="409">
        <f>UserData!I18</f>
        <v>2.34</v>
      </c>
      <c r="E21" s="409">
        <f>UserData!J18</f>
        <v>0.11</v>
      </c>
      <c r="F21" s="409">
        <f>UserData!K18</f>
        <v>0.84</v>
      </c>
      <c r="G21" s="409">
        <f>UserData!L18</f>
        <v>0.66</v>
      </c>
      <c r="H21" s="409">
        <f>UserData!M18</f>
        <v>0.76</v>
      </c>
      <c r="I21" s="409">
        <f>UserData!N18</f>
        <v>0.42</v>
      </c>
      <c r="J21" s="409">
        <f>UserData!O18</f>
        <v>0.14000000000000001</v>
      </c>
      <c r="K21" s="409">
        <f>UserData!P18</f>
        <v>0.62992125984251968</v>
      </c>
      <c r="L21" s="409" t="str">
        <f>UserData!Q18</f>
        <v>?</v>
      </c>
      <c r="M21" s="409" t="str">
        <f>UserData!R18</f>
        <v>?</v>
      </c>
      <c r="N21" s="409" t="str">
        <f>UserData!S18</f>
        <v>?</v>
      </c>
    </row>
    <row r="22" spans="1:14">
      <c r="B22" t="s">
        <v>22</v>
      </c>
      <c r="C22" s="409">
        <f>UserData!H19</f>
        <v>0.83</v>
      </c>
      <c r="D22" s="409">
        <f>UserData!I19</f>
        <v>0.46</v>
      </c>
      <c r="E22" s="409">
        <f>UserData!J19</f>
        <v>0.34</v>
      </c>
      <c r="F22" s="409">
        <f>UserData!K19</f>
        <v>0.8</v>
      </c>
      <c r="G22" s="409">
        <f>UserData!L19</f>
        <v>0.18</v>
      </c>
      <c r="H22" s="409">
        <f>UserData!M19</f>
        <v>0.85</v>
      </c>
      <c r="I22" s="409">
        <f>UserData!N19</f>
        <v>0.53</v>
      </c>
      <c r="J22" s="409">
        <f>UserData!O19</f>
        <v>0.69</v>
      </c>
      <c r="K22" s="409">
        <f>UserData!P19</f>
        <v>0.76771653543307095</v>
      </c>
      <c r="L22" s="409" t="str">
        <f>UserData!Q19</f>
        <v>?</v>
      </c>
      <c r="M22" s="409" t="str">
        <f>UserData!R19</f>
        <v>?</v>
      </c>
      <c r="N22" s="409" t="str">
        <f>UserData!S19</f>
        <v>?</v>
      </c>
    </row>
    <row r="23" spans="1:14">
      <c r="B23" t="str">
        <f t="shared" ref="B23:N23" si="0">$A$24</f>
        <v>marmoth</v>
      </c>
      <c r="C23" t="str">
        <f t="shared" si="0"/>
        <v>marmoth</v>
      </c>
      <c r="D23" t="str">
        <f t="shared" si="0"/>
        <v>marmoth</v>
      </c>
      <c r="E23" t="str">
        <f t="shared" si="0"/>
        <v>marmoth</v>
      </c>
      <c r="F23" t="str">
        <f t="shared" si="0"/>
        <v>marmoth</v>
      </c>
      <c r="G23" t="str">
        <f t="shared" si="0"/>
        <v>marmoth</v>
      </c>
      <c r="H23" t="str">
        <f t="shared" si="0"/>
        <v>marmoth</v>
      </c>
      <c r="I23" t="str">
        <f t="shared" si="0"/>
        <v>marmoth</v>
      </c>
      <c r="J23" t="str">
        <f t="shared" si="0"/>
        <v>marmoth</v>
      </c>
      <c r="K23" t="str">
        <f t="shared" si="0"/>
        <v>marmoth</v>
      </c>
      <c r="L23" t="str">
        <f t="shared" si="0"/>
        <v>marmoth</v>
      </c>
      <c r="M23" t="str">
        <f t="shared" si="0"/>
        <v>marmoth</v>
      </c>
      <c r="N23" t="str">
        <f t="shared" si="0"/>
        <v>marmoth</v>
      </c>
    </row>
    <row r="24" spans="1:14">
      <c r="A24" t="s">
        <v>273</v>
      </c>
      <c r="C24">
        <v>1999</v>
      </c>
      <c r="D24">
        <v>2000</v>
      </c>
      <c r="E24">
        <v>2001</v>
      </c>
      <c r="F24">
        <v>2002</v>
      </c>
      <c r="G24">
        <v>2003</v>
      </c>
      <c r="H24">
        <v>2004</v>
      </c>
      <c r="I24">
        <v>2005</v>
      </c>
      <c r="J24">
        <v>2006</v>
      </c>
      <c r="K24">
        <v>2007</v>
      </c>
      <c r="L24">
        <v>2008</v>
      </c>
      <c r="M24">
        <v>2009</v>
      </c>
      <c r="N24">
        <v>2010</v>
      </c>
    </row>
    <row r="25" spans="1:14">
      <c r="B25" t="s">
        <v>11</v>
      </c>
    </row>
    <row r="26" spans="1:14">
      <c r="B26" t="s">
        <v>12</v>
      </c>
    </row>
    <row r="27" spans="1:14">
      <c r="B27" t="s">
        <v>13</v>
      </c>
    </row>
    <row r="28" spans="1:14">
      <c r="B28" t="s">
        <v>14</v>
      </c>
    </row>
    <row r="29" spans="1:14">
      <c r="B29" t="s">
        <v>15</v>
      </c>
    </row>
    <row r="30" spans="1:14">
      <c r="B30" t="s">
        <v>16</v>
      </c>
    </row>
    <row r="31" spans="1:14">
      <c r="B31" t="s">
        <v>17</v>
      </c>
    </row>
    <row r="32" spans="1:14">
      <c r="B32" t="s">
        <v>18</v>
      </c>
    </row>
    <row r="33" spans="2:11">
      <c r="B33" t="s">
        <v>19</v>
      </c>
    </row>
    <row r="34" spans="2:11">
      <c r="B34" t="s">
        <v>20</v>
      </c>
    </row>
    <row r="35" spans="2:11">
      <c r="B35" t="s">
        <v>21</v>
      </c>
    </row>
    <row r="36" spans="2:11">
      <c r="B36" t="s">
        <v>22</v>
      </c>
    </row>
    <row r="45" spans="2:11">
      <c r="K45">
        <v>0</v>
      </c>
    </row>
  </sheetData>
  <phoneticPr fontId="2"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sheetPr codeName="Sheet4"/>
  <dimension ref="A3:X195"/>
  <sheetViews>
    <sheetView topLeftCell="A3" workbookViewId="0">
      <selection activeCell="E20" sqref="E20:E28"/>
    </sheetView>
  </sheetViews>
  <sheetFormatPr defaultRowHeight="12.75"/>
  <cols>
    <col min="1" max="1" width="10.5703125" customWidth="1"/>
    <col min="2" max="2" width="10.5703125" bestFit="1" customWidth="1"/>
    <col min="3" max="6" width="10.140625" bestFit="1" customWidth="1"/>
    <col min="9" max="9" width="10" customWidth="1"/>
    <col min="10" max="10" width="9.85546875" customWidth="1"/>
    <col min="12" max="12" width="10" bestFit="1" customWidth="1"/>
  </cols>
  <sheetData>
    <row r="3" spans="2:18" ht="13.5" thickBot="1">
      <c r="P3" s="207" t="s">
        <v>117</v>
      </c>
      <c r="Q3" s="47"/>
      <c r="R3" s="47"/>
    </row>
    <row r="4" spans="2:18" ht="13.5" thickBot="1">
      <c r="B4" s="9"/>
      <c r="C4" s="30">
        <v>1999</v>
      </c>
      <c r="D4" s="30">
        <v>2000</v>
      </c>
      <c r="E4" s="30">
        <v>2001</v>
      </c>
      <c r="F4" s="30">
        <v>2002</v>
      </c>
      <c r="G4" s="30">
        <v>2003</v>
      </c>
      <c r="H4" s="30">
        <v>2004</v>
      </c>
      <c r="I4" s="30">
        <v>2005</v>
      </c>
      <c r="J4" s="30">
        <v>2006</v>
      </c>
      <c r="K4" s="30">
        <v>2007</v>
      </c>
      <c r="L4" s="30">
        <v>2008</v>
      </c>
      <c r="M4" s="30">
        <v>2009</v>
      </c>
      <c r="N4" s="30">
        <v>2010</v>
      </c>
      <c r="P4" s="47"/>
      <c r="Q4" s="47">
        <f>$E$49</f>
        <v>2008</v>
      </c>
      <c r="R4" s="47">
        <f>Q4-1</f>
        <v>2007</v>
      </c>
    </row>
    <row r="5" spans="2:18" ht="13.5" thickBot="1">
      <c r="B5" s="31" t="s">
        <v>11</v>
      </c>
      <c r="C5" s="32">
        <f>choosesource!C34</f>
        <v>0.41</v>
      </c>
      <c r="D5" s="32">
        <f>choosesource!D34</f>
        <v>0.02</v>
      </c>
      <c r="E5" s="32">
        <f>choosesource!E34</f>
        <v>0.54</v>
      </c>
      <c r="F5" s="32">
        <f>choosesource!F34</f>
        <v>0.66</v>
      </c>
      <c r="G5" s="32">
        <f>choosesource!G34</f>
        <v>0.13</v>
      </c>
      <c r="H5" s="32">
        <f>choosesource!H34</f>
        <v>0.09</v>
      </c>
      <c r="I5" s="32">
        <f>choosesource!I34</f>
        <v>0.52</v>
      </c>
      <c r="J5" s="32">
        <f>choosesource!J34</f>
        <v>0.27</v>
      </c>
      <c r="K5" s="32">
        <f>choosesource!K34</f>
        <v>3.7393160907044705E-2</v>
      </c>
      <c r="L5" s="32">
        <f>choosesource!L34</f>
        <v>0</v>
      </c>
      <c r="M5" s="32">
        <f>choosesource!M34</f>
        <v>0.2677393160907045</v>
      </c>
      <c r="N5" s="32">
        <f>choosesource!N34</f>
        <v>0.2677393160907045</v>
      </c>
      <c r="P5" s="47" t="s">
        <v>11</v>
      </c>
      <c r="Q5" s="37">
        <f>INDEX($B$4:$N$16, MATCH($P5,$B$4:$B$16,), MATCH($Q$4,$B$4:$N$4,))</f>
        <v>0</v>
      </c>
      <c r="R5" s="37">
        <f>INDEX($B$4:$N$16, MATCH($P5,$B$4:$B$16,), MATCH($R$4,$B$4:$N$4,))</f>
        <v>3.7393160907044705E-2</v>
      </c>
    </row>
    <row r="6" spans="2:18" ht="13.5" thickBot="1">
      <c r="B6" s="31" t="s">
        <v>12</v>
      </c>
      <c r="C6" s="32">
        <f>choosesource!C35</f>
        <v>0.19</v>
      </c>
      <c r="D6" s="32">
        <f>choosesource!D35</f>
        <v>0</v>
      </c>
      <c r="E6" s="32">
        <f>choosesource!E35</f>
        <v>0.84</v>
      </c>
      <c r="F6" s="32">
        <f>choosesource!F35</f>
        <v>0.19</v>
      </c>
      <c r="G6" s="32">
        <f>choosesource!G35</f>
        <v>0.5</v>
      </c>
      <c r="H6" s="32">
        <f>choosesource!H35</f>
        <v>0.9</v>
      </c>
      <c r="I6" s="32">
        <f>choosesource!I35</f>
        <v>0.65</v>
      </c>
      <c r="J6" s="32">
        <f>choosesource!J35</f>
        <v>1.26</v>
      </c>
      <c r="K6" s="32">
        <f>choosesource!K35</f>
        <v>5.2230772717550063E-2</v>
      </c>
      <c r="L6" s="32">
        <f>choosesource!L35</f>
        <v>0.50913675252417223</v>
      </c>
      <c r="M6" s="32">
        <f>choosesource!M35</f>
        <v>0.50913675252417223</v>
      </c>
      <c r="N6" s="32">
        <f>choosesource!N35</f>
        <v>0.50913675252417223</v>
      </c>
      <c r="P6" s="47" t="s">
        <v>12</v>
      </c>
      <c r="Q6" s="37">
        <f t="shared" ref="Q6:Q16" si="0">INDEX($B$4:$N$16, MATCH($P6,$B$4:$B$16,), MATCH($Q$4,$B$4:$N$4,))</f>
        <v>0.50913675252417223</v>
      </c>
      <c r="R6" s="37">
        <f t="shared" ref="R6:R16" si="1">INDEX($B$4:$N$16, MATCH($P6,$B$4:$B$16,), MATCH($R$4,$B$4:$N$4,))</f>
        <v>5.2230772717550063E-2</v>
      </c>
    </row>
    <row r="7" spans="2:18" ht="13.5" thickBot="1">
      <c r="B7" s="31" t="s">
        <v>13</v>
      </c>
      <c r="C7" s="32">
        <f>choosesource!C36</f>
        <v>0.17</v>
      </c>
      <c r="D7" s="32">
        <f>choosesource!D36</f>
        <v>2.96</v>
      </c>
      <c r="E7" s="32">
        <f>choosesource!E36</f>
        <v>1.28</v>
      </c>
      <c r="F7" s="32">
        <f>choosesource!F36</f>
        <v>0.36</v>
      </c>
      <c r="G7" s="32">
        <f>choosesource!G36</f>
        <v>0.54</v>
      </c>
      <c r="H7" s="32">
        <f>choosesource!H36</f>
        <v>1.25</v>
      </c>
      <c r="I7" s="32">
        <f>choosesource!I36</f>
        <v>1.34</v>
      </c>
      <c r="J7" s="32">
        <f>choosesource!J36</f>
        <v>0.49</v>
      </c>
      <c r="K7" s="32">
        <f>choosesource!K36</f>
        <v>7.0288573023446169E-2</v>
      </c>
      <c r="L7" s="32">
        <f>choosesource!L36</f>
        <v>0.94003206366927194</v>
      </c>
      <c r="M7" s="32">
        <f>choosesource!M36</f>
        <v>0.94003206366927194</v>
      </c>
      <c r="N7" s="32">
        <f>choosesource!N36</f>
        <v>0.94003206366927194</v>
      </c>
      <c r="P7" s="47" t="s">
        <v>13</v>
      </c>
      <c r="Q7" s="37">
        <f t="shared" si="0"/>
        <v>0.94003206366927194</v>
      </c>
      <c r="R7" s="37">
        <f t="shared" si="1"/>
        <v>7.0288573023446169E-2</v>
      </c>
    </row>
    <row r="8" spans="2:18" ht="13.5" thickBot="1">
      <c r="B8" s="31" t="s">
        <v>14</v>
      </c>
      <c r="C8" s="32">
        <f>choosesource!C37</f>
        <v>0.53</v>
      </c>
      <c r="D8" s="32">
        <f>choosesource!D37</f>
        <v>4.45</v>
      </c>
      <c r="E8" s="32">
        <f>choosesource!E37</f>
        <v>3.71</v>
      </c>
      <c r="F8" s="32">
        <f>choosesource!F37</f>
        <v>1.1000000000000001</v>
      </c>
      <c r="G8" s="32">
        <f>choosesource!G37</f>
        <v>2.2599999999999998</v>
      </c>
      <c r="H8" s="32">
        <f>choosesource!H37</f>
        <v>0.68</v>
      </c>
      <c r="I8" s="32">
        <f>choosesource!I37</f>
        <v>1.84</v>
      </c>
      <c r="J8" s="32">
        <f>choosesource!J37</f>
        <v>0.48</v>
      </c>
      <c r="K8" s="32">
        <f>choosesource!K37</f>
        <v>8.5663225111074992E-2</v>
      </c>
      <c r="L8" s="32">
        <f>choosesource!L37</f>
        <v>1.6817403583456751</v>
      </c>
      <c r="M8" s="32">
        <f>choosesource!M37</f>
        <v>1.6817403583456751</v>
      </c>
      <c r="N8" s="32">
        <f>choosesource!N37</f>
        <v>1.6817403583456751</v>
      </c>
      <c r="P8" s="47" t="s">
        <v>14</v>
      </c>
      <c r="Q8" s="37">
        <f t="shared" si="0"/>
        <v>1.6817403583456751</v>
      </c>
      <c r="R8" s="37">
        <f t="shared" si="1"/>
        <v>8.5663225111074992E-2</v>
      </c>
    </row>
    <row r="9" spans="2:18" ht="13.5" thickBot="1">
      <c r="B9" s="31" t="s">
        <v>15</v>
      </c>
      <c r="C9" s="32">
        <f>choosesource!C38</f>
        <v>3.56</v>
      </c>
      <c r="D9" s="32">
        <f>choosesource!D38</f>
        <v>2.31</v>
      </c>
      <c r="E9" s="32">
        <f>choosesource!E38</f>
        <v>0.78</v>
      </c>
      <c r="F9" s="32">
        <f>choosesource!F38</f>
        <v>1.05</v>
      </c>
      <c r="G9" s="32">
        <f>choosesource!G38</f>
        <v>1.03</v>
      </c>
      <c r="H9" s="32">
        <f>choosesource!H38</f>
        <v>4.43</v>
      </c>
      <c r="I9" s="32">
        <f>choosesource!I38</f>
        <v>3.09</v>
      </c>
      <c r="J9" s="32">
        <f>choosesource!J38</f>
        <v>1.37</v>
      </c>
      <c r="K9" s="32">
        <f>choosesource!K38</f>
        <v>0.1234600114903425</v>
      </c>
      <c r="L9" s="32">
        <f>choosesource!L38</f>
        <v>1.9714955568322603</v>
      </c>
      <c r="M9" s="32">
        <f>choosesource!M38</f>
        <v>1.9714955568322603</v>
      </c>
      <c r="N9" s="32">
        <f>choosesource!N38</f>
        <v>1.9714955568322603</v>
      </c>
      <c r="P9" s="47" t="s">
        <v>15</v>
      </c>
      <c r="Q9" s="37">
        <f t="shared" si="0"/>
        <v>1.9714955568322603</v>
      </c>
      <c r="R9" s="37">
        <f t="shared" si="1"/>
        <v>0.1234600114903425</v>
      </c>
    </row>
    <row r="10" spans="2:18" ht="13.5" thickBot="1">
      <c r="B10" s="31" t="s">
        <v>16</v>
      </c>
      <c r="C10" s="32">
        <f>choosesource!C39</f>
        <v>4.5199999999999996</v>
      </c>
      <c r="D10" s="32">
        <f>choosesource!D39</f>
        <v>2.81</v>
      </c>
      <c r="E10" s="32">
        <f>choosesource!E39</f>
        <v>2.4300000000000002</v>
      </c>
      <c r="F10" s="32">
        <f>choosesource!F39</f>
        <v>1.59</v>
      </c>
      <c r="G10" s="32">
        <f>choosesource!G39</f>
        <v>2.42</v>
      </c>
      <c r="H10" s="32">
        <f>choosesource!H39</f>
        <v>1.8</v>
      </c>
      <c r="I10" s="32">
        <f>choosesource!I39</f>
        <v>2.0299999999999998</v>
      </c>
      <c r="J10" s="32">
        <f>choosesource!J39</f>
        <v>2.5099999999999998</v>
      </c>
      <c r="K10" s="32">
        <f>choosesource!K39</f>
        <v>3.5974121582032934E-2</v>
      </c>
      <c r="L10" s="32">
        <f>choosesource!L39</f>
        <v>2.2384415690646704</v>
      </c>
      <c r="M10" s="32">
        <f>choosesource!M39</f>
        <v>2.2384415690646704</v>
      </c>
      <c r="N10" s="32">
        <f>choosesource!N39</f>
        <v>2.2384415690646704</v>
      </c>
      <c r="P10" s="47" t="s">
        <v>16</v>
      </c>
      <c r="Q10" s="37">
        <f t="shared" si="0"/>
        <v>2.2384415690646704</v>
      </c>
      <c r="R10" s="37">
        <f t="shared" si="1"/>
        <v>3.5974121582032934E-2</v>
      </c>
    </row>
    <row r="11" spans="2:18" ht="13.5" thickBot="1">
      <c r="B11" s="31" t="s">
        <v>17</v>
      </c>
      <c r="C11" s="32">
        <f>choosesource!C40</f>
        <v>2.71</v>
      </c>
      <c r="D11" s="32">
        <f>choosesource!D40</f>
        <v>2.12</v>
      </c>
      <c r="E11" s="32">
        <f>choosesource!E40</f>
        <v>2.57</v>
      </c>
      <c r="F11" s="32">
        <f>choosesource!F40</f>
        <v>3.99</v>
      </c>
      <c r="G11" s="32">
        <f>choosesource!G40</f>
        <v>1.04</v>
      </c>
      <c r="H11" s="32">
        <f>choosesource!H40</f>
        <v>2.04</v>
      </c>
      <c r="I11" s="32">
        <f>choosesource!I40</f>
        <v>1.79</v>
      </c>
      <c r="J11" s="32">
        <f>choosesource!J40</f>
        <v>1.7</v>
      </c>
      <c r="K11" s="32">
        <f>choosesource!K40</f>
        <v>2.443326102644847E-2</v>
      </c>
      <c r="L11" s="32">
        <f>choosesource!L40</f>
        <v>1.9982703623362719</v>
      </c>
      <c r="M11" s="32">
        <f>choosesource!M40</f>
        <v>1.9982703623362719</v>
      </c>
      <c r="N11" s="32">
        <f>choosesource!N40</f>
        <v>1.9982703623362719</v>
      </c>
      <c r="P11" s="47" t="s">
        <v>17</v>
      </c>
      <c r="Q11" s="37">
        <f t="shared" si="0"/>
        <v>1.9982703623362719</v>
      </c>
      <c r="R11" s="37">
        <f t="shared" si="1"/>
        <v>2.443326102644847E-2</v>
      </c>
    </row>
    <row r="12" spans="2:18" ht="13.5" thickBot="1">
      <c r="B12" s="31" t="s">
        <v>18</v>
      </c>
      <c r="C12" s="32">
        <f>choosesource!C41</f>
        <v>1.81</v>
      </c>
      <c r="D12" s="32">
        <f>choosesource!D41</f>
        <v>1.95</v>
      </c>
      <c r="E12" s="32">
        <f>choosesource!E41</f>
        <v>2.84</v>
      </c>
      <c r="F12" s="32">
        <f>choosesource!F41</f>
        <v>6.64</v>
      </c>
      <c r="G12" s="32">
        <f>choosesource!G41</f>
        <v>1.55</v>
      </c>
      <c r="H12" s="32">
        <f>choosesource!H41</f>
        <v>1.23</v>
      </c>
      <c r="I12" s="32">
        <f>choosesource!I41</f>
        <v>1.79</v>
      </c>
      <c r="J12" s="32">
        <f>choosesource!J41</f>
        <v>1.79</v>
      </c>
      <c r="K12" s="32">
        <f>choosesource!K41</f>
        <v>9.5102644381803002E-3</v>
      </c>
      <c r="L12" s="32">
        <f>choosesource!L41</f>
        <v>2.1788344738264644</v>
      </c>
      <c r="M12" s="32">
        <f>choosesource!M41</f>
        <v>2.1788344738264644</v>
      </c>
      <c r="N12" s="32">
        <f>choosesource!N41</f>
        <v>2.1788344738264644</v>
      </c>
      <c r="P12" s="47" t="s">
        <v>18</v>
      </c>
      <c r="Q12" s="37">
        <f t="shared" si="0"/>
        <v>2.1788344738264644</v>
      </c>
      <c r="R12" s="37">
        <f t="shared" si="1"/>
        <v>9.5102644381803002E-3</v>
      </c>
    </row>
    <row r="13" spans="2:18" ht="13.5" thickBot="1">
      <c r="B13" s="31" t="s">
        <v>19</v>
      </c>
      <c r="C13" s="32">
        <f>choosesource!C42</f>
        <v>2.87</v>
      </c>
      <c r="D13" s="32">
        <f>choosesource!D42</f>
        <v>0.78</v>
      </c>
      <c r="E13" s="32">
        <f>choosesource!E42</f>
        <v>0.65</v>
      </c>
      <c r="F13" s="32">
        <f>choosesource!F42</f>
        <v>1.78</v>
      </c>
      <c r="G13" s="32">
        <f>choosesource!G42</f>
        <v>2.4700000000000002</v>
      </c>
      <c r="H13" s="32">
        <f>choosesource!H42</f>
        <v>0.93</v>
      </c>
      <c r="I13" s="32">
        <f>choosesource!I42</f>
        <v>1.66</v>
      </c>
      <c r="J13" s="32">
        <f>choosesource!J42</f>
        <v>1.62</v>
      </c>
      <c r="K13" s="32">
        <f>choosesource!K42</f>
        <v>1.8403277836848596E-2</v>
      </c>
      <c r="L13" s="32">
        <f>choosesource!L42</f>
        <v>1.4198225864263165</v>
      </c>
      <c r="M13" s="32">
        <f>choosesource!M42</f>
        <v>1.4198225864263165</v>
      </c>
      <c r="N13" s="32">
        <f>choosesource!N42</f>
        <v>1.4198225864263165</v>
      </c>
      <c r="P13" s="47" t="s">
        <v>19</v>
      </c>
      <c r="Q13" s="37">
        <f t="shared" si="0"/>
        <v>1.4198225864263165</v>
      </c>
      <c r="R13" s="37">
        <f t="shared" si="1"/>
        <v>1.8403277836848596E-2</v>
      </c>
    </row>
    <row r="14" spans="2:18" ht="13.5" thickBot="1">
      <c r="B14" s="31" t="s">
        <v>20</v>
      </c>
      <c r="C14" s="32">
        <f>choosesource!C43</f>
        <v>1.2</v>
      </c>
      <c r="D14" s="32">
        <f>choosesource!D43</f>
        <v>0.49</v>
      </c>
      <c r="E14" s="32">
        <f>choosesource!E43</f>
        <v>1.55</v>
      </c>
      <c r="F14" s="32">
        <f>choosesource!F43</f>
        <v>0.94</v>
      </c>
      <c r="G14" s="32">
        <f>choosesource!G43</f>
        <v>1.78</v>
      </c>
      <c r="H14" s="32">
        <f>choosesource!H43</f>
        <v>0.33</v>
      </c>
      <c r="I14" s="32">
        <f>choosesource!I43</f>
        <v>0.09</v>
      </c>
      <c r="J14" s="32">
        <f>choosesource!J43</f>
        <v>0.41</v>
      </c>
      <c r="K14" s="32">
        <f>choosesource!K43</f>
        <v>1.0078740157480317</v>
      </c>
      <c r="L14" s="32">
        <f>choosesource!L43</f>
        <v>0.86643044619422571</v>
      </c>
      <c r="M14" s="32">
        <f>choosesource!M43</f>
        <v>0.86643044619422571</v>
      </c>
      <c r="N14" s="32">
        <f>choosesource!N43</f>
        <v>0.86643044619422571</v>
      </c>
      <c r="P14" s="47" t="s">
        <v>20</v>
      </c>
      <c r="Q14" s="37">
        <f t="shared" si="0"/>
        <v>0.86643044619422571</v>
      </c>
      <c r="R14" s="37">
        <f t="shared" si="1"/>
        <v>1.0078740157480317</v>
      </c>
    </row>
    <row r="15" spans="2:18" ht="13.5" thickBot="1">
      <c r="B15" s="31" t="s">
        <v>21</v>
      </c>
      <c r="C15" s="32">
        <f>choosesource!C44</f>
        <v>0.43</v>
      </c>
      <c r="D15" s="32">
        <f>choosesource!D44</f>
        <v>2.34</v>
      </c>
      <c r="E15" s="32">
        <f>choosesource!E44</f>
        <v>0.11</v>
      </c>
      <c r="F15" s="32">
        <f>choosesource!F44</f>
        <v>0.84</v>
      </c>
      <c r="G15" s="32">
        <f>choosesource!G44</f>
        <v>0.66</v>
      </c>
      <c r="H15" s="32">
        <f>choosesource!H44</f>
        <v>0.76</v>
      </c>
      <c r="I15" s="32">
        <f>choosesource!I44</f>
        <v>0.42</v>
      </c>
      <c r="J15" s="32">
        <f>choosesource!J44</f>
        <v>0.14000000000000001</v>
      </c>
      <c r="K15" s="32">
        <f>choosesource!K44</f>
        <v>0.62992125984251968</v>
      </c>
      <c r="L15" s="32">
        <f>choosesource!L44</f>
        <v>0.70332458442694656</v>
      </c>
      <c r="M15" s="32">
        <f>choosesource!M44</f>
        <v>0.70332458442694656</v>
      </c>
      <c r="N15" s="32">
        <f>choosesource!N44</f>
        <v>0.70332458442694656</v>
      </c>
      <c r="P15" s="47" t="s">
        <v>21</v>
      </c>
      <c r="Q15" s="37">
        <f t="shared" si="0"/>
        <v>0.70332458442694656</v>
      </c>
      <c r="R15" s="37">
        <f t="shared" si="1"/>
        <v>0.62992125984251968</v>
      </c>
    </row>
    <row r="16" spans="2:18">
      <c r="B16" s="31" t="s">
        <v>22</v>
      </c>
      <c r="C16" s="32">
        <f>choosesource!C45</f>
        <v>0.83</v>
      </c>
      <c r="D16" s="32">
        <f>choosesource!D45</f>
        <v>0.46</v>
      </c>
      <c r="E16" s="32">
        <f>choosesource!E45</f>
        <v>0.34</v>
      </c>
      <c r="F16" s="32">
        <f>choosesource!F45</f>
        <v>0.8</v>
      </c>
      <c r="G16" s="32">
        <f>choosesource!G45</f>
        <v>0.18</v>
      </c>
      <c r="H16" s="32">
        <f>choosesource!H45</f>
        <v>0.85</v>
      </c>
      <c r="I16" s="32">
        <f>choosesource!I45</f>
        <v>0.53</v>
      </c>
      <c r="J16" s="32">
        <f>choosesource!J45</f>
        <v>0.69</v>
      </c>
      <c r="K16" s="32">
        <f>choosesource!K45</f>
        <v>0.76771653543307095</v>
      </c>
      <c r="L16" s="32">
        <f>choosesource!L45</f>
        <v>0.60530183727034126</v>
      </c>
      <c r="M16" s="32">
        <f>choosesource!M45</f>
        <v>0.60530183727034126</v>
      </c>
      <c r="N16" s="32">
        <f>choosesource!N45</f>
        <v>0.60530183727034126</v>
      </c>
      <c r="P16" s="47" t="s">
        <v>22</v>
      </c>
      <c r="Q16" s="37">
        <f t="shared" si="0"/>
        <v>0.60530183727034126</v>
      </c>
      <c r="R16" s="37">
        <f t="shared" si="1"/>
        <v>0.76771653543307095</v>
      </c>
    </row>
    <row r="17" spans="1:23" ht="13.5" thickBot="1"/>
    <row r="18" spans="1:23" ht="13.5" thickBot="1">
      <c r="A18" s="59" t="s">
        <v>83</v>
      </c>
      <c r="C18" s="63" t="s">
        <v>83</v>
      </c>
      <c r="D18" s="64" t="s">
        <v>83</v>
      </c>
      <c r="E18" s="64" t="s">
        <v>83</v>
      </c>
      <c r="F18" s="65" t="s">
        <v>83</v>
      </c>
      <c r="G18" s="65" t="s">
        <v>83</v>
      </c>
      <c r="I18" s="61" t="s">
        <v>82</v>
      </c>
      <c r="K18" t="s">
        <v>91</v>
      </c>
      <c r="L18" t="s">
        <v>91</v>
      </c>
      <c r="M18" t="s">
        <v>91</v>
      </c>
      <c r="N18" t="s">
        <v>91</v>
      </c>
      <c r="O18" t="s">
        <v>91</v>
      </c>
      <c r="P18" t="s">
        <v>91</v>
      </c>
      <c r="Q18" t="s">
        <v>91</v>
      </c>
      <c r="R18" t="s">
        <v>91</v>
      </c>
      <c r="S18" t="s">
        <v>91</v>
      </c>
      <c r="T18" t="s">
        <v>91</v>
      </c>
      <c r="U18" t="s">
        <v>91</v>
      </c>
      <c r="V18" t="s">
        <v>91</v>
      </c>
      <c r="W18" t="s">
        <v>91</v>
      </c>
    </row>
    <row r="19" spans="1:23" ht="13.5" thickBot="1">
      <c r="A19" s="208" t="s">
        <v>271</v>
      </c>
      <c r="B19" s="60" t="s">
        <v>81</v>
      </c>
      <c r="C19" s="66">
        <v>1</v>
      </c>
      <c r="D19" s="67">
        <v>2</v>
      </c>
      <c r="E19" s="67">
        <v>3</v>
      </c>
      <c r="F19" s="68">
        <v>4</v>
      </c>
      <c r="G19" s="68">
        <v>5</v>
      </c>
      <c r="I19" s="62" t="s">
        <v>83</v>
      </c>
      <c r="J19" s="60" t="s">
        <v>51</v>
      </c>
      <c r="K19" s="74" t="s">
        <v>51</v>
      </c>
      <c r="L19" s="209">
        <f t="shared" ref="L19:W19" si="2">C4</f>
        <v>1999</v>
      </c>
      <c r="M19" s="210">
        <f t="shared" si="2"/>
        <v>2000</v>
      </c>
      <c r="N19" s="210">
        <f t="shared" si="2"/>
        <v>2001</v>
      </c>
      <c r="O19" s="210">
        <f t="shared" si="2"/>
        <v>2002</v>
      </c>
      <c r="P19" s="210">
        <f t="shared" si="2"/>
        <v>2003</v>
      </c>
      <c r="Q19" s="210">
        <f t="shared" si="2"/>
        <v>2004</v>
      </c>
      <c r="R19" s="210">
        <f t="shared" si="2"/>
        <v>2005</v>
      </c>
      <c r="S19" s="210">
        <f t="shared" si="2"/>
        <v>2006</v>
      </c>
      <c r="T19" s="210">
        <f t="shared" si="2"/>
        <v>2007</v>
      </c>
      <c r="U19" s="210">
        <f t="shared" si="2"/>
        <v>2008</v>
      </c>
      <c r="V19" s="210">
        <f t="shared" si="2"/>
        <v>2009</v>
      </c>
      <c r="W19" s="211">
        <f t="shared" si="2"/>
        <v>2010</v>
      </c>
    </row>
    <row r="20" spans="1:23" ht="13.5" thickBot="1">
      <c r="A20" s="89">
        <f>IF(A19="1",1,IF(A19="2",2,IF(A19="3",3,IF(A19="4",4,IF(A19="5",5,0)))))</f>
        <v>3</v>
      </c>
      <c r="B20" s="56" t="s">
        <v>11</v>
      </c>
      <c r="C20" s="7">
        <v>9.5820339644751049E-2</v>
      </c>
      <c r="D20" s="212">
        <v>5.9258289025724858E-2</v>
      </c>
      <c r="E20" s="7">
        <v>3.7393160907044705E-2</v>
      </c>
      <c r="F20" s="7">
        <v>3.7393160907044705E-2</v>
      </c>
      <c r="G20" s="7"/>
      <c r="H20" s="56" t="s">
        <v>11</v>
      </c>
      <c r="I20" s="69">
        <f>IF($A$20=1,C20,IF($A$20=2,D20,IF($A$20=3,E20,IF($A$20=4,E20,IF($A$20=5,G20)))))</f>
        <v>3.7393160907044705E-2</v>
      </c>
      <c r="J20" s="70">
        <f>choosesource!T4</f>
        <v>0.2677393160907045</v>
      </c>
      <c r="K20" s="72">
        <f t="shared" ref="K20:K31" si="3">J20*I20</f>
        <v>1.0011619327721818E-2</v>
      </c>
      <c r="L20" s="73">
        <f t="shared" ref="L20:W31" si="4">IF(C5="?",$K20,IF(C5&lt;&gt;"?",(C5*$I20)))</f>
        <v>1.5331195971888327E-2</v>
      </c>
      <c r="M20" s="73">
        <f t="shared" si="4"/>
        <v>7.4786321814089411E-4</v>
      </c>
      <c r="N20" s="73">
        <f t="shared" si="4"/>
        <v>2.0192306889804144E-2</v>
      </c>
      <c r="O20" s="73">
        <f t="shared" si="4"/>
        <v>2.4679486198649507E-2</v>
      </c>
      <c r="P20" s="73">
        <f t="shared" si="4"/>
        <v>4.861110917915812E-3</v>
      </c>
      <c r="Q20" s="73">
        <f t="shared" si="4"/>
        <v>3.3653844816340234E-3</v>
      </c>
      <c r="R20" s="73">
        <f t="shared" si="4"/>
        <v>1.9444443671663248E-2</v>
      </c>
      <c r="S20" s="73">
        <f t="shared" si="4"/>
        <v>1.0096153444902072E-2</v>
      </c>
      <c r="T20" s="73">
        <f t="shared" si="4"/>
        <v>1.3982484826201363E-3</v>
      </c>
      <c r="U20" s="73">
        <f t="shared" si="4"/>
        <v>0</v>
      </c>
      <c r="V20" s="73">
        <f t="shared" si="4"/>
        <v>1.0011619327721818E-2</v>
      </c>
      <c r="W20" s="73">
        <f t="shared" si="4"/>
        <v>1.0011619327721818E-2</v>
      </c>
    </row>
    <row r="21" spans="1:23">
      <c r="A21" t="s">
        <v>141</v>
      </c>
      <c r="B21" s="56" t="s">
        <v>12</v>
      </c>
      <c r="C21" s="7">
        <v>0.10482384566657678</v>
      </c>
      <c r="D21" s="166">
        <v>0.10540621310550313</v>
      </c>
      <c r="E21" s="7">
        <v>5.2230772717550063E-2</v>
      </c>
      <c r="F21" s="7">
        <v>5.2230772717550063E-2</v>
      </c>
      <c r="G21" s="7"/>
      <c r="H21" s="56" t="s">
        <v>12</v>
      </c>
      <c r="I21" s="69">
        <f t="shared" ref="I21:I31" si="5">IF($A$20=1,C21,IF($A$20=2,D21,IF($A$20=3,E21,IF($A$20=4,E21,IF($A$20=5,G21)))))</f>
        <v>5.2230772717550063E-2</v>
      </c>
      <c r="J21" s="70">
        <f>choosesource!T5</f>
        <v>0.50913675252417223</v>
      </c>
      <c r="K21" s="72">
        <f t="shared" si="3"/>
        <v>2.6592606003241571E-2</v>
      </c>
      <c r="L21" s="73">
        <f t="shared" si="4"/>
        <v>9.9238468163345122E-3</v>
      </c>
      <c r="M21" s="73">
        <f t="shared" si="4"/>
        <v>0</v>
      </c>
      <c r="N21" s="73">
        <f t="shared" si="4"/>
        <v>4.3873849082742049E-2</v>
      </c>
      <c r="O21" s="73">
        <f t="shared" si="4"/>
        <v>9.9238468163345122E-3</v>
      </c>
      <c r="P21" s="73">
        <f t="shared" si="4"/>
        <v>2.6115386358775031E-2</v>
      </c>
      <c r="Q21" s="73">
        <f t="shared" si="4"/>
        <v>4.7007695445795056E-2</v>
      </c>
      <c r="R21" s="73">
        <f t="shared" si="4"/>
        <v>3.3950002266407542E-2</v>
      </c>
      <c r="S21" s="73">
        <f t="shared" si="4"/>
        <v>6.5810773624113084E-2</v>
      </c>
      <c r="T21" s="73">
        <f t="shared" si="4"/>
        <v>2.7280536186723718E-3</v>
      </c>
      <c r="U21" s="73">
        <f t="shared" si="4"/>
        <v>2.6592606003241571E-2</v>
      </c>
      <c r="V21" s="73">
        <f t="shared" si="4"/>
        <v>2.6592606003241571E-2</v>
      </c>
      <c r="W21" s="73">
        <f t="shared" si="4"/>
        <v>2.6592606003241571E-2</v>
      </c>
    </row>
    <row r="22" spans="1:23">
      <c r="A22" t="s">
        <v>142</v>
      </c>
      <c r="B22" s="56" t="s">
        <v>13</v>
      </c>
      <c r="C22" s="7">
        <v>0.14262871049814066</v>
      </c>
      <c r="D22" s="166">
        <v>0.14463623879097107</v>
      </c>
      <c r="E22" s="7">
        <v>7.0288573023446169E-2</v>
      </c>
      <c r="F22" s="7">
        <v>7.0288573023446169E-2</v>
      </c>
      <c r="G22" s="7"/>
      <c r="H22" s="56" t="s">
        <v>13</v>
      </c>
      <c r="I22" s="69">
        <f t="shared" si="5"/>
        <v>7.0288573023446169E-2</v>
      </c>
      <c r="J22" s="70">
        <f>choosesource!T6</f>
        <v>0.94003206366927194</v>
      </c>
      <c r="K22" s="72">
        <f t="shared" si="3"/>
        <v>6.6073512351598418E-2</v>
      </c>
      <c r="L22" s="73">
        <f t="shared" si="4"/>
        <v>1.194905741398585E-2</v>
      </c>
      <c r="M22" s="73">
        <f t="shared" si="4"/>
        <v>0.20805417614940067</v>
      </c>
      <c r="N22" s="73">
        <f t="shared" si="4"/>
        <v>8.9969373470011091E-2</v>
      </c>
      <c r="O22" s="73">
        <f t="shared" si="4"/>
        <v>2.530388628844062E-2</v>
      </c>
      <c r="P22" s="73">
        <f t="shared" si="4"/>
        <v>3.7955829432660931E-2</v>
      </c>
      <c r="Q22" s="73">
        <f t="shared" si="4"/>
        <v>8.7860716279307707E-2</v>
      </c>
      <c r="R22" s="73">
        <f t="shared" si="4"/>
        <v>9.4186687851417872E-2</v>
      </c>
      <c r="S22" s="73">
        <f t="shared" si="4"/>
        <v>3.4441400781488621E-2</v>
      </c>
      <c r="T22" s="73">
        <f t="shared" si="4"/>
        <v>4.9404834976723242E-3</v>
      </c>
      <c r="U22" s="73">
        <f t="shared" si="4"/>
        <v>6.6073512351598418E-2</v>
      </c>
      <c r="V22" s="73">
        <f t="shared" si="4"/>
        <v>6.6073512351598418E-2</v>
      </c>
      <c r="W22" s="73">
        <f t="shared" si="4"/>
        <v>6.6073512351598418E-2</v>
      </c>
    </row>
    <row r="23" spans="1:23">
      <c r="A23" t="s">
        <v>143</v>
      </c>
      <c r="B23" s="56" t="s">
        <v>14</v>
      </c>
      <c r="C23" s="7">
        <v>0.15910694205275527</v>
      </c>
      <c r="D23" s="166">
        <v>0.16573127789416486</v>
      </c>
      <c r="E23" s="7">
        <v>8.5663225111074992E-2</v>
      </c>
      <c r="F23" s="7">
        <v>8.5663225111074992E-2</v>
      </c>
      <c r="G23" s="7"/>
      <c r="H23" s="56" t="s">
        <v>14</v>
      </c>
      <c r="I23" s="69">
        <f t="shared" si="5"/>
        <v>8.5663225111074992E-2</v>
      </c>
      <c r="J23" s="70">
        <f>choosesource!T7</f>
        <v>1.6817403583456751</v>
      </c>
      <c r="K23" s="72">
        <f t="shared" si="3"/>
        <v>0.1440633028953455</v>
      </c>
      <c r="L23" s="73">
        <f t="shared" si="4"/>
        <v>4.5401509308869749E-2</v>
      </c>
      <c r="M23" s="73">
        <f t="shared" si="4"/>
        <v>0.38120135174428371</v>
      </c>
      <c r="N23" s="73">
        <f t="shared" si="4"/>
        <v>0.31781056516208822</v>
      </c>
      <c r="O23" s="73">
        <f t="shared" si="4"/>
        <v>9.4229547622182497E-2</v>
      </c>
      <c r="P23" s="73">
        <f t="shared" si="4"/>
        <v>0.19359888875102946</v>
      </c>
      <c r="Q23" s="73">
        <f t="shared" si="4"/>
        <v>5.8250993075530999E-2</v>
      </c>
      <c r="R23" s="73">
        <f t="shared" si="4"/>
        <v>0.15762033420437799</v>
      </c>
      <c r="S23" s="73">
        <f t="shared" si="4"/>
        <v>4.1118348053315996E-2</v>
      </c>
      <c r="T23" s="73">
        <f t="shared" si="4"/>
        <v>7.3381881364307094E-3</v>
      </c>
      <c r="U23" s="73">
        <f t="shared" si="4"/>
        <v>0.1440633028953455</v>
      </c>
      <c r="V23" s="73">
        <f t="shared" si="4"/>
        <v>0.1440633028953455</v>
      </c>
      <c r="W23" s="73">
        <f t="shared" si="4"/>
        <v>0.1440633028953455</v>
      </c>
    </row>
    <row r="24" spans="1:23" ht="13.5" thickBot="1">
      <c r="A24" t="s">
        <v>144</v>
      </c>
      <c r="B24" s="56" t="s">
        <v>15</v>
      </c>
      <c r="C24" s="7">
        <v>0.1953756930177529</v>
      </c>
      <c r="D24" s="166">
        <v>0.20452051579819824</v>
      </c>
      <c r="E24" s="7">
        <v>0.1234600114903425</v>
      </c>
      <c r="F24" s="7">
        <v>0.1234600114903425</v>
      </c>
      <c r="G24" s="7"/>
      <c r="H24" s="56" t="s">
        <v>15</v>
      </c>
      <c r="I24" s="69">
        <f t="shared" si="5"/>
        <v>0.1234600114903425</v>
      </c>
      <c r="J24" s="70">
        <f>choosesource!T8</f>
        <v>1.9714955568322603</v>
      </c>
      <c r="K24" s="72">
        <f t="shared" si="3"/>
        <v>0.24340086409967004</v>
      </c>
      <c r="L24" s="73">
        <f t="shared" si="4"/>
        <v>0.43951764090561929</v>
      </c>
      <c r="M24" s="73">
        <f t="shared" si="4"/>
        <v>0.28519262654269117</v>
      </c>
      <c r="N24" s="73">
        <f t="shared" si="4"/>
        <v>9.6298808962467147E-2</v>
      </c>
      <c r="O24" s="73">
        <f t="shared" si="4"/>
        <v>0.12963301206485964</v>
      </c>
      <c r="P24" s="73">
        <f t="shared" si="4"/>
        <v>0.12716381183505276</v>
      </c>
      <c r="Q24" s="73">
        <f t="shared" si="4"/>
        <v>0.54692785090221718</v>
      </c>
      <c r="R24" s="73">
        <f t="shared" si="4"/>
        <v>0.38149143550515829</v>
      </c>
      <c r="S24" s="73">
        <f t="shared" si="4"/>
        <v>0.16914021574176924</v>
      </c>
      <c r="T24" s="73">
        <f t="shared" si="4"/>
        <v>1.5242374437195502E-2</v>
      </c>
      <c r="U24" s="73">
        <f t="shared" si="4"/>
        <v>0.24340086409967004</v>
      </c>
      <c r="V24" s="73">
        <f t="shared" si="4"/>
        <v>0.24340086409967004</v>
      </c>
      <c r="W24" s="73">
        <f t="shared" si="4"/>
        <v>0.24340086409967004</v>
      </c>
    </row>
    <row r="25" spans="1:23">
      <c r="A25" s="77" t="s">
        <v>173</v>
      </c>
      <c r="B25" s="213" t="s">
        <v>16</v>
      </c>
      <c r="C25" s="7">
        <v>8.8476805187395216E-2</v>
      </c>
      <c r="D25" s="166">
        <v>9.5471437219438612E-2</v>
      </c>
      <c r="E25" s="7">
        <v>3.5974121582032934E-2</v>
      </c>
      <c r="F25" s="7">
        <v>3.5974121582032934E-2</v>
      </c>
      <c r="G25" s="7"/>
      <c r="H25" s="56" t="s">
        <v>16</v>
      </c>
      <c r="I25" s="69">
        <f t="shared" si="5"/>
        <v>3.5974121582032934E-2</v>
      </c>
      <c r="J25" s="70">
        <f>choosesource!T9</f>
        <v>2.2384415690646704</v>
      </c>
      <c r="K25" s="72">
        <f t="shared" si="3"/>
        <v>8.0525969159809016E-2</v>
      </c>
      <c r="L25" s="73">
        <f t="shared" si="4"/>
        <v>0.16260302955078884</v>
      </c>
      <c r="M25" s="73">
        <f t="shared" si="4"/>
        <v>0.10108728164551255</v>
      </c>
      <c r="N25" s="73">
        <f t="shared" si="4"/>
        <v>8.7417115444340041E-2</v>
      </c>
      <c r="O25" s="73">
        <f t="shared" si="4"/>
        <v>5.7198853315432369E-2</v>
      </c>
      <c r="P25" s="73">
        <f t="shared" si="4"/>
        <v>8.7057374228519696E-2</v>
      </c>
      <c r="Q25" s="73">
        <f t="shared" si="4"/>
        <v>6.4753418847659283E-2</v>
      </c>
      <c r="R25" s="73">
        <f t="shared" si="4"/>
        <v>7.3027466811526845E-2</v>
      </c>
      <c r="S25" s="73">
        <f t="shared" si="4"/>
        <v>9.0295045170902657E-2</v>
      </c>
      <c r="T25" s="73">
        <f t="shared" si="4"/>
        <v>1.2941374235988876E-3</v>
      </c>
      <c r="U25" s="73">
        <f t="shared" si="4"/>
        <v>8.0525969159809016E-2</v>
      </c>
      <c r="V25" s="73">
        <f t="shared" si="4"/>
        <v>8.0525969159809016E-2</v>
      </c>
      <c r="W25" s="73">
        <f t="shared" si="4"/>
        <v>8.0525969159809016E-2</v>
      </c>
    </row>
    <row r="26" spans="1:23">
      <c r="A26" s="214">
        <v>1</v>
      </c>
      <c r="B26" s="213" t="s">
        <v>17</v>
      </c>
      <c r="C26" s="7">
        <v>7.5726335223580465E-2</v>
      </c>
      <c r="D26" s="166">
        <v>7.9361784398911492E-2</v>
      </c>
      <c r="E26" s="7">
        <v>2.443326102644847E-2</v>
      </c>
      <c r="F26" s="7">
        <v>2.443326102644847E-2</v>
      </c>
      <c r="G26" s="7"/>
      <c r="H26" s="56" t="s">
        <v>17</v>
      </c>
      <c r="I26" s="69">
        <f t="shared" si="5"/>
        <v>2.443326102644847E-2</v>
      </c>
      <c r="J26" s="70">
        <f>choosesource!T10</f>
        <v>1.9982703623362719</v>
      </c>
      <c r="K26" s="72">
        <f t="shared" si="3"/>
        <v>4.8824261364377897E-2</v>
      </c>
      <c r="L26" s="73">
        <f t="shared" si="4"/>
        <v>6.621413738167535E-2</v>
      </c>
      <c r="M26" s="73">
        <f t="shared" si="4"/>
        <v>5.1798513376070755E-2</v>
      </c>
      <c r="N26" s="73">
        <f t="shared" si="4"/>
        <v>6.2793480837972565E-2</v>
      </c>
      <c r="O26" s="73">
        <f t="shared" si="4"/>
        <v>9.7488711495529401E-2</v>
      </c>
      <c r="P26" s="73">
        <f t="shared" si="4"/>
        <v>2.5410591467506408E-2</v>
      </c>
      <c r="Q26" s="73">
        <f t="shared" si="4"/>
        <v>4.9843852493954878E-2</v>
      </c>
      <c r="R26" s="73">
        <f t="shared" si="4"/>
        <v>4.3735537237342761E-2</v>
      </c>
      <c r="S26" s="73">
        <f t="shared" si="4"/>
        <v>4.1536543744962399E-2</v>
      </c>
      <c r="T26" s="73">
        <f t="shared" si="4"/>
        <v>5.9698424438656573E-4</v>
      </c>
      <c r="U26" s="73">
        <f t="shared" si="4"/>
        <v>4.8824261364377897E-2</v>
      </c>
      <c r="V26" s="73">
        <f t="shared" si="4"/>
        <v>4.8824261364377897E-2</v>
      </c>
      <c r="W26" s="73">
        <f t="shared" si="4"/>
        <v>4.8824261364377897E-2</v>
      </c>
    </row>
    <row r="27" spans="1:23">
      <c r="A27" s="214">
        <v>2</v>
      </c>
      <c r="B27" s="213" t="s">
        <v>18</v>
      </c>
      <c r="C27" s="7">
        <v>0.1</v>
      </c>
      <c r="D27" s="166">
        <v>0.01</v>
      </c>
      <c r="E27" s="7">
        <v>9.5102644381803002E-3</v>
      </c>
      <c r="F27" s="7">
        <v>9.5102644381803002E-3</v>
      </c>
      <c r="G27" s="7"/>
      <c r="H27" s="56" t="s">
        <v>18</v>
      </c>
      <c r="I27" s="69">
        <f t="shared" si="5"/>
        <v>9.5102644381803002E-3</v>
      </c>
      <c r="J27" s="70">
        <f>choosesource!T11</f>
        <v>2.1788344738264644</v>
      </c>
      <c r="K27" s="72">
        <f t="shared" si="3"/>
        <v>2.072129201311311E-2</v>
      </c>
      <c r="L27" s="73">
        <f t="shared" si="4"/>
        <v>1.7213578633106345E-2</v>
      </c>
      <c r="M27" s="73">
        <f t="shared" si="4"/>
        <v>1.8545015654451585E-2</v>
      </c>
      <c r="N27" s="73">
        <f t="shared" si="4"/>
        <v>2.7009151004432051E-2</v>
      </c>
      <c r="O27" s="73">
        <f t="shared" si="4"/>
        <v>6.3148155869517192E-2</v>
      </c>
      <c r="P27" s="73">
        <f t="shared" si="4"/>
        <v>1.4740909879179465E-2</v>
      </c>
      <c r="Q27" s="73">
        <f t="shared" si="4"/>
        <v>1.1697625258961768E-2</v>
      </c>
      <c r="R27" s="73">
        <f t="shared" si="4"/>
        <v>1.7023373344342736E-2</v>
      </c>
      <c r="S27" s="73">
        <f t="shared" si="4"/>
        <v>1.7023373344342736E-2</v>
      </c>
      <c r="T27" s="73">
        <f t="shared" si="4"/>
        <v>9.0445129684116858E-5</v>
      </c>
      <c r="U27" s="73">
        <f t="shared" si="4"/>
        <v>2.072129201311311E-2</v>
      </c>
      <c r="V27" s="73">
        <f t="shared" si="4"/>
        <v>2.072129201311311E-2</v>
      </c>
      <c r="W27" s="73">
        <f t="shared" si="4"/>
        <v>2.072129201311311E-2</v>
      </c>
    </row>
    <row r="28" spans="1:23">
      <c r="A28" s="214">
        <v>3</v>
      </c>
      <c r="B28" s="213" t="s">
        <v>19</v>
      </c>
      <c r="C28" s="7">
        <v>0.1</v>
      </c>
      <c r="D28" s="166">
        <v>0.01</v>
      </c>
      <c r="E28" s="7">
        <v>1.8403277836848596E-2</v>
      </c>
      <c r="F28" s="7">
        <v>1.8403277836848596E-2</v>
      </c>
      <c r="G28" s="7"/>
      <c r="H28" s="56" t="s">
        <v>19</v>
      </c>
      <c r="I28" s="69">
        <f t="shared" si="5"/>
        <v>1.8403277836848596E-2</v>
      </c>
      <c r="J28" s="70">
        <f>choosesource!T12</f>
        <v>1.4198225864263165</v>
      </c>
      <c r="K28" s="72">
        <f t="shared" si="3"/>
        <v>2.6129389537036481E-2</v>
      </c>
      <c r="L28" s="73">
        <f t="shared" si="4"/>
        <v>5.2817407391755472E-2</v>
      </c>
      <c r="M28" s="73">
        <f t="shared" si="4"/>
        <v>1.4354556712741906E-2</v>
      </c>
      <c r="N28" s="73">
        <f t="shared" si="4"/>
        <v>1.1962130593951589E-2</v>
      </c>
      <c r="O28" s="73">
        <f t="shared" si="4"/>
        <v>3.2757834549590505E-2</v>
      </c>
      <c r="P28" s="73">
        <f t="shared" si="4"/>
        <v>4.5456096257016035E-2</v>
      </c>
      <c r="Q28" s="73">
        <f t="shared" si="4"/>
        <v>1.7115048388269195E-2</v>
      </c>
      <c r="R28" s="73">
        <f t="shared" si="4"/>
        <v>3.0549441209168669E-2</v>
      </c>
      <c r="S28" s="73">
        <f t="shared" si="4"/>
        <v>2.9813310095694729E-2</v>
      </c>
      <c r="T28" s="73">
        <f t="shared" si="4"/>
        <v>3.3868063514024276E-4</v>
      </c>
      <c r="U28" s="73">
        <f t="shared" si="4"/>
        <v>2.6129389537036481E-2</v>
      </c>
      <c r="V28" s="73">
        <f t="shared" si="4"/>
        <v>2.6129389537036481E-2</v>
      </c>
      <c r="W28" s="73">
        <f t="shared" si="4"/>
        <v>2.6129389537036481E-2</v>
      </c>
    </row>
    <row r="29" spans="1:23">
      <c r="A29" s="215"/>
      <c r="B29" s="213" t="s">
        <v>20</v>
      </c>
      <c r="C29" s="7">
        <v>0.1</v>
      </c>
      <c r="D29" s="166">
        <v>0.01</v>
      </c>
      <c r="E29" s="166">
        <v>0.01</v>
      </c>
      <c r="F29" s="166">
        <v>0.01</v>
      </c>
      <c r="G29" s="7"/>
      <c r="H29" s="56" t="s">
        <v>20</v>
      </c>
      <c r="I29" s="69">
        <f t="shared" si="5"/>
        <v>0.01</v>
      </c>
      <c r="J29" s="70">
        <f>choosesource!T13</f>
        <v>0.86643044619422571</v>
      </c>
      <c r="K29" s="72">
        <f t="shared" si="3"/>
        <v>8.6643044619422582E-3</v>
      </c>
      <c r="L29" s="73">
        <f t="shared" si="4"/>
        <v>1.2E-2</v>
      </c>
      <c r="M29" s="73">
        <f t="shared" si="4"/>
        <v>4.8999999999999998E-3</v>
      </c>
      <c r="N29" s="73">
        <f t="shared" si="4"/>
        <v>1.5500000000000002E-2</v>
      </c>
      <c r="O29" s="73">
        <f t="shared" si="4"/>
        <v>9.4000000000000004E-3</v>
      </c>
      <c r="P29" s="73">
        <f t="shared" si="4"/>
        <v>1.78E-2</v>
      </c>
      <c r="Q29" s="73">
        <f t="shared" si="4"/>
        <v>3.3000000000000004E-3</v>
      </c>
      <c r="R29" s="73">
        <f t="shared" si="4"/>
        <v>8.9999999999999998E-4</v>
      </c>
      <c r="S29" s="73">
        <f t="shared" si="4"/>
        <v>4.0999999999999995E-3</v>
      </c>
      <c r="T29" s="73">
        <f t="shared" si="4"/>
        <v>1.0078740157480318E-2</v>
      </c>
      <c r="U29" s="73">
        <f t="shared" si="4"/>
        <v>8.6643044619422582E-3</v>
      </c>
      <c r="V29" s="73">
        <f t="shared" si="4"/>
        <v>8.6643044619422582E-3</v>
      </c>
      <c r="W29" s="73">
        <f t="shared" si="4"/>
        <v>8.6643044619422582E-3</v>
      </c>
    </row>
    <row r="30" spans="1:23" ht="13.5" thickBot="1">
      <c r="A30" s="216"/>
      <c r="B30" s="213" t="s">
        <v>21</v>
      </c>
      <c r="C30" s="7">
        <v>0.01</v>
      </c>
      <c r="D30" s="166">
        <v>0.01</v>
      </c>
      <c r="E30" s="166">
        <v>0.01</v>
      </c>
      <c r="F30" s="166">
        <v>0.01</v>
      </c>
      <c r="G30" s="7"/>
      <c r="H30" s="56" t="s">
        <v>21</v>
      </c>
      <c r="I30" s="69">
        <f t="shared" si="5"/>
        <v>0.01</v>
      </c>
      <c r="J30" s="70">
        <f>choosesource!T14</f>
        <v>0.70332458442694656</v>
      </c>
      <c r="K30" s="72">
        <f t="shared" si="3"/>
        <v>7.0332458442694656E-3</v>
      </c>
      <c r="L30" s="73">
        <f t="shared" si="4"/>
        <v>4.3E-3</v>
      </c>
      <c r="M30" s="73">
        <f t="shared" si="4"/>
        <v>2.3400000000000001E-2</v>
      </c>
      <c r="N30" s="73">
        <f t="shared" si="4"/>
        <v>1.1000000000000001E-3</v>
      </c>
      <c r="O30" s="73">
        <f t="shared" si="4"/>
        <v>8.3999999999999995E-3</v>
      </c>
      <c r="P30" s="73">
        <f t="shared" si="4"/>
        <v>6.6000000000000008E-3</v>
      </c>
      <c r="Q30" s="73">
        <f t="shared" si="4"/>
        <v>7.6E-3</v>
      </c>
      <c r="R30" s="73">
        <f t="shared" si="4"/>
        <v>4.1999999999999997E-3</v>
      </c>
      <c r="S30" s="73">
        <f t="shared" si="4"/>
        <v>1.4000000000000002E-3</v>
      </c>
      <c r="T30" s="73">
        <f t="shared" si="4"/>
        <v>6.2992125984251968E-3</v>
      </c>
      <c r="U30" s="73">
        <f t="shared" si="4"/>
        <v>7.0332458442694656E-3</v>
      </c>
      <c r="V30" s="73">
        <f t="shared" si="4"/>
        <v>7.0332458442694656E-3</v>
      </c>
      <c r="W30" s="73">
        <f t="shared" si="4"/>
        <v>7.0332458442694656E-3</v>
      </c>
    </row>
    <row r="31" spans="1:23" ht="13.5" thickBot="1">
      <c r="B31" s="56" t="s">
        <v>22</v>
      </c>
      <c r="C31" s="7">
        <v>0.01</v>
      </c>
      <c r="D31" s="166">
        <v>0.01</v>
      </c>
      <c r="E31" s="166">
        <v>0.01</v>
      </c>
      <c r="F31" s="166">
        <v>0.01</v>
      </c>
      <c r="G31" s="7"/>
      <c r="H31" s="56" t="s">
        <v>22</v>
      </c>
      <c r="I31" s="69">
        <f t="shared" si="5"/>
        <v>0.01</v>
      </c>
      <c r="J31" s="70">
        <f>choosesource!T15</f>
        <v>0.60530183727034126</v>
      </c>
      <c r="K31" s="72">
        <f t="shared" si="3"/>
        <v>6.0530183727034127E-3</v>
      </c>
      <c r="L31" s="73">
        <f t="shared" si="4"/>
        <v>8.3000000000000001E-3</v>
      </c>
      <c r="M31" s="73">
        <f t="shared" si="4"/>
        <v>4.5999999999999999E-3</v>
      </c>
      <c r="N31" s="73">
        <f t="shared" si="4"/>
        <v>3.4000000000000002E-3</v>
      </c>
      <c r="O31" s="73">
        <f t="shared" si="4"/>
        <v>8.0000000000000002E-3</v>
      </c>
      <c r="P31" s="73">
        <f t="shared" si="4"/>
        <v>1.8E-3</v>
      </c>
      <c r="Q31" s="73">
        <f t="shared" si="4"/>
        <v>8.5000000000000006E-3</v>
      </c>
      <c r="R31" s="73">
        <f t="shared" si="4"/>
        <v>5.3E-3</v>
      </c>
      <c r="S31" s="73">
        <f t="shared" si="4"/>
        <v>6.8999999999999999E-3</v>
      </c>
      <c r="T31" s="73">
        <f t="shared" si="4"/>
        <v>7.6771653543307094E-3</v>
      </c>
      <c r="U31" s="73">
        <f t="shared" si="4"/>
        <v>6.0530183727034127E-3</v>
      </c>
      <c r="V31" s="73">
        <f t="shared" si="4"/>
        <v>6.0530183727034127E-3</v>
      </c>
      <c r="W31" s="73">
        <f t="shared" si="4"/>
        <v>6.0530183727034127E-3</v>
      </c>
    </row>
    <row r="32" spans="1:23" ht="13.5" thickBot="1">
      <c r="B32" s="217" t="s">
        <v>145</v>
      </c>
      <c r="C32" s="7">
        <f>MAX(C20:C31)</f>
        <v>0.1953756930177529</v>
      </c>
      <c r="D32" s="7">
        <f>MAX(D20:D31)</f>
        <v>0.20452051579819824</v>
      </c>
      <c r="E32" s="7">
        <f>MAX(E20:E31)</f>
        <v>0.1234600114903425</v>
      </c>
      <c r="F32" s="7"/>
      <c r="G32" s="7"/>
      <c r="I32" s="58" t="s">
        <v>52</v>
      </c>
      <c r="J32" s="57">
        <f>SUM(J20:J31)</f>
        <v>15.380569907007322</v>
      </c>
      <c r="K32" s="57">
        <f>SUM(K20:K31)</f>
        <v>0.68809338543082899</v>
      </c>
      <c r="L32" s="57">
        <f t="shared" ref="L32:W32" si="6">SUM(L20:L31)</f>
        <v>0.8455714033740237</v>
      </c>
      <c r="M32" s="57">
        <f t="shared" si="6"/>
        <v>1.0938813850432929</v>
      </c>
      <c r="N32" s="57">
        <f t="shared" si="6"/>
        <v>0.77732678144780876</v>
      </c>
      <c r="O32" s="57">
        <f t="shared" si="6"/>
        <v>0.5601633342205361</v>
      </c>
      <c r="P32" s="57">
        <f t="shared" si="6"/>
        <v>0.58855999912765578</v>
      </c>
      <c r="Q32" s="57">
        <f t="shared" si="6"/>
        <v>0.90622258517332999</v>
      </c>
      <c r="R32" s="57">
        <f t="shared" si="6"/>
        <v>0.86142872210140609</v>
      </c>
      <c r="S32" s="57">
        <f t="shared" si="6"/>
        <v>0.51167516400149149</v>
      </c>
      <c r="T32" s="57">
        <f t="shared" si="6"/>
        <v>5.8022713715637081E-2</v>
      </c>
      <c r="U32" s="57">
        <f t="shared" si="6"/>
        <v>0.67808176610310711</v>
      </c>
      <c r="V32" s="57">
        <f t="shared" si="6"/>
        <v>0.68809338543082899</v>
      </c>
      <c r="W32" s="57">
        <f t="shared" si="6"/>
        <v>0.68809338543082899</v>
      </c>
    </row>
    <row r="34" spans="1:21">
      <c r="K34" s="71"/>
      <c r="U34" t="s">
        <v>257</v>
      </c>
    </row>
    <row r="35" spans="1:21">
      <c r="K35" s="71"/>
      <c r="U35" s="7">
        <f>HLOOKUP(A49,L19:W32,14,FALSE)</f>
        <v>0.67808176610310711</v>
      </c>
    </row>
    <row r="36" spans="1:21">
      <c r="K36" s="71"/>
      <c r="U36" t="s">
        <v>258</v>
      </c>
    </row>
    <row r="37" spans="1:21">
      <c r="K37" s="71"/>
      <c r="U37" s="7">
        <f>SUM(Rainfall!I10:I21)</f>
        <v>0</v>
      </c>
    </row>
    <row r="38" spans="1:21">
      <c r="K38" s="71"/>
      <c r="U38" t="s">
        <v>259</v>
      </c>
    </row>
    <row r="39" spans="1:21">
      <c r="K39" s="71"/>
      <c r="U39" t="b">
        <f>U41=U35</f>
        <v>1</v>
      </c>
    </row>
    <row r="40" spans="1:21">
      <c r="K40" s="71"/>
    </row>
    <row r="41" spans="1:21">
      <c r="K41" s="71"/>
      <c r="U41" s="7">
        <f>IF(U37="",U35,IF(U37=0,U35,U37))</f>
        <v>0.67808176610310711</v>
      </c>
    </row>
    <row r="42" spans="1:21">
      <c r="K42" s="71"/>
    </row>
    <row r="43" spans="1:21">
      <c r="K43" s="71"/>
    </row>
    <row r="44" spans="1:21">
      <c r="K44" s="71"/>
    </row>
    <row r="45" spans="1:21" ht="13.5" thickBot="1">
      <c r="K45" s="71"/>
    </row>
    <row r="46" spans="1:21">
      <c r="B46" s="185"/>
      <c r="C46" s="723" t="s">
        <v>174</v>
      </c>
      <c r="D46" s="724"/>
      <c r="E46" s="724"/>
      <c r="F46" s="724"/>
      <c r="G46" s="725"/>
      <c r="H46" s="729" t="s">
        <v>175</v>
      </c>
      <c r="I46" s="724"/>
      <c r="J46" s="724"/>
      <c r="K46" s="725"/>
      <c r="L46" s="218"/>
      <c r="M46" s="730" t="s">
        <v>176</v>
      </c>
      <c r="N46" s="536"/>
    </row>
    <row r="47" spans="1:21" ht="13.5" thickBot="1">
      <c r="B47" s="186"/>
      <c r="C47" s="726"/>
      <c r="D47" s="727"/>
      <c r="E47" s="727"/>
      <c r="F47" s="727"/>
      <c r="G47" s="728"/>
      <c r="H47" s="726"/>
      <c r="I47" s="727"/>
      <c r="J47" s="727"/>
      <c r="K47" s="728"/>
      <c r="L47" s="101"/>
      <c r="M47" s="731"/>
      <c r="N47" s="732"/>
    </row>
    <row r="48" spans="1:21">
      <c r="A48">
        <v>10</v>
      </c>
      <c r="B48" s="186"/>
      <c r="C48" s="219" t="s">
        <v>85</v>
      </c>
      <c r="D48" s="220" t="s">
        <v>86</v>
      </c>
      <c r="E48" s="221" t="s">
        <v>84</v>
      </c>
      <c r="F48" s="222" t="s">
        <v>24</v>
      </c>
      <c r="G48" s="223" t="s">
        <v>163</v>
      </c>
      <c r="H48" s="224" t="s">
        <v>125</v>
      </c>
      <c r="I48" s="225" t="s">
        <v>167</v>
      </c>
      <c r="K48" s="226" t="s">
        <v>170</v>
      </c>
      <c r="L48" s="227" t="s">
        <v>171</v>
      </c>
      <c r="M48" s="228"/>
      <c r="N48" s="224" t="s">
        <v>172</v>
      </c>
      <c r="O48" s="135" t="s">
        <v>182</v>
      </c>
      <c r="P48" s="135" t="s">
        <v>182</v>
      </c>
      <c r="Q48" s="229"/>
      <c r="R48" s="171"/>
    </row>
    <row r="49" spans="1:23" ht="13.5" thickBot="1">
      <c r="A49">
        <f>1998+A48</f>
        <v>2008</v>
      </c>
      <c r="B49" s="186"/>
      <c r="C49" s="82">
        <f>E49-2</f>
        <v>2006</v>
      </c>
      <c r="D49" s="79">
        <f>E49-1</f>
        <v>2007</v>
      </c>
      <c r="E49" s="84">
        <f>$A$49</f>
        <v>2008</v>
      </c>
      <c r="F49" s="230" t="s">
        <v>87</v>
      </c>
      <c r="G49" s="231" t="s">
        <v>164</v>
      </c>
      <c r="H49" s="232" t="s">
        <v>166</v>
      </c>
      <c r="I49" s="233" t="s">
        <v>168</v>
      </c>
      <c r="K49" s="234">
        <f>$E$49</f>
        <v>2008</v>
      </c>
      <c r="L49" s="235" t="s">
        <v>24</v>
      </c>
      <c r="M49" s="127"/>
      <c r="N49" s="232" t="s">
        <v>184</v>
      </c>
      <c r="O49" t="s">
        <v>183</v>
      </c>
      <c r="P49" t="s">
        <v>183</v>
      </c>
      <c r="Q49" s="229"/>
      <c r="R49" s="171"/>
    </row>
    <row r="50" spans="1:23">
      <c r="A50">
        <v>1</v>
      </c>
      <c r="B50" s="53" t="s">
        <v>11</v>
      </c>
      <c r="C50" s="83">
        <f t="shared" ref="C50:E61" si="7">INDEX($B$19:$W$31, MATCH($B50,$B$19:$B$31,), MATCH(C$49,$B$19:$W$19,))</f>
        <v>1.0096153444902072E-2</v>
      </c>
      <c r="D50" s="80">
        <f t="shared" si="7"/>
        <v>1.3982484826201363E-3</v>
      </c>
      <c r="E50" s="85">
        <f t="shared" si="7"/>
        <v>0</v>
      </c>
      <c r="F50" s="236">
        <f t="shared" ref="F50:F61" si="8">K20</f>
        <v>1.0011619327721818E-2</v>
      </c>
      <c r="G50" s="237">
        <f t="shared" ref="G50:G61" si="9">I20</f>
        <v>3.7393160907044705E-2</v>
      </c>
      <c r="H50" s="238">
        <f>G50/$G$63</f>
        <v>0.30287670036358078</v>
      </c>
      <c r="I50" s="239" t="str">
        <f>IF(H50&gt;=0.4,H50,"")</f>
        <v/>
      </c>
      <c r="J50" s="7">
        <f>IF(N50&gt;=1.2,(F50*1.2),E50)</f>
        <v>0</v>
      </c>
      <c r="K50" s="240" t="str">
        <f>IF(I50&lt;&gt;"",(H50*J50*100),"")</f>
        <v/>
      </c>
      <c r="L50" s="241" t="str">
        <f>IF(I50&lt;&gt;"",(F50*I50*100),"")</f>
        <v/>
      </c>
      <c r="M50" s="242"/>
      <c r="N50" s="243">
        <f t="shared" ref="N50:N61" si="10">E50/F50</f>
        <v>0</v>
      </c>
      <c r="O50" s="46">
        <f>IF(N50&gt;=1.25,1,N50)</f>
        <v>0</v>
      </c>
      <c r="P50" s="46">
        <f t="shared" ref="P50:P61" si="11">IF(N50&gt;=1.25,(F50*1.25),E50)</f>
        <v>0</v>
      </c>
      <c r="Q50" s="244">
        <f t="shared" ref="Q50:Q61" si="12">P50*H50*100</f>
        <v>0</v>
      </c>
      <c r="R50" s="245">
        <f t="shared" ref="R50:R61" si="13">F50*H50*100</f>
        <v>0.30322862272766349</v>
      </c>
    </row>
    <row r="51" spans="1:23">
      <c r="A51">
        <v>2</v>
      </c>
      <c r="B51" s="54" t="s">
        <v>12</v>
      </c>
      <c r="C51" s="83">
        <f t="shared" si="7"/>
        <v>6.5810773624113084E-2</v>
      </c>
      <c r="D51" s="81">
        <f t="shared" si="7"/>
        <v>2.7280536186723718E-3</v>
      </c>
      <c r="E51" s="86">
        <f t="shared" si="7"/>
        <v>2.6592606003241571E-2</v>
      </c>
      <c r="F51" s="236">
        <f t="shared" si="8"/>
        <v>2.6592606003241571E-2</v>
      </c>
      <c r="G51" s="237">
        <f t="shared" si="9"/>
        <v>5.2230772717550063E-2</v>
      </c>
      <c r="H51" s="238">
        <f t="shared" ref="H51:H61" si="14">G51/$G$63</f>
        <v>0.42305822012365313</v>
      </c>
      <c r="I51" s="239">
        <f t="shared" ref="I51:I61" si="15">IF(H51&gt;=0.4,H51,"")</f>
        <v>0.42305822012365313</v>
      </c>
      <c r="J51" s="7">
        <f t="shared" ref="J51:J61" si="16">IF(N51&gt;=1.2,(F51*1.2),E51)</f>
        <v>2.6592606003241571E-2</v>
      </c>
      <c r="K51" s="240">
        <f t="shared" ref="K51:K61" si="17">IF(I51&lt;&gt;"",(H51*J51*100),"")</f>
        <v>1.1250220564180953</v>
      </c>
      <c r="L51" s="241">
        <f t="shared" ref="L51:L61" si="18">IF(I51&lt;&gt;"",(F51*I51*100),"")</f>
        <v>1.1250220564180953</v>
      </c>
      <c r="M51" s="127"/>
      <c r="N51" s="243">
        <f t="shared" si="10"/>
        <v>1</v>
      </c>
      <c r="O51" s="46">
        <f t="shared" ref="O51:O61" si="19">IF(N51&gt;=1.25,1,N51)</f>
        <v>1</v>
      </c>
      <c r="P51" s="46">
        <f t="shared" si="11"/>
        <v>2.6592606003241571E-2</v>
      </c>
      <c r="Q51" s="244">
        <f t="shared" si="12"/>
        <v>1.1250220564180953</v>
      </c>
      <c r="R51" s="245">
        <f t="shared" si="13"/>
        <v>1.1250220564180953</v>
      </c>
    </row>
    <row r="52" spans="1:23">
      <c r="A52">
        <v>3</v>
      </c>
      <c r="B52" s="54" t="s">
        <v>13</v>
      </c>
      <c r="C52" s="83">
        <f t="shared" si="7"/>
        <v>3.4441400781488621E-2</v>
      </c>
      <c r="D52" s="81">
        <f t="shared" si="7"/>
        <v>4.9404834976723242E-3</v>
      </c>
      <c r="E52" s="86">
        <f t="shared" si="7"/>
        <v>6.6073512351598418E-2</v>
      </c>
      <c r="F52" s="236">
        <f t="shared" si="8"/>
        <v>6.6073512351598418E-2</v>
      </c>
      <c r="G52" s="237">
        <f t="shared" si="9"/>
        <v>7.0288573023446169E-2</v>
      </c>
      <c r="H52" s="238">
        <f t="shared" si="14"/>
        <v>0.56932258611481179</v>
      </c>
      <c r="I52" s="239">
        <f t="shared" si="15"/>
        <v>0.56932258611481179</v>
      </c>
      <c r="J52" s="7">
        <f t="shared" si="16"/>
        <v>6.6073512351598418E-2</v>
      </c>
      <c r="K52" s="240">
        <f t="shared" si="17"/>
        <v>3.7617142925700975</v>
      </c>
      <c r="L52" s="241">
        <f t="shared" si="18"/>
        <v>3.7617142925700975</v>
      </c>
      <c r="M52" s="127"/>
      <c r="N52" s="243">
        <f t="shared" si="10"/>
        <v>1</v>
      </c>
      <c r="O52" s="46">
        <f t="shared" si="19"/>
        <v>1</v>
      </c>
      <c r="P52" s="46">
        <f t="shared" si="11"/>
        <v>6.6073512351598418E-2</v>
      </c>
      <c r="Q52" s="244">
        <f t="shared" si="12"/>
        <v>3.7617142925700975</v>
      </c>
      <c r="R52" s="245">
        <f t="shared" si="13"/>
        <v>3.7617142925700975</v>
      </c>
    </row>
    <row r="53" spans="1:23">
      <c r="A53">
        <v>4</v>
      </c>
      <c r="B53" s="54" t="s">
        <v>14</v>
      </c>
      <c r="C53" s="83">
        <f t="shared" si="7"/>
        <v>4.1118348053315996E-2</v>
      </c>
      <c r="D53" s="81">
        <f t="shared" si="7"/>
        <v>7.3381881364307094E-3</v>
      </c>
      <c r="E53" s="86">
        <f t="shared" si="7"/>
        <v>0.1440633028953455</v>
      </c>
      <c r="F53" s="236">
        <f t="shared" si="8"/>
        <v>0.1440633028953455</v>
      </c>
      <c r="G53" s="237">
        <f t="shared" si="9"/>
        <v>8.5663225111074992E-2</v>
      </c>
      <c r="H53" s="238">
        <f t="shared" si="14"/>
        <v>0.6938540186169988</v>
      </c>
      <c r="I53" s="239">
        <f t="shared" si="15"/>
        <v>0.6938540186169988</v>
      </c>
      <c r="J53" s="7">
        <f t="shared" si="16"/>
        <v>0.1440633028953455</v>
      </c>
      <c r="K53" s="240">
        <f t="shared" si="17"/>
        <v>9.9958901649173395</v>
      </c>
      <c r="L53" s="241">
        <f t="shared" si="18"/>
        <v>9.9958901649173395</v>
      </c>
      <c r="M53" s="127"/>
      <c r="N53" s="243">
        <f t="shared" si="10"/>
        <v>1</v>
      </c>
      <c r="O53" s="46">
        <f t="shared" si="19"/>
        <v>1</v>
      </c>
      <c r="P53" s="46">
        <f t="shared" si="11"/>
        <v>0.1440633028953455</v>
      </c>
      <c r="Q53" s="244">
        <f t="shared" si="12"/>
        <v>9.9958901649173395</v>
      </c>
      <c r="R53" s="245">
        <f t="shared" si="13"/>
        <v>9.9958901649173395</v>
      </c>
      <c r="S53" s="24"/>
      <c r="T53" s="24"/>
      <c r="U53" s="24"/>
      <c r="W53" s="24"/>
    </row>
    <row r="54" spans="1:23">
      <c r="A54">
        <v>5</v>
      </c>
      <c r="B54" s="54" t="s">
        <v>15</v>
      </c>
      <c r="C54" s="83">
        <f t="shared" si="7"/>
        <v>0.16914021574176924</v>
      </c>
      <c r="D54" s="81">
        <f t="shared" si="7"/>
        <v>1.5242374437195502E-2</v>
      </c>
      <c r="E54" s="86">
        <f t="shared" si="7"/>
        <v>0.24340086409967004</v>
      </c>
      <c r="F54" s="236">
        <f t="shared" si="8"/>
        <v>0.24340086409967004</v>
      </c>
      <c r="G54" s="237">
        <f t="shared" si="9"/>
        <v>0.1234600114903425</v>
      </c>
      <c r="H54" s="238">
        <f t="shared" si="14"/>
        <v>1</v>
      </c>
      <c r="I54" s="239">
        <f t="shared" si="15"/>
        <v>1</v>
      </c>
      <c r="J54" s="7">
        <f t="shared" si="16"/>
        <v>0.24340086409967004</v>
      </c>
      <c r="K54" s="240">
        <f t="shared" si="17"/>
        <v>24.340086409967004</v>
      </c>
      <c r="L54" s="241">
        <f t="shared" si="18"/>
        <v>24.340086409967004</v>
      </c>
      <c r="M54" s="242"/>
      <c r="N54" s="243">
        <f t="shared" si="10"/>
        <v>1</v>
      </c>
      <c r="O54" s="46">
        <f t="shared" si="19"/>
        <v>1</v>
      </c>
      <c r="P54" s="46">
        <f t="shared" si="11"/>
        <v>0.24340086409967004</v>
      </c>
      <c r="Q54" s="244">
        <f t="shared" si="12"/>
        <v>24.340086409967004</v>
      </c>
      <c r="R54" s="245">
        <f t="shared" si="13"/>
        <v>24.340086409967004</v>
      </c>
    </row>
    <row r="55" spans="1:23">
      <c r="A55">
        <v>6</v>
      </c>
      <c r="B55" s="54" t="s">
        <v>16</v>
      </c>
      <c r="C55" s="83">
        <f t="shared" si="7"/>
        <v>9.0295045170902657E-2</v>
      </c>
      <c r="D55" s="81">
        <f t="shared" si="7"/>
        <v>1.2941374235988876E-3</v>
      </c>
      <c r="E55" s="86">
        <f t="shared" si="7"/>
        <v>8.0525969159809016E-2</v>
      </c>
      <c r="F55" s="236">
        <f t="shared" si="8"/>
        <v>8.0525969159809016E-2</v>
      </c>
      <c r="G55" s="237">
        <f t="shared" si="9"/>
        <v>3.5974121582032934E-2</v>
      </c>
      <c r="H55" s="238">
        <f t="shared" si="14"/>
        <v>0.29138278174262899</v>
      </c>
      <c r="I55" s="239" t="str">
        <f t="shared" si="15"/>
        <v/>
      </c>
      <c r="J55" s="7">
        <f t="shared" si="16"/>
        <v>8.0525969159809016E-2</v>
      </c>
      <c r="K55" s="240" t="str">
        <f t="shared" si="17"/>
        <v/>
      </c>
      <c r="L55" s="241" t="str">
        <f t="shared" si="18"/>
        <v/>
      </c>
      <c r="M55" s="127"/>
      <c r="N55" s="243">
        <f t="shared" si="10"/>
        <v>1</v>
      </c>
      <c r="O55" s="46">
        <f t="shared" si="19"/>
        <v>1</v>
      </c>
      <c r="P55" s="46">
        <f t="shared" si="11"/>
        <v>8.0525969159809016E-2</v>
      </c>
      <c r="Q55" s="244">
        <f t="shared" si="12"/>
        <v>2.3463880896306302</v>
      </c>
      <c r="R55" s="245">
        <f t="shared" si="13"/>
        <v>2.3463880896306302</v>
      </c>
    </row>
    <row r="56" spans="1:23">
      <c r="A56">
        <v>7</v>
      </c>
      <c r="B56" s="54" t="s">
        <v>17</v>
      </c>
      <c r="C56" s="83">
        <f t="shared" si="7"/>
        <v>4.1536543744962399E-2</v>
      </c>
      <c r="D56" s="81">
        <f t="shared" si="7"/>
        <v>5.9698424438656573E-4</v>
      </c>
      <c r="E56" s="86">
        <f t="shared" si="7"/>
        <v>4.8824261364377897E-2</v>
      </c>
      <c r="F56" s="236">
        <f t="shared" si="8"/>
        <v>4.8824261364377897E-2</v>
      </c>
      <c r="G56" s="237">
        <f t="shared" si="9"/>
        <v>2.443326102644847E-2</v>
      </c>
      <c r="H56" s="238">
        <f t="shared" si="14"/>
        <v>0.19790425038442289</v>
      </c>
      <c r="I56" s="239" t="str">
        <f t="shared" si="15"/>
        <v/>
      </c>
      <c r="J56" s="7">
        <f t="shared" si="16"/>
        <v>4.8824261364377897E-2</v>
      </c>
      <c r="K56" s="240" t="str">
        <f t="shared" si="17"/>
        <v/>
      </c>
      <c r="L56" s="241" t="str">
        <f t="shared" si="18"/>
        <v/>
      </c>
      <c r="M56" s="127"/>
      <c r="N56" s="243">
        <f t="shared" si="10"/>
        <v>1</v>
      </c>
      <c r="O56" s="46">
        <f t="shared" si="19"/>
        <v>1</v>
      </c>
      <c r="P56" s="46">
        <f t="shared" si="11"/>
        <v>4.8824261364377897E-2</v>
      </c>
      <c r="Q56" s="244">
        <f t="shared" si="12"/>
        <v>0.9662528845890348</v>
      </c>
      <c r="R56" s="245">
        <f t="shared" si="13"/>
        <v>0.9662528845890348</v>
      </c>
    </row>
    <row r="57" spans="1:23">
      <c r="A57">
        <v>8</v>
      </c>
      <c r="B57" s="54" t="s">
        <v>18</v>
      </c>
      <c r="C57" s="83">
        <f t="shared" si="7"/>
        <v>1.7023373344342736E-2</v>
      </c>
      <c r="D57" s="81">
        <f t="shared" si="7"/>
        <v>9.0445129684116858E-5</v>
      </c>
      <c r="E57" s="86">
        <f t="shared" si="7"/>
        <v>2.072129201311311E-2</v>
      </c>
      <c r="F57" s="236">
        <f t="shared" si="8"/>
        <v>2.072129201311311E-2</v>
      </c>
      <c r="G57" s="237">
        <f t="shared" si="9"/>
        <v>9.5102644381803002E-3</v>
      </c>
      <c r="H57" s="238">
        <f t="shared" si="14"/>
        <v>7.7031131970405078E-2</v>
      </c>
      <c r="I57" s="239" t="str">
        <f t="shared" si="15"/>
        <v/>
      </c>
      <c r="J57" s="7">
        <f t="shared" si="16"/>
        <v>2.072129201311311E-2</v>
      </c>
      <c r="K57" s="240" t="str">
        <f t="shared" si="17"/>
        <v/>
      </c>
      <c r="L57" s="241" t="str">
        <f t="shared" si="18"/>
        <v/>
      </c>
      <c r="M57" s="127"/>
      <c r="N57" s="243">
        <f t="shared" si="10"/>
        <v>1</v>
      </c>
      <c r="O57" s="46">
        <f t="shared" si="19"/>
        <v>1</v>
      </c>
      <c r="P57" s="46">
        <f t="shared" si="11"/>
        <v>2.072129201311311E-2</v>
      </c>
      <c r="Q57" s="244">
        <f t="shared" si="12"/>
        <v>0.15961845796594168</v>
      </c>
      <c r="R57" s="245">
        <f t="shared" si="13"/>
        <v>0.15961845796594168</v>
      </c>
    </row>
    <row r="58" spans="1:23">
      <c r="A58">
        <v>9</v>
      </c>
      <c r="B58" s="54" t="s">
        <v>19</v>
      </c>
      <c r="C58" s="83">
        <f t="shared" si="7"/>
        <v>2.9813310095694729E-2</v>
      </c>
      <c r="D58" s="81">
        <f t="shared" si="7"/>
        <v>3.3868063514024276E-4</v>
      </c>
      <c r="E58" s="86">
        <f t="shared" si="7"/>
        <v>2.6129389537036481E-2</v>
      </c>
      <c r="F58" s="236">
        <f t="shared" si="8"/>
        <v>2.6129389537036481E-2</v>
      </c>
      <c r="G58" s="237">
        <f t="shared" si="9"/>
        <v>1.8403277836848596E-2</v>
      </c>
      <c r="H58" s="238">
        <f t="shared" si="14"/>
        <v>0.14906266097576193</v>
      </c>
      <c r="I58" s="239" t="str">
        <f t="shared" si="15"/>
        <v/>
      </c>
      <c r="J58" s="7">
        <f t="shared" si="16"/>
        <v>2.6129389537036481E-2</v>
      </c>
      <c r="K58" s="240" t="str">
        <f t="shared" si="17"/>
        <v/>
      </c>
      <c r="L58" s="241" t="str">
        <f t="shared" si="18"/>
        <v/>
      </c>
      <c r="M58" s="127"/>
      <c r="N58" s="243">
        <f t="shared" si="10"/>
        <v>1</v>
      </c>
      <c r="O58" s="46">
        <f t="shared" si="19"/>
        <v>1</v>
      </c>
      <c r="P58" s="46">
        <f t="shared" si="11"/>
        <v>2.6129389537036481E-2</v>
      </c>
      <c r="Q58" s="244">
        <f t="shared" si="12"/>
        <v>0.38949163340628895</v>
      </c>
      <c r="R58" s="245">
        <f t="shared" si="13"/>
        <v>0.38949163340628895</v>
      </c>
    </row>
    <row r="59" spans="1:23">
      <c r="A59">
        <v>10</v>
      </c>
      <c r="B59" s="54" t="s">
        <v>20</v>
      </c>
      <c r="C59" s="83">
        <f t="shared" si="7"/>
        <v>4.0999999999999995E-3</v>
      </c>
      <c r="D59" s="81">
        <f t="shared" si="7"/>
        <v>1.0078740157480318E-2</v>
      </c>
      <c r="E59" s="86">
        <f t="shared" si="7"/>
        <v>8.6643044619422582E-3</v>
      </c>
      <c r="F59" s="236">
        <f t="shared" si="8"/>
        <v>8.6643044619422582E-3</v>
      </c>
      <c r="G59" s="237">
        <f t="shared" si="9"/>
        <v>0.01</v>
      </c>
      <c r="H59" s="238">
        <f t="shared" si="14"/>
        <v>8.0997886516333564E-2</v>
      </c>
      <c r="I59" s="239" t="str">
        <f t="shared" si="15"/>
        <v/>
      </c>
      <c r="J59" s="7">
        <f t="shared" si="16"/>
        <v>8.6643044619422582E-3</v>
      </c>
      <c r="K59" s="240" t="str">
        <f t="shared" si="17"/>
        <v/>
      </c>
      <c r="L59" s="241" t="str">
        <f t="shared" si="18"/>
        <v/>
      </c>
      <c r="M59" s="246"/>
      <c r="N59" s="243">
        <f t="shared" si="10"/>
        <v>1</v>
      </c>
      <c r="O59" s="46">
        <f t="shared" si="19"/>
        <v>1</v>
      </c>
      <c r="P59" s="46">
        <f t="shared" si="11"/>
        <v>8.6643044619422582E-3</v>
      </c>
      <c r="Q59" s="244">
        <f t="shared" si="12"/>
        <v>7.0179034955136152E-2</v>
      </c>
      <c r="R59" s="245">
        <f t="shared" si="13"/>
        <v>7.0179034955136152E-2</v>
      </c>
    </row>
    <row r="60" spans="1:23">
      <c r="A60">
        <v>11</v>
      </c>
      <c r="B60" s="54" t="s">
        <v>21</v>
      </c>
      <c r="C60" s="83">
        <f t="shared" si="7"/>
        <v>1.4000000000000002E-3</v>
      </c>
      <c r="D60" s="81">
        <f t="shared" si="7"/>
        <v>6.2992125984251968E-3</v>
      </c>
      <c r="E60" s="86">
        <f t="shared" si="7"/>
        <v>7.0332458442694656E-3</v>
      </c>
      <c r="F60" s="236">
        <f t="shared" si="8"/>
        <v>7.0332458442694656E-3</v>
      </c>
      <c r="G60" s="237">
        <f t="shared" si="9"/>
        <v>0.01</v>
      </c>
      <c r="H60" s="238">
        <f t="shared" si="14"/>
        <v>8.0997886516333564E-2</v>
      </c>
      <c r="I60" s="239" t="str">
        <f t="shared" si="15"/>
        <v/>
      </c>
      <c r="J60" s="7">
        <f t="shared" si="16"/>
        <v>7.0332458442694656E-3</v>
      </c>
      <c r="K60" s="240" t="str">
        <f t="shared" si="17"/>
        <v/>
      </c>
      <c r="L60" s="241" t="str">
        <f t="shared" si="18"/>
        <v/>
      </c>
      <c r="M60" s="247" t="s">
        <v>172</v>
      </c>
      <c r="N60" s="243">
        <f t="shared" si="10"/>
        <v>1</v>
      </c>
      <c r="O60" s="46">
        <f t="shared" si="19"/>
        <v>1</v>
      </c>
      <c r="P60" s="46">
        <f t="shared" si="11"/>
        <v>7.0332458442694656E-3</v>
      </c>
      <c r="Q60" s="244">
        <f t="shared" si="12"/>
        <v>5.6967804873561276E-2</v>
      </c>
      <c r="R60" s="245">
        <f t="shared" si="13"/>
        <v>5.6967804873561276E-2</v>
      </c>
    </row>
    <row r="61" spans="1:23">
      <c r="A61">
        <v>12</v>
      </c>
      <c r="B61" s="54" t="s">
        <v>22</v>
      </c>
      <c r="C61" s="83">
        <f t="shared" si="7"/>
        <v>6.8999999999999999E-3</v>
      </c>
      <c r="D61" s="81">
        <f t="shared" si="7"/>
        <v>7.6771653543307094E-3</v>
      </c>
      <c r="E61" s="86">
        <f t="shared" si="7"/>
        <v>6.0530183727034127E-3</v>
      </c>
      <c r="F61" s="236">
        <f t="shared" si="8"/>
        <v>6.0530183727034127E-3</v>
      </c>
      <c r="G61" s="237">
        <f t="shared" si="9"/>
        <v>0.01</v>
      </c>
      <c r="H61" s="238">
        <f t="shared" si="14"/>
        <v>8.0997886516333564E-2</v>
      </c>
      <c r="I61" s="239" t="str">
        <f t="shared" si="15"/>
        <v/>
      </c>
      <c r="J61" s="7">
        <f t="shared" si="16"/>
        <v>6.0530183727034127E-3</v>
      </c>
      <c r="K61" s="240" t="str">
        <f t="shared" si="17"/>
        <v/>
      </c>
      <c r="L61" s="241" t="str">
        <f t="shared" si="18"/>
        <v/>
      </c>
      <c r="M61" s="248">
        <f>K62/L62</f>
        <v>1</v>
      </c>
      <c r="N61" s="243">
        <f t="shared" si="10"/>
        <v>1</v>
      </c>
      <c r="O61" s="46">
        <f t="shared" si="19"/>
        <v>1</v>
      </c>
      <c r="P61" s="46">
        <f t="shared" si="11"/>
        <v>6.0530183727034127E-3</v>
      </c>
      <c r="Q61" s="244">
        <f t="shared" si="12"/>
        <v>4.902816952335131E-2</v>
      </c>
      <c r="R61" s="245">
        <f t="shared" si="13"/>
        <v>4.902816952335131E-2</v>
      </c>
    </row>
    <row r="62" spans="1:23" ht="13.5" thickBot="1">
      <c r="B62" s="55" t="s">
        <v>52</v>
      </c>
      <c r="C62" s="78">
        <f t="shared" ref="C62:H62" si="20">SUM(C50:C61)</f>
        <v>0.51167516400149149</v>
      </c>
      <c r="D62" s="78">
        <f t="shared" si="20"/>
        <v>5.8022713715637081E-2</v>
      </c>
      <c r="E62" s="249">
        <f t="shared" si="20"/>
        <v>0.67808176610310711</v>
      </c>
      <c r="F62" s="249">
        <f t="shared" si="20"/>
        <v>0.68809338543082899</v>
      </c>
      <c r="G62" s="250">
        <f t="shared" si="20"/>
        <v>0.4873566681329688</v>
      </c>
      <c r="H62" s="251">
        <f t="shared" si="20"/>
        <v>3.9474860098412643</v>
      </c>
      <c r="I62" s="252" t="s">
        <v>169</v>
      </c>
      <c r="K62" s="253">
        <f>SUM(K50:K61)</f>
        <v>39.222712923872535</v>
      </c>
      <c r="L62" s="254">
        <f>SUM(L50:L61)</f>
        <v>39.222712923872535</v>
      </c>
      <c r="M62" s="255">
        <f>IF(M61&gt;1,"&gt;100%",M61)</f>
        <v>1</v>
      </c>
      <c r="N62" s="243">
        <f>AVERAGE(N50:N61)</f>
        <v>0.91666666666666663</v>
      </c>
      <c r="O62" s="243">
        <f>AVERAGE(O50:O61)</f>
        <v>0.91666666666666663</v>
      </c>
      <c r="P62" s="243">
        <f>AVERAGE(P50:P61)</f>
        <v>5.6506813841925595E-2</v>
      </c>
      <c r="Q62" s="243">
        <f>SUM(Q50:Q61)</f>
        <v>43.260638998816475</v>
      </c>
      <c r="R62" s="243">
        <f>SUM(R50:R61)</f>
        <v>43.563867621544141</v>
      </c>
    </row>
    <row r="63" spans="1:23" ht="13.5" thickBot="1">
      <c r="B63" s="186"/>
      <c r="C63" s="171"/>
      <c r="D63" s="171"/>
      <c r="E63" s="256"/>
      <c r="F63" s="257" t="s">
        <v>165</v>
      </c>
      <c r="G63" s="258">
        <f>MAX(G50:G61)</f>
        <v>0.1234600114903425</v>
      </c>
      <c r="H63" s="182"/>
      <c r="I63" s="182"/>
      <c r="K63" s="182"/>
      <c r="L63" s="182"/>
      <c r="M63" s="182"/>
      <c r="N63" s="259">
        <f>IF(N62&gt;1,"&gt;100%",N62)</f>
        <v>0.91666666666666663</v>
      </c>
      <c r="O63" s="260">
        <f>IF(O62&gt;1,"&gt;100%",O62)</f>
        <v>0.91666666666666663</v>
      </c>
      <c r="Q63" s="188"/>
      <c r="R63" s="261">
        <f>Q62/R62</f>
        <v>0.99303944669555222</v>
      </c>
    </row>
    <row r="64" spans="1:23">
      <c r="A64" s="733" t="s">
        <v>181</v>
      </c>
      <c r="B64" s="262"/>
      <c r="C64" s="262"/>
      <c r="D64" s="262"/>
      <c r="E64" s="262"/>
      <c r="F64" s="262"/>
      <c r="G64" s="262"/>
      <c r="H64" s="262"/>
      <c r="I64" s="262"/>
      <c r="J64" s="262"/>
      <c r="K64" s="262"/>
      <c r="L64" s="263"/>
      <c r="M64" s="182"/>
    </row>
    <row r="65" spans="1:17">
      <c r="A65" s="734"/>
      <c r="B65" s="51"/>
      <c r="C65" s="264" t="str">
        <f t="shared" ref="C65:C79" si="21">D48</f>
        <v>Back 1</v>
      </c>
      <c r="D65" s="265" t="s">
        <v>133</v>
      </c>
      <c r="E65" s="265" t="str">
        <f t="shared" ref="E65:E79" si="22">K18</f>
        <v>Converted</v>
      </c>
      <c r="F65" s="266" t="str">
        <f t="shared" ref="F65:F79" si="23">H48</f>
        <v>percent</v>
      </c>
      <c r="G65" s="265"/>
      <c r="H65" s="267" t="s">
        <v>158</v>
      </c>
      <c r="I65" s="267" t="s">
        <v>159</v>
      </c>
      <c r="J65" s="267" t="s">
        <v>160</v>
      </c>
      <c r="K65" s="268" t="s">
        <v>161</v>
      </c>
      <c r="L65" s="269" t="s">
        <v>162</v>
      </c>
      <c r="M65" s="270"/>
      <c r="N65" s="178"/>
    </row>
    <row r="66" spans="1:17">
      <c r="A66" s="734"/>
      <c r="B66" s="51"/>
      <c r="C66" s="264">
        <f t="shared" si="21"/>
        <v>2007</v>
      </c>
      <c r="D66" s="265" t="str">
        <f t="shared" ref="D66:D79" si="24">J19</f>
        <v>average</v>
      </c>
      <c r="E66" s="265" t="str">
        <f t="shared" si="22"/>
        <v>average</v>
      </c>
      <c r="F66" s="266" t="str">
        <f t="shared" si="23"/>
        <v>of Max</v>
      </c>
      <c r="G66" s="265"/>
      <c r="H66" s="189" t="s">
        <v>132</v>
      </c>
      <c r="I66" s="189"/>
      <c r="J66" s="189"/>
      <c r="K66" s="271"/>
      <c r="L66" s="272"/>
      <c r="M66" s="171"/>
      <c r="N66" s="178"/>
    </row>
    <row r="67" spans="1:17">
      <c r="A67" s="734"/>
      <c r="B67" s="51" t="s">
        <v>11</v>
      </c>
      <c r="C67" s="81">
        <f t="shared" si="21"/>
        <v>1.3982484826201363E-3</v>
      </c>
      <c r="D67" s="273">
        <f t="shared" si="24"/>
        <v>0.2677393160907045</v>
      </c>
      <c r="E67" s="274">
        <f t="shared" si="22"/>
        <v>1.0011619327721818E-2</v>
      </c>
      <c r="F67" s="275">
        <f t="shared" si="23"/>
        <v>0.30287670036358078</v>
      </c>
      <c r="G67" s="265">
        <f>F67*E67</f>
        <v>3.0322862272766349E-3</v>
      </c>
      <c r="H67" s="189">
        <v>2.3E-3</v>
      </c>
      <c r="I67" s="189">
        <v>0.27060000000000001</v>
      </c>
      <c r="J67" s="189">
        <v>0.27060000000000001</v>
      </c>
      <c r="K67" s="271"/>
      <c r="L67" s="272"/>
      <c r="M67" s="171"/>
      <c r="N67" t="s">
        <v>103</v>
      </c>
    </row>
    <row r="68" spans="1:17">
      <c r="A68" s="734"/>
      <c r="B68" s="51" t="s">
        <v>12</v>
      </c>
      <c r="C68" s="81">
        <f t="shared" si="21"/>
        <v>2.7280536186723718E-3</v>
      </c>
      <c r="D68" s="273">
        <f t="shared" si="24"/>
        <v>0.50913675252417223</v>
      </c>
      <c r="E68" s="274">
        <f t="shared" si="22"/>
        <v>2.6592606003241571E-2</v>
      </c>
      <c r="F68" s="275">
        <f t="shared" si="23"/>
        <v>0.42305822012365313</v>
      </c>
      <c r="G68" s="265">
        <f t="shared" ref="G68:G78" si="25">F68*E68</f>
        <v>1.1250220564180952E-2</v>
      </c>
      <c r="H68">
        <v>0.77</v>
      </c>
      <c r="I68">
        <v>0.75939999999999996</v>
      </c>
      <c r="J68">
        <v>0.75939999999999996</v>
      </c>
      <c r="L68" s="276"/>
      <c r="M68" s="171"/>
      <c r="N68" s="25" t="s">
        <v>104</v>
      </c>
      <c r="O68" s="135" t="s">
        <v>106</v>
      </c>
    </row>
    <row r="69" spans="1:17">
      <c r="A69" s="734"/>
      <c r="B69" s="51" t="s">
        <v>13</v>
      </c>
      <c r="C69" s="81">
        <f t="shared" si="21"/>
        <v>4.9404834976723242E-3</v>
      </c>
      <c r="D69" s="273">
        <f t="shared" si="24"/>
        <v>0.94003206366927194</v>
      </c>
      <c r="E69" s="274">
        <f t="shared" si="22"/>
        <v>6.6073512351598418E-2</v>
      </c>
      <c r="F69" s="275">
        <f t="shared" si="23"/>
        <v>0.56932258611481179</v>
      </c>
      <c r="G69" s="265">
        <f t="shared" si="25"/>
        <v>3.7617142925700973E-2</v>
      </c>
      <c r="H69" s="189"/>
      <c r="I69" s="51"/>
      <c r="J69" s="189" t="s">
        <v>130</v>
      </c>
      <c r="K69" s="189"/>
      <c r="L69" s="276"/>
      <c r="M69" s="171"/>
      <c r="N69" s="25" t="s">
        <v>105</v>
      </c>
      <c r="O69" s="135" t="s">
        <v>105</v>
      </c>
    </row>
    <row r="70" spans="1:17">
      <c r="A70" s="734"/>
      <c r="B70" s="51" t="s">
        <v>14</v>
      </c>
      <c r="C70" s="81">
        <f t="shared" si="21"/>
        <v>7.3381881364307094E-3</v>
      </c>
      <c r="D70" s="273">
        <f t="shared" si="24"/>
        <v>1.6817403583456751</v>
      </c>
      <c r="E70" s="274">
        <f t="shared" si="22"/>
        <v>0.1440633028953455</v>
      </c>
      <c r="F70" s="275">
        <f t="shared" si="23"/>
        <v>0.6938540186169988</v>
      </c>
      <c r="G70" s="265">
        <f t="shared" si="25"/>
        <v>9.9958901649173398E-2</v>
      </c>
      <c r="H70" s="277" t="s">
        <v>131</v>
      </c>
      <c r="I70" s="189">
        <v>2.3E-3</v>
      </c>
      <c r="J70" s="278" t="s">
        <v>180</v>
      </c>
      <c r="K70">
        <v>0.77</v>
      </c>
      <c r="L70" s="276"/>
      <c r="M70" s="171" t="s">
        <v>11</v>
      </c>
      <c r="N70" s="279">
        <f>choosesource!T4*I20</f>
        <v>1.0011619327721818E-2</v>
      </c>
      <c r="O70" s="279">
        <f t="shared" ref="O70:O81" si="26">(E50+(E50*$Q$127))</f>
        <v>0</v>
      </c>
      <c r="P70" s="196">
        <f>O70+(O70*$L$89)</f>
        <v>0</v>
      </c>
      <c r="Q70" s="196">
        <f>IF(P70&lt;0,0,P70)</f>
        <v>0</v>
      </c>
    </row>
    <row r="71" spans="1:17">
      <c r="A71" s="734"/>
      <c r="B71" s="51" t="s">
        <v>15</v>
      </c>
      <c r="C71" s="81">
        <f t="shared" si="21"/>
        <v>1.5242374437195502E-2</v>
      </c>
      <c r="D71" s="273">
        <f t="shared" si="24"/>
        <v>1.9714955568322603</v>
      </c>
      <c r="E71" s="274">
        <f t="shared" si="22"/>
        <v>0.24340086409967004</v>
      </c>
      <c r="F71" s="275">
        <f t="shared" si="23"/>
        <v>1</v>
      </c>
      <c r="G71" s="265">
        <f t="shared" si="25"/>
        <v>0.24340086409967004</v>
      </c>
      <c r="H71" s="189"/>
      <c r="I71" s="189"/>
      <c r="J71" s="189">
        <f>$C$66</f>
        <v>2007</v>
      </c>
      <c r="K71" s="189" t="s">
        <v>133</v>
      </c>
      <c r="L71" s="276"/>
      <c r="M71" s="171" t="s">
        <v>12</v>
      </c>
      <c r="N71" s="279">
        <f>choosesource!T5*I21</f>
        <v>2.6592606003241571E-2</v>
      </c>
      <c r="O71" s="279">
        <f t="shared" si="26"/>
        <v>2.4980842267123646E-2</v>
      </c>
      <c r="P71" s="196">
        <f t="shared" ref="P71:P81" si="27">O71+(O71*$L$89)</f>
        <v>1.9712260153261954E-2</v>
      </c>
      <c r="Q71" s="196">
        <f t="shared" ref="Q71:Q81" si="28">IF(P71&lt;0,0,P71)</f>
        <v>1.9712260153261954E-2</v>
      </c>
    </row>
    <row r="72" spans="1:17">
      <c r="A72" s="734"/>
      <c r="B72" s="51" t="s">
        <v>16</v>
      </c>
      <c r="C72" s="81">
        <f t="shared" si="21"/>
        <v>1.2941374235988876E-3</v>
      </c>
      <c r="D72" s="273">
        <f t="shared" si="24"/>
        <v>2.2384415690646704</v>
      </c>
      <c r="E72" s="274">
        <f t="shared" si="22"/>
        <v>8.0525969159809016E-2</v>
      </c>
      <c r="F72" s="275">
        <f t="shared" si="23"/>
        <v>0.29138278174262899</v>
      </c>
      <c r="G72" s="265">
        <f t="shared" si="25"/>
        <v>2.3463880896306303E-2</v>
      </c>
      <c r="H72" s="189"/>
      <c r="I72" s="189"/>
      <c r="L72" s="199"/>
      <c r="M72" s="171" t="s">
        <v>13</v>
      </c>
      <c r="N72" s="279">
        <f>choosesource!T6*I22</f>
        <v>6.6073512351598418E-2</v>
      </c>
      <c r="O72" s="279">
        <f t="shared" si="26"/>
        <v>6.2068831835771394E-2</v>
      </c>
      <c r="P72" s="196">
        <f t="shared" si="27"/>
        <v>4.8978210881464895E-2</v>
      </c>
      <c r="Q72" s="196">
        <f t="shared" si="28"/>
        <v>4.8978210881464895E-2</v>
      </c>
    </row>
    <row r="73" spans="1:17">
      <c r="A73" s="734"/>
      <c r="B73" s="51" t="s">
        <v>17</v>
      </c>
      <c r="C73" s="81">
        <f t="shared" si="21"/>
        <v>5.9698424438656573E-4</v>
      </c>
      <c r="D73" s="273">
        <f t="shared" si="24"/>
        <v>1.9982703623362719</v>
      </c>
      <c r="E73" s="274">
        <f t="shared" si="22"/>
        <v>4.8824261364377897E-2</v>
      </c>
      <c r="F73" s="275">
        <f t="shared" si="23"/>
        <v>0.19790425038442289</v>
      </c>
      <c r="G73" s="265">
        <f t="shared" si="25"/>
        <v>9.6625288458903474E-3</v>
      </c>
      <c r="H73" s="189"/>
      <c r="I73" s="189" t="s">
        <v>12</v>
      </c>
      <c r="J73" s="280">
        <f>INDEX($B$66:$C$78, MATCH(I73,$B$66:$B$78,), MATCH($J$71,$B$66:$C$66,))</f>
        <v>2.7280536186723718E-3</v>
      </c>
      <c r="K73" s="7">
        <f t="shared" ref="K73:K83" si="29">K20</f>
        <v>1.0011619327721818E-2</v>
      </c>
      <c r="L73" s="280"/>
      <c r="M73" s="171" t="s">
        <v>14</v>
      </c>
      <c r="N73" s="279">
        <f>choosesource!T7*I23</f>
        <v>0.1440633028953455</v>
      </c>
      <c r="O73" s="279">
        <f t="shared" si="26"/>
        <v>0.13533170256690133</v>
      </c>
      <c r="P73" s="196">
        <f t="shared" si="27"/>
        <v>0.10678958297148691</v>
      </c>
      <c r="Q73" s="196">
        <f t="shared" si="28"/>
        <v>0.10678958297148691</v>
      </c>
    </row>
    <row r="74" spans="1:17">
      <c r="A74" s="734"/>
      <c r="B74" s="51" t="s">
        <v>18</v>
      </c>
      <c r="C74" s="81">
        <f t="shared" si="21"/>
        <v>9.0445129684116858E-5</v>
      </c>
      <c r="D74" s="273">
        <f t="shared" si="24"/>
        <v>2.1788344738264644</v>
      </c>
      <c r="E74" s="274">
        <f t="shared" si="22"/>
        <v>2.072129201311311E-2</v>
      </c>
      <c r="F74" s="275">
        <f t="shared" si="23"/>
        <v>7.7031131970405078E-2</v>
      </c>
      <c r="G74" s="265">
        <f t="shared" si="25"/>
        <v>1.5961845796594167E-3</v>
      </c>
      <c r="H74" s="189"/>
      <c r="I74" s="189" t="s">
        <v>13</v>
      </c>
      <c r="J74" s="280">
        <f t="shared" ref="J74:J83" si="30">INDEX($B$66:$C$78, MATCH(I74,$B$66:$B$78,), MATCH($J$71,$B$66:$C$66,))</f>
        <v>4.9404834976723242E-3</v>
      </c>
      <c r="K74" s="7">
        <f t="shared" si="29"/>
        <v>2.6592606003241571E-2</v>
      </c>
      <c r="L74" s="280"/>
      <c r="M74" s="171" t="s">
        <v>15</v>
      </c>
      <c r="N74" s="279">
        <f>choosesource!T8*I24</f>
        <v>0.24340086409967004</v>
      </c>
      <c r="O74" s="279">
        <f t="shared" si="26"/>
        <v>0.22864846690896992</v>
      </c>
      <c r="P74" s="196">
        <f t="shared" si="27"/>
        <v>0.18042538418673942</v>
      </c>
      <c r="Q74" s="196">
        <f t="shared" si="28"/>
        <v>0.18042538418673942</v>
      </c>
    </row>
    <row r="75" spans="1:17">
      <c r="A75" s="734"/>
      <c r="B75" s="51" t="s">
        <v>19</v>
      </c>
      <c r="C75" s="81">
        <f t="shared" si="21"/>
        <v>3.3868063514024276E-4</v>
      </c>
      <c r="D75" s="273">
        <f t="shared" si="24"/>
        <v>1.4198225864263165</v>
      </c>
      <c r="E75" s="274">
        <f t="shared" si="22"/>
        <v>2.6129389537036481E-2</v>
      </c>
      <c r="F75" s="275">
        <f t="shared" si="23"/>
        <v>0.14906266097576193</v>
      </c>
      <c r="G75" s="265">
        <f t="shared" si="25"/>
        <v>3.8949163340628898E-3</v>
      </c>
      <c r="H75" s="189"/>
      <c r="I75" s="189" t="s">
        <v>14</v>
      </c>
      <c r="J75" s="280">
        <f t="shared" si="30"/>
        <v>7.3381881364307094E-3</v>
      </c>
      <c r="K75" s="7">
        <f t="shared" si="29"/>
        <v>6.6073512351598418E-2</v>
      </c>
      <c r="L75" s="280"/>
      <c r="M75" s="171" t="s">
        <v>16</v>
      </c>
      <c r="N75" s="279">
        <f>choosesource!T9*I25</f>
        <v>8.0525969159809016E-2</v>
      </c>
      <c r="O75" s="279">
        <f t="shared" si="26"/>
        <v>7.5645332907321769E-2</v>
      </c>
      <c r="P75" s="196">
        <f t="shared" si="27"/>
        <v>5.9691361312171148E-2</v>
      </c>
      <c r="Q75" s="196">
        <f t="shared" si="28"/>
        <v>5.9691361312171148E-2</v>
      </c>
    </row>
    <row r="76" spans="1:17">
      <c r="A76" s="734"/>
      <c r="B76" s="51" t="s">
        <v>20</v>
      </c>
      <c r="C76" s="81">
        <f t="shared" si="21"/>
        <v>1.0078740157480318E-2</v>
      </c>
      <c r="D76" s="273">
        <f t="shared" si="24"/>
        <v>0.86643044619422571</v>
      </c>
      <c r="E76" s="274">
        <f t="shared" si="22"/>
        <v>8.6643044619422582E-3</v>
      </c>
      <c r="F76" s="275">
        <f t="shared" si="23"/>
        <v>8.0997886516333564E-2</v>
      </c>
      <c r="G76" s="265">
        <f t="shared" si="25"/>
        <v>7.0179034955136158E-4</v>
      </c>
      <c r="H76" s="189"/>
      <c r="I76" s="189" t="s">
        <v>15</v>
      </c>
      <c r="J76" s="280">
        <f t="shared" si="30"/>
        <v>1.5242374437195502E-2</v>
      </c>
      <c r="K76" s="7">
        <f t="shared" si="29"/>
        <v>0.1440633028953455</v>
      </c>
      <c r="L76" s="280"/>
      <c r="M76" s="171" t="s">
        <v>17</v>
      </c>
      <c r="N76" s="279">
        <f>choosesource!T10*I26</f>
        <v>4.8824261364377897E-2</v>
      </c>
      <c r="O76" s="279">
        <f t="shared" si="26"/>
        <v>4.5865048796032572E-2</v>
      </c>
      <c r="P76" s="196">
        <f t="shared" si="27"/>
        <v>3.6191885131083242E-2</v>
      </c>
      <c r="Q76" s="196">
        <f t="shared" si="28"/>
        <v>3.6191885131083242E-2</v>
      </c>
    </row>
    <row r="77" spans="1:17">
      <c r="A77" s="734"/>
      <c r="B77" s="51" t="s">
        <v>21</v>
      </c>
      <c r="C77" s="81">
        <f t="shared" si="21"/>
        <v>6.2992125984251968E-3</v>
      </c>
      <c r="D77" s="273">
        <f t="shared" si="24"/>
        <v>0.70332458442694656</v>
      </c>
      <c r="E77" s="274">
        <f t="shared" si="22"/>
        <v>7.0332458442694656E-3</v>
      </c>
      <c r="F77" s="275">
        <f t="shared" si="23"/>
        <v>8.0997886516333564E-2</v>
      </c>
      <c r="G77" s="265">
        <f t="shared" si="25"/>
        <v>5.6967804873561277E-4</v>
      </c>
      <c r="H77" s="189"/>
      <c r="I77" s="189" t="s">
        <v>16</v>
      </c>
      <c r="J77" s="280">
        <f t="shared" si="30"/>
        <v>1.2941374235988876E-3</v>
      </c>
      <c r="K77" s="7">
        <f t="shared" si="29"/>
        <v>0.24340086409967004</v>
      </c>
      <c r="L77" s="280"/>
      <c r="M77" s="171" t="s">
        <v>18</v>
      </c>
      <c r="N77" s="279">
        <f>choosesource!T11*I27</f>
        <v>2.072129201311311E-2</v>
      </c>
      <c r="O77" s="279">
        <f t="shared" si="26"/>
        <v>1.9465385501800356E-2</v>
      </c>
      <c r="P77" s="196">
        <f t="shared" si="27"/>
        <v>1.5360040261733057E-2</v>
      </c>
      <c r="Q77" s="196">
        <f t="shared" si="28"/>
        <v>1.5360040261733057E-2</v>
      </c>
    </row>
    <row r="78" spans="1:17">
      <c r="A78" s="734"/>
      <c r="B78" s="51" t="s">
        <v>22</v>
      </c>
      <c r="C78" s="81">
        <f t="shared" si="21"/>
        <v>7.6771653543307094E-3</v>
      </c>
      <c r="D78" s="273">
        <f t="shared" si="24"/>
        <v>0.60530183727034126</v>
      </c>
      <c r="E78" s="274">
        <f t="shared" si="22"/>
        <v>6.0530183727034127E-3</v>
      </c>
      <c r="F78" s="275">
        <f t="shared" si="23"/>
        <v>8.0997886516333564E-2</v>
      </c>
      <c r="G78" s="265">
        <f t="shared" si="25"/>
        <v>4.9028169523351308E-4</v>
      </c>
      <c r="H78" s="189"/>
      <c r="I78" s="189" t="s">
        <v>17</v>
      </c>
      <c r="J78" s="280">
        <f t="shared" si="30"/>
        <v>5.9698424438656573E-4</v>
      </c>
      <c r="K78" s="7">
        <f t="shared" si="29"/>
        <v>8.0525969159809016E-2</v>
      </c>
      <c r="L78" s="280"/>
      <c r="M78" s="171" t="s">
        <v>19</v>
      </c>
      <c r="N78" s="279">
        <f>choosesource!T12*I28</f>
        <v>2.6129389537036481E-2</v>
      </c>
      <c r="O78" s="279">
        <f t="shared" si="26"/>
        <v>2.4545701105088105E-2</v>
      </c>
      <c r="P78" s="196">
        <f t="shared" si="27"/>
        <v>1.9368892395773409E-2</v>
      </c>
      <c r="Q78" s="196">
        <f t="shared" si="28"/>
        <v>1.9368892395773409E-2</v>
      </c>
    </row>
    <row r="79" spans="1:17">
      <c r="A79" s="734"/>
      <c r="B79" s="51"/>
      <c r="C79" s="281">
        <f t="shared" si="21"/>
        <v>5.8022713715637081E-2</v>
      </c>
      <c r="D79" s="273">
        <f t="shared" si="24"/>
        <v>15.380569907007322</v>
      </c>
      <c r="E79" s="273">
        <f t="shared" si="22"/>
        <v>0.68809338543082899</v>
      </c>
      <c r="F79" s="266">
        <f t="shared" si="23"/>
        <v>3.9474860098412643</v>
      </c>
      <c r="G79" s="265"/>
      <c r="H79" s="189"/>
      <c r="I79" s="189" t="s">
        <v>18</v>
      </c>
      <c r="J79" s="280">
        <f t="shared" si="30"/>
        <v>9.0445129684116858E-5</v>
      </c>
      <c r="K79" s="7">
        <f t="shared" si="29"/>
        <v>4.8824261364377897E-2</v>
      </c>
      <c r="L79" s="280"/>
      <c r="M79" s="171" t="s">
        <v>20</v>
      </c>
      <c r="N79" s="279">
        <f>choosesource!T13*I29</f>
        <v>8.6643044619422582E-3</v>
      </c>
      <c r="O79" s="279">
        <f t="shared" si="26"/>
        <v>8.1391655669899917E-3</v>
      </c>
      <c r="P79" s="196">
        <f t="shared" si="27"/>
        <v>6.4225756430210295E-3</v>
      </c>
      <c r="Q79" s="196">
        <f t="shared" si="28"/>
        <v>6.4225756430210295E-3</v>
      </c>
    </row>
    <row r="80" spans="1:17">
      <c r="A80" s="734"/>
      <c r="B80" s="189"/>
      <c r="C80" s="189"/>
      <c r="D80" s="189"/>
      <c r="E80" s="189"/>
      <c r="F80" s="189"/>
      <c r="G80" s="189"/>
      <c r="H80" s="189"/>
      <c r="I80" s="189" t="s">
        <v>19</v>
      </c>
      <c r="J80" s="280">
        <f t="shared" si="30"/>
        <v>3.3868063514024276E-4</v>
      </c>
      <c r="K80" s="7">
        <f t="shared" si="29"/>
        <v>2.072129201311311E-2</v>
      </c>
      <c r="L80" s="280"/>
      <c r="M80" s="171" t="s">
        <v>21</v>
      </c>
      <c r="N80" s="279">
        <f>choosesource!T14*I30</f>
        <v>7.0332458442694656E-3</v>
      </c>
      <c r="O80" s="279">
        <f t="shared" si="26"/>
        <v>6.606964546467595E-3</v>
      </c>
      <c r="P80" s="196">
        <f t="shared" si="27"/>
        <v>5.2135233300259556E-3</v>
      </c>
      <c r="Q80" s="196">
        <f t="shared" si="28"/>
        <v>5.2135233300259556E-3</v>
      </c>
    </row>
    <row r="81" spans="1:17">
      <c r="A81" s="735"/>
      <c r="B81" s="282"/>
      <c r="C81" s="282"/>
      <c r="D81" s="189"/>
      <c r="E81" s="189"/>
      <c r="F81" s="189"/>
      <c r="G81" s="189"/>
      <c r="H81" s="189"/>
      <c r="I81" s="189" t="s">
        <v>20</v>
      </c>
      <c r="J81" s="280">
        <f t="shared" si="30"/>
        <v>1.0078740157480318E-2</v>
      </c>
      <c r="K81" s="7">
        <f t="shared" si="29"/>
        <v>2.6129389537036481E-2</v>
      </c>
      <c r="L81" s="280"/>
      <c r="M81" s="171" t="s">
        <v>22</v>
      </c>
      <c r="N81" s="279">
        <f>choosesource!T15*I31</f>
        <v>6.0530183727034127E-3</v>
      </c>
      <c r="O81" s="279">
        <f t="shared" si="26"/>
        <v>5.6861481417080119E-3</v>
      </c>
      <c r="P81" s="196">
        <f t="shared" si="27"/>
        <v>4.4869116197434481E-3</v>
      </c>
      <c r="Q81" s="196">
        <f t="shared" si="28"/>
        <v>4.4869116197434481E-3</v>
      </c>
    </row>
    <row r="82" spans="1:17">
      <c r="A82" s="54"/>
      <c r="B82" s="189"/>
      <c r="C82" s="189"/>
      <c r="D82" s="189"/>
      <c r="E82" s="189"/>
      <c r="F82" s="189"/>
      <c r="G82" s="189"/>
      <c r="H82" s="189"/>
      <c r="I82" s="189" t="s">
        <v>21</v>
      </c>
      <c r="J82" s="280">
        <f t="shared" si="30"/>
        <v>6.2992125984251968E-3</v>
      </c>
      <c r="K82" s="7">
        <f t="shared" si="29"/>
        <v>8.6643044619422582E-3</v>
      </c>
      <c r="L82" s="280"/>
      <c r="N82" s="178"/>
    </row>
    <row r="83" spans="1:17">
      <c r="A83" s="54"/>
      <c r="B83" s="189"/>
      <c r="C83" s="189"/>
      <c r="D83" s="189"/>
      <c r="E83" s="189"/>
      <c r="F83" s="189"/>
      <c r="G83" s="189"/>
      <c r="H83" s="189"/>
      <c r="I83" s="189" t="s">
        <v>22</v>
      </c>
      <c r="J83" s="280">
        <f t="shared" si="30"/>
        <v>7.6771653543307094E-3</v>
      </c>
      <c r="K83" s="7">
        <f t="shared" si="29"/>
        <v>7.0332458442694656E-3</v>
      </c>
      <c r="L83" s="280"/>
      <c r="N83" s="178"/>
    </row>
    <row r="84" spans="1:17">
      <c r="A84" s="54"/>
      <c r="B84" s="189"/>
      <c r="C84" s="189"/>
      <c r="D84" s="189"/>
      <c r="E84" s="189"/>
      <c r="F84" s="189"/>
      <c r="G84" s="189"/>
      <c r="H84" s="189"/>
      <c r="I84" s="313" t="s">
        <v>169</v>
      </c>
      <c r="J84" s="314">
        <f>SUM(J73:J83)</f>
        <v>5.6624465233016945E-2</v>
      </c>
      <c r="K84" s="314">
        <f>SUM(K73:K83)</f>
        <v>0.68204036705812554</v>
      </c>
      <c r="L84" s="314"/>
      <c r="M84" s="171"/>
      <c r="N84" s="178"/>
    </row>
    <row r="85" spans="1:17" ht="13.5" thickBot="1">
      <c r="A85" s="55"/>
      <c r="B85" s="283"/>
      <c r="C85" s="283"/>
      <c r="D85" s="283"/>
      <c r="E85" s="283"/>
      <c r="F85" s="283"/>
      <c r="G85" s="283"/>
      <c r="H85" s="283"/>
      <c r="I85" s="47" t="s">
        <v>178</v>
      </c>
      <c r="J85" s="37">
        <f>IF(ISERROR(C79),1,J84/K84)</f>
        <v>8.3022161103539549E-2</v>
      </c>
      <c r="K85" s="37">
        <f>SUM(K73:K84)</f>
        <v>1.3640807341162511</v>
      </c>
      <c r="L85" s="280"/>
      <c r="M85" s="171"/>
      <c r="N85" s="178"/>
    </row>
    <row r="86" spans="1:17">
      <c r="D86" s="284"/>
      <c r="I86" s="20" t="s">
        <v>177</v>
      </c>
      <c r="J86" s="169">
        <f>(I70*(J85*100)+K70)</f>
        <v>0.78909509705381409</v>
      </c>
      <c r="K86" s="169"/>
      <c r="L86" s="280">
        <f>J86-1</f>
        <v>-0.21090490294618591</v>
      </c>
      <c r="M86" s="171"/>
      <c r="N86" s="178"/>
    </row>
    <row r="87" spans="1:17">
      <c r="I87" s="189"/>
      <c r="J87" s="189"/>
      <c r="L87" s="280">
        <f>IF(L86&gt;0,0,L86)</f>
        <v>-0.21090490294618591</v>
      </c>
    </row>
    <row r="88" spans="1:17">
      <c r="I88" s="189"/>
      <c r="J88" s="189"/>
      <c r="L88" s="189"/>
    </row>
    <row r="89" spans="1:17">
      <c r="I89" s="189" t="s">
        <v>179</v>
      </c>
      <c r="J89" s="189"/>
      <c r="L89" s="304">
        <f>IF(L86&gt;0.1,0.1,IF(L86&lt;-0.25,0.25,L86))</f>
        <v>-0.21090490294618591</v>
      </c>
    </row>
    <row r="92" spans="1:17">
      <c r="B92" s="190"/>
    </row>
    <row r="93" spans="1:17">
      <c r="B93" s="190"/>
    </row>
    <row r="94" spans="1:17">
      <c r="B94" s="190"/>
    </row>
    <row r="95" spans="1:17">
      <c r="B95" s="190"/>
    </row>
    <row r="96" spans="1:17">
      <c r="B96" s="190"/>
    </row>
    <row r="111" spans="2:2">
      <c r="B111" t="s">
        <v>146</v>
      </c>
    </row>
    <row r="113" spans="1:18" ht="13.5" thickBot="1">
      <c r="A113" s="41" t="s">
        <v>157</v>
      </c>
      <c r="B113" s="41" t="s">
        <v>149</v>
      </c>
      <c r="C113" t="s">
        <v>147</v>
      </c>
      <c r="D113" s="41" t="s">
        <v>148</v>
      </c>
    </row>
    <row r="114" spans="1:18">
      <c r="A114">
        <f>C114-2</f>
        <v>3</v>
      </c>
      <c r="B114">
        <f>C114-1</f>
        <v>4</v>
      </c>
      <c r="C114" s="59">
        <f>VLOOKUP(C116,C117:D128,2,FALSE)</f>
        <v>5</v>
      </c>
      <c r="D114">
        <f>C114+1</f>
        <v>6</v>
      </c>
      <c r="H114" t="s">
        <v>150</v>
      </c>
    </row>
    <row r="115" spans="1:18">
      <c r="A115" s="25" t="str">
        <f>VLOOKUP(A114,$D$117:$E$128,2,FALSE)</f>
        <v>March</v>
      </c>
      <c r="B115" s="25" t="str">
        <f>VLOOKUP(B114,$D$117:$E$128,2,FALSE)</f>
        <v>April</v>
      </c>
      <c r="C115" s="25" t="str">
        <f>VLOOKUP(C114,$D$117:$E$128,2,FALSE)</f>
        <v>May</v>
      </c>
      <c r="D115" s="25" t="str">
        <f>VLOOKUP(D114,$D$117:$E$128,2,FALSE)</f>
        <v>June</v>
      </c>
    </row>
    <row r="116" spans="1:18" ht="13.5" thickBot="1">
      <c r="C116" s="285">
        <f>HLOOKUP(A20,C19:G32,14,FALSE)</f>
        <v>0.1234600114903425</v>
      </c>
      <c r="J116" t="s">
        <v>151</v>
      </c>
      <c r="K116" t="s">
        <v>78</v>
      </c>
      <c r="L116" t="s">
        <v>125</v>
      </c>
      <c r="M116" t="s">
        <v>152</v>
      </c>
      <c r="O116" t="s">
        <v>89</v>
      </c>
      <c r="Q116">
        <v>0.5</v>
      </c>
      <c r="R116">
        <v>0.6653</v>
      </c>
    </row>
    <row r="117" spans="1:18">
      <c r="C117" s="286">
        <f>I20</f>
        <v>3.7393160907044705E-2</v>
      </c>
      <c r="D117">
        <v>1</v>
      </c>
      <c r="E117" t="s">
        <v>11</v>
      </c>
      <c r="G117">
        <f>12-D114</f>
        <v>6</v>
      </c>
      <c r="H117">
        <f>12-G117+1</f>
        <v>7</v>
      </c>
      <c r="I117" t="str">
        <f>IF(H117&lt;=12,VLOOKUP(H117,D117:E128,2,FALSE),"")</f>
        <v>July</v>
      </c>
      <c r="J117" s="7">
        <f>VLOOKUP(I117,$B$50:$D$61,3,FALSE)</f>
        <v>5.9698424438656573E-4</v>
      </c>
      <c r="K117" s="7">
        <f>VLOOKUP(I117,$H$20:$K$31,4,FALSE)</f>
        <v>4.8824261364377897E-2</v>
      </c>
      <c r="L117">
        <f>J117/K117</f>
        <v>1.2227204830222469E-2</v>
      </c>
      <c r="M117">
        <f>IF(ISERROR(L117),"",L117)</f>
        <v>1.2227204830222469E-2</v>
      </c>
      <c r="O117" t="s">
        <v>90</v>
      </c>
    </row>
    <row r="118" spans="1:18">
      <c r="C118" s="287">
        <f t="shared" ref="C118:C128" si="31">I21</f>
        <v>5.2230772717550063E-2</v>
      </c>
      <c r="D118">
        <v>2</v>
      </c>
      <c r="E118" t="s">
        <v>12</v>
      </c>
      <c r="G118">
        <f>G117-1</f>
        <v>5</v>
      </c>
      <c r="H118">
        <f t="shared" ref="H118:H128" si="32">12-G118+1</f>
        <v>8</v>
      </c>
      <c r="I118" t="str">
        <f t="shared" ref="I118:I128" si="33">IF(H118&lt;=12,VLOOKUP(H118,D118:E129,2,FALSE),"")</f>
        <v>August</v>
      </c>
      <c r="J118" s="7">
        <f t="shared" ref="J118:J128" si="34">VLOOKUP(I118,$B$50:$D$61,3,FALSE)</f>
        <v>9.0445129684116858E-5</v>
      </c>
      <c r="K118" s="7">
        <f t="shared" ref="K118:K128" si="35">VLOOKUP(I118,$H$20:$K$31,4,FALSE)</f>
        <v>2.072129201311311E-2</v>
      </c>
      <c r="L118">
        <f t="shared" ref="L118:L128" si="36">J118/K118</f>
        <v>4.3648402631882334E-3</v>
      </c>
      <c r="M118">
        <f t="shared" ref="M118:M128" si="37">IF(ISERROR(L118),"",L118)</f>
        <v>4.3648402631882334E-3</v>
      </c>
    </row>
    <row r="119" spans="1:18">
      <c r="C119" s="287">
        <f t="shared" si="31"/>
        <v>7.0288573023446169E-2</v>
      </c>
      <c r="D119">
        <v>3</v>
      </c>
      <c r="E119" t="s">
        <v>13</v>
      </c>
      <c r="G119">
        <f t="shared" ref="G119:G128" si="38">G118-1</f>
        <v>4</v>
      </c>
      <c r="H119">
        <f t="shared" si="32"/>
        <v>9</v>
      </c>
      <c r="I119" t="str">
        <f t="shared" si="33"/>
        <v>September</v>
      </c>
      <c r="J119" s="7">
        <f t="shared" si="34"/>
        <v>3.3868063514024276E-4</v>
      </c>
      <c r="K119" s="7">
        <f t="shared" si="35"/>
        <v>2.6129389537036481E-2</v>
      </c>
      <c r="L119">
        <f t="shared" si="36"/>
        <v>1.2961674235067297E-2</v>
      </c>
      <c r="M119">
        <f t="shared" si="37"/>
        <v>1.2961674235067297E-2</v>
      </c>
      <c r="O119" t="s">
        <v>153</v>
      </c>
      <c r="Q119">
        <v>0.1285</v>
      </c>
      <c r="R119">
        <v>0.86750000000000005</v>
      </c>
    </row>
    <row r="120" spans="1:18">
      <c r="C120" s="287">
        <f t="shared" si="31"/>
        <v>8.5663225111074992E-2</v>
      </c>
      <c r="D120">
        <v>4</v>
      </c>
      <c r="E120" t="s">
        <v>14</v>
      </c>
      <c r="G120">
        <f t="shared" si="38"/>
        <v>3</v>
      </c>
      <c r="H120">
        <f t="shared" si="32"/>
        <v>10</v>
      </c>
      <c r="I120" t="str">
        <f t="shared" si="33"/>
        <v>October</v>
      </c>
      <c r="J120" s="7">
        <f t="shared" si="34"/>
        <v>1.0078740157480318E-2</v>
      </c>
      <c r="K120" s="7">
        <f t="shared" si="35"/>
        <v>8.6643044619422582E-3</v>
      </c>
      <c r="L120">
        <f t="shared" si="36"/>
        <v>1.1632486140983311</v>
      </c>
      <c r="M120">
        <f t="shared" si="37"/>
        <v>1.1632486140983311</v>
      </c>
      <c r="O120" t="s">
        <v>154</v>
      </c>
    </row>
    <row r="121" spans="1:18">
      <c r="C121" s="287">
        <f t="shared" si="31"/>
        <v>0.1234600114903425</v>
      </c>
      <c r="D121">
        <v>5</v>
      </c>
      <c r="E121" t="s">
        <v>15</v>
      </c>
      <c r="G121">
        <f t="shared" si="38"/>
        <v>2</v>
      </c>
      <c r="H121">
        <f t="shared" si="32"/>
        <v>11</v>
      </c>
      <c r="I121" t="str">
        <f t="shared" si="33"/>
        <v>November</v>
      </c>
      <c r="J121" s="7">
        <f t="shared" si="34"/>
        <v>6.2992125984251968E-3</v>
      </c>
      <c r="K121" s="7">
        <f t="shared" si="35"/>
        <v>7.0332458442694656E-3</v>
      </c>
      <c r="L121">
        <f t="shared" si="36"/>
        <v>0.89563378529667881</v>
      </c>
      <c r="M121">
        <f t="shared" si="37"/>
        <v>0.89563378529667881</v>
      </c>
    </row>
    <row r="122" spans="1:18">
      <c r="C122" s="287">
        <f t="shared" si="31"/>
        <v>3.5974121582032934E-2</v>
      </c>
      <c r="D122">
        <v>6</v>
      </c>
      <c r="E122" t="s">
        <v>16</v>
      </c>
      <c r="G122">
        <f t="shared" si="38"/>
        <v>1</v>
      </c>
      <c r="H122">
        <f t="shared" si="32"/>
        <v>12</v>
      </c>
      <c r="I122" t="str">
        <f t="shared" si="33"/>
        <v>December</v>
      </c>
      <c r="J122" s="7">
        <f t="shared" si="34"/>
        <v>7.6771653543307094E-3</v>
      </c>
      <c r="K122" s="7">
        <f t="shared" si="35"/>
        <v>6.0530183727034127E-3</v>
      </c>
      <c r="L122">
        <f t="shared" si="36"/>
        <v>1.2683201803833146</v>
      </c>
      <c r="M122">
        <f t="shared" si="37"/>
        <v>1.2683201803833146</v>
      </c>
      <c r="O122" t="s">
        <v>155</v>
      </c>
      <c r="Q122">
        <v>1.8100000000000002E-2</v>
      </c>
      <c r="R122">
        <v>0.98129999999999995</v>
      </c>
    </row>
    <row r="123" spans="1:18">
      <c r="C123" s="287">
        <f t="shared" si="31"/>
        <v>2.443326102644847E-2</v>
      </c>
      <c r="D123">
        <v>7</v>
      </c>
      <c r="E123" t="s">
        <v>17</v>
      </c>
      <c r="G123">
        <f t="shared" si="38"/>
        <v>0</v>
      </c>
      <c r="H123">
        <f t="shared" si="32"/>
        <v>13</v>
      </c>
      <c r="I123" t="str">
        <f t="shared" si="33"/>
        <v/>
      </c>
      <c r="J123" s="7" t="e">
        <f t="shared" si="34"/>
        <v>#N/A</v>
      </c>
      <c r="K123" s="7" t="e">
        <f t="shared" si="35"/>
        <v>#N/A</v>
      </c>
      <c r="L123" t="e">
        <f t="shared" si="36"/>
        <v>#N/A</v>
      </c>
      <c r="M123" t="str">
        <f t="shared" si="37"/>
        <v/>
      </c>
      <c r="O123" t="s">
        <v>156</v>
      </c>
    </row>
    <row r="124" spans="1:18">
      <c r="C124" s="287">
        <f t="shared" si="31"/>
        <v>9.5102644381803002E-3</v>
      </c>
      <c r="D124">
        <v>8</v>
      </c>
      <c r="E124" t="s">
        <v>18</v>
      </c>
      <c r="G124">
        <f t="shared" si="38"/>
        <v>-1</v>
      </c>
      <c r="H124">
        <f t="shared" si="32"/>
        <v>14</v>
      </c>
      <c r="I124" t="str">
        <f t="shared" si="33"/>
        <v/>
      </c>
      <c r="J124" s="7" t="e">
        <f t="shared" si="34"/>
        <v>#N/A</v>
      </c>
      <c r="K124" s="7" t="e">
        <f t="shared" si="35"/>
        <v>#N/A</v>
      </c>
      <c r="L124" t="e">
        <f t="shared" si="36"/>
        <v>#N/A</v>
      </c>
      <c r="M124" t="str">
        <f t="shared" si="37"/>
        <v/>
      </c>
    </row>
    <row r="125" spans="1:18">
      <c r="C125" s="287">
        <f t="shared" si="31"/>
        <v>1.8403277836848596E-2</v>
      </c>
      <c r="D125">
        <v>9</v>
      </c>
      <c r="E125" t="s">
        <v>19</v>
      </c>
      <c r="G125">
        <f t="shared" si="38"/>
        <v>-2</v>
      </c>
      <c r="H125">
        <f t="shared" si="32"/>
        <v>15</v>
      </c>
      <c r="I125" t="str">
        <f t="shared" si="33"/>
        <v/>
      </c>
      <c r="J125" s="7" t="e">
        <f t="shared" si="34"/>
        <v>#N/A</v>
      </c>
      <c r="K125" s="7" t="e">
        <f t="shared" si="35"/>
        <v>#N/A</v>
      </c>
      <c r="L125" t="e">
        <f t="shared" si="36"/>
        <v>#N/A</v>
      </c>
      <c r="M125" t="str">
        <f t="shared" si="37"/>
        <v/>
      </c>
    </row>
    <row r="126" spans="1:18">
      <c r="C126" s="287">
        <f t="shared" si="31"/>
        <v>0.01</v>
      </c>
      <c r="D126">
        <v>10</v>
      </c>
      <c r="E126" t="s">
        <v>20</v>
      </c>
      <c r="G126">
        <f t="shared" si="38"/>
        <v>-3</v>
      </c>
      <c r="H126">
        <f t="shared" si="32"/>
        <v>16</v>
      </c>
      <c r="I126" t="str">
        <f t="shared" si="33"/>
        <v/>
      </c>
      <c r="J126" s="7" t="e">
        <f t="shared" si="34"/>
        <v>#N/A</v>
      </c>
      <c r="K126" s="7" t="e">
        <f t="shared" si="35"/>
        <v>#N/A</v>
      </c>
      <c r="L126" t="e">
        <f t="shared" si="36"/>
        <v>#N/A</v>
      </c>
      <c r="M126" t="str">
        <f t="shared" si="37"/>
        <v/>
      </c>
      <c r="O126" s="7">
        <f>($M$130*Q119)+R119</f>
        <v>0.93939053073920409</v>
      </c>
      <c r="Q126" s="7">
        <f>O126-1</f>
        <v>-6.0609469260795912E-2</v>
      </c>
      <c r="R126" t="str">
        <f>IF(Q126&gt;0,"Positive","Negative")</f>
        <v>Negative</v>
      </c>
    </row>
    <row r="127" spans="1:18">
      <c r="C127" s="287">
        <f t="shared" si="31"/>
        <v>0.01</v>
      </c>
      <c r="D127">
        <v>11</v>
      </c>
      <c r="E127" t="s">
        <v>21</v>
      </c>
      <c r="G127">
        <f t="shared" si="38"/>
        <v>-4</v>
      </c>
      <c r="H127">
        <f t="shared" si="32"/>
        <v>17</v>
      </c>
      <c r="I127" t="str">
        <f t="shared" si="33"/>
        <v/>
      </c>
      <c r="J127" s="7" t="e">
        <f t="shared" si="34"/>
        <v>#N/A</v>
      </c>
      <c r="K127" s="7" t="e">
        <f t="shared" si="35"/>
        <v>#N/A</v>
      </c>
      <c r="L127" t="e">
        <f t="shared" si="36"/>
        <v>#N/A</v>
      </c>
      <c r="M127" t="str">
        <f t="shared" si="37"/>
        <v/>
      </c>
      <c r="O127" s="7">
        <f>($M$129*Q119)+R119</f>
        <v>0.93939053073920409</v>
      </c>
      <c r="Q127" s="7">
        <f>O127-1</f>
        <v>-6.0609469260795912E-2</v>
      </c>
      <c r="R127" t="str">
        <f>IF(Q127&gt;0,"Positive","Negative")</f>
        <v>Negative</v>
      </c>
    </row>
    <row r="128" spans="1:18" ht="13.5" thickBot="1">
      <c r="C128" s="285">
        <f t="shared" si="31"/>
        <v>0.01</v>
      </c>
      <c r="D128">
        <v>12</v>
      </c>
      <c r="E128" t="s">
        <v>22</v>
      </c>
      <c r="G128">
        <f t="shared" si="38"/>
        <v>-5</v>
      </c>
      <c r="H128">
        <f t="shared" si="32"/>
        <v>18</v>
      </c>
      <c r="I128" t="str">
        <f t="shared" si="33"/>
        <v/>
      </c>
      <c r="J128" s="7" t="e">
        <f t="shared" si="34"/>
        <v>#N/A</v>
      </c>
      <c r="K128" s="7" t="e">
        <f t="shared" si="35"/>
        <v>#N/A</v>
      </c>
      <c r="L128" t="e">
        <f t="shared" si="36"/>
        <v>#N/A</v>
      </c>
      <c r="M128" t="str">
        <f t="shared" si="37"/>
        <v/>
      </c>
      <c r="O128" s="7">
        <f>($M$129*Q122)+R122</f>
        <v>0.99142621483563875</v>
      </c>
      <c r="Q128" s="7">
        <f>O128-1</f>
        <v>-8.5737851643612473E-3</v>
      </c>
      <c r="R128" t="str">
        <f>IF(Q128&gt;0,"Positive","Negative")</f>
        <v>Negative</v>
      </c>
    </row>
    <row r="129" spans="1:13">
      <c r="L129" t="s">
        <v>51</v>
      </c>
      <c r="M129">
        <f>AVERAGE(M117:M128)</f>
        <v>0.55945938318446709</v>
      </c>
    </row>
    <row r="130" spans="1:13">
      <c r="M130">
        <f>IF(M129&gt;1,1,M129)</f>
        <v>0.55945938318446709</v>
      </c>
    </row>
    <row r="133" spans="1:13">
      <c r="G133" s="51">
        <v>1</v>
      </c>
      <c r="H133" s="52">
        <f t="shared" ref="H133:H144" si="39">C117</f>
        <v>3.7393160907044705E-2</v>
      </c>
      <c r="I133" s="52">
        <f>$C$116</f>
        <v>0.1234600114903425</v>
      </c>
      <c r="J133" s="140">
        <f>H133/$I$133</f>
        <v>0.30287670036358078</v>
      </c>
      <c r="K133" s="51" t="str">
        <f>IF(J133&gt;=0.5,G133,"")</f>
        <v/>
      </c>
      <c r="L133" s="51"/>
    </row>
    <row r="134" spans="1:13">
      <c r="G134" s="51">
        <v>2</v>
      </c>
      <c r="H134" s="52">
        <f t="shared" si="39"/>
        <v>5.2230772717550063E-2</v>
      </c>
      <c r="I134" s="51"/>
      <c r="J134" s="140">
        <f t="shared" ref="J134:J144" si="40">H134/$I$133</f>
        <v>0.42305822012365313</v>
      </c>
      <c r="K134" s="51" t="str">
        <f t="shared" ref="K134:K144" si="41">IF(J134&gt;=0.5,G134,"")</f>
        <v/>
      </c>
      <c r="L134" s="51"/>
    </row>
    <row r="135" spans="1:13">
      <c r="A135" t="s">
        <v>158</v>
      </c>
      <c r="B135" t="s">
        <v>159</v>
      </c>
      <c r="C135" t="s">
        <v>160</v>
      </c>
      <c r="D135" t="s">
        <v>161</v>
      </c>
      <c r="E135" t="s">
        <v>162</v>
      </c>
      <c r="G135" s="51">
        <v>3</v>
      </c>
      <c r="H135" s="52">
        <f t="shared" si="39"/>
        <v>7.0288573023446169E-2</v>
      </c>
      <c r="I135" s="51"/>
      <c r="J135" s="140">
        <f t="shared" si="40"/>
        <v>0.56932258611481179</v>
      </c>
      <c r="K135" s="51">
        <f t="shared" si="41"/>
        <v>3</v>
      </c>
      <c r="L135" s="51"/>
    </row>
    <row r="136" spans="1:13">
      <c r="G136" s="51">
        <v>4</v>
      </c>
      <c r="H136" s="52">
        <f t="shared" si="39"/>
        <v>8.5663225111074992E-2</v>
      </c>
      <c r="I136" s="51"/>
      <c r="J136" s="140">
        <f t="shared" si="40"/>
        <v>0.6938540186169988</v>
      </c>
      <c r="K136" s="51">
        <f t="shared" si="41"/>
        <v>4</v>
      </c>
      <c r="L136" s="51"/>
    </row>
    <row r="137" spans="1:13">
      <c r="G137" s="51">
        <v>5</v>
      </c>
      <c r="H137" s="52">
        <f t="shared" si="39"/>
        <v>0.1234600114903425</v>
      </c>
      <c r="I137" s="51"/>
      <c r="J137" s="140">
        <f t="shared" si="40"/>
        <v>1</v>
      </c>
      <c r="K137" s="51">
        <f t="shared" si="41"/>
        <v>5</v>
      </c>
      <c r="L137" s="51"/>
    </row>
    <row r="138" spans="1:13">
      <c r="G138" s="51">
        <v>6</v>
      </c>
      <c r="H138" s="52">
        <f t="shared" si="39"/>
        <v>3.5974121582032934E-2</v>
      </c>
      <c r="I138" s="51"/>
      <c r="J138" s="140">
        <f t="shared" si="40"/>
        <v>0.29138278174262899</v>
      </c>
      <c r="K138" s="51" t="str">
        <f t="shared" si="41"/>
        <v/>
      </c>
      <c r="L138" s="51"/>
    </row>
    <row r="139" spans="1:13">
      <c r="G139" s="51">
        <v>7</v>
      </c>
      <c r="H139" s="52">
        <f t="shared" si="39"/>
        <v>2.443326102644847E-2</v>
      </c>
      <c r="I139" s="51"/>
      <c r="J139" s="140">
        <f t="shared" si="40"/>
        <v>0.19790425038442289</v>
      </c>
      <c r="K139" s="51" t="str">
        <f t="shared" si="41"/>
        <v/>
      </c>
      <c r="L139" s="51"/>
    </row>
    <row r="140" spans="1:13">
      <c r="G140" s="51">
        <v>8</v>
      </c>
      <c r="H140" s="52">
        <f t="shared" si="39"/>
        <v>9.5102644381803002E-3</v>
      </c>
      <c r="I140" s="51"/>
      <c r="J140" s="140">
        <f t="shared" si="40"/>
        <v>7.7031131970405078E-2</v>
      </c>
      <c r="K140" s="51" t="str">
        <f t="shared" si="41"/>
        <v/>
      </c>
      <c r="L140" s="51"/>
    </row>
    <row r="141" spans="1:13">
      <c r="G141" s="51">
        <v>9</v>
      </c>
      <c r="H141" s="52">
        <f t="shared" si="39"/>
        <v>1.8403277836848596E-2</v>
      </c>
      <c r="I141" s="51"/>
      <c r="J141" s="140">
        <f t="shared" si="40"/>
        <v>0.14906266097576193</v>
      </c>
      <c r="K141" s="51" t="str">
        <f t="shared" si="41"/>
        <v/>
      </c>
      <c r="L141" s="51"/>
    </row>
    <row r="142" spans="1:13">
      <c r="G142" s="51">
        <v>10</v>
      </c>
      <c r="H142" s="52">
        <f t="shared" si="39"/>
        <v>0.01</v>
      </c>
      <c r="I142" s="51"/>
      <c r="J142" s="140">
        <f t="shared" si="40"/>
        <v>8.0997886516333564E-2</v>
      </c>
      <c r="K142" s="51" t="str">
        <f t="shared" si="41"/>
        <v/>
      </c>
      <c r="L142" s="51"/>
    </row>
    <row r="143" spans="1:13">
      <c r="G143" s="51">
        <v>11</v>
      </c>
      <c r="H143" s="52">
        <f t="shared" si="39"/>
        <v>0.01</v>
      </c>
      <c r="I143" s="51"/>
      <c r="J143" s="140">
        <f t="shared" si="40"/>
        <v>8.0997886516333564E-2</v>
      </c>
      <c r="K143" s="51" t="str">
        <f t="shared" si="41"/>
        <v/>
      </c>
      <c r="L143" s="51"/>
    </row>
    <row r="144" spans="1:13">
      <c r="G144" s="51">
        <v>12</v>
      </c>
      <c r="H144" s="52">
        <f t="shared" si="39"/>
        <v>0.01</v>
      </c>
      <c r="I144" s="51"/>
      <c r="J144" s="140">
        <f t="shared" si="40"/>
        <v>8.0997886516333564E-2</v>
      </c>
      <c r="K144" s="51" t="str">
        <f t="shared" si="41"/>
        <v/>
      </c>
      <c r="L144" s="51"/>
    </row>
    <row r="146" spans="1:24">
      <c r="F146" s="171"/>
      <c r="G146" s="171"/>
      <c r="H146" s="171"/>
      <c r="I146" s="171"/>
      <c r="J146" s="171"/>
      <c r="K146" s="171"/>
      <c r="L146" s="171"/>
      <c r="M146" s="171"/>
      <c r="N146" s="171"/>
      <c r="O146" s="171"/>
      <c r="P146" s="171"/>
      <c r="Q146" s="171"/>
      <c r="R146" s="171"/>
      <c r="S146" s="171"/>
      <c r="T146" s="171"/>
      <c r="U146" s="171"/>
      <c r="V146" s="171"/>
      <c r="W146" s="171"/>
      <c r="X146" s="171"/>
    </row>
    <row r="147" spans="1:24">
      <c r="F147" s="171"/>
      <c r="G147" s="171"/>
      <c r="H147" s="171"/>
      <c r="I147" s="171"/>
      <c r="J147" s="171"/>
      <c r="K147" s="171"/>
      <c r="L147" s="171"/>
      <c r="M147" s="171"/>
      <c r="N147" s="171"/>
      <c r="O147" s="171"/>
      <c r="P147" s="171"/>
      <c r="Q147" s="171"/>
      <c r="R147" s="171"/>
      <c r="S147" s="171"/>
      <c r="T147" s="171"/>
      <c r="U147" s="171"/>
      <c r="V147" s="171"/>
      <c r="W147" s="171"/>
      <c r="X147" s="171"/>
    </row>
    <row r="148" spans="1:24">
      <c r="F148" s="171"/>
      <c r="G148" s="171"/>
      <c r="H148" s="171"/>
      <c r="I148" s="171"/>
      <c r="J148" s="171"/>
      <c r="K148" s="171"/>
      <c r="L148" s="171"/>
      <c r="M148" s="171"/>
      <c r="N148" s="171"/>
      <c r="O148" s="171"/>
      <c r="P148" s="171"/>
      <c r="Q148" s="171"/>
      <c r="R148" s="171"/>
      <c r="S148" s="171"/>
      <c r="T148" s="171"/>
      <c r="U148" s="171"/>
      <c r="V148" s="171"/>
      <c r="W148" s="171"/>
      <c r="X148" s="171"/>
    </row>
    <row r="149" spans="1:24">
      <c r="F149" s="171"/>
      <c r="G149" s="171"/>
      <c r="H149" s="171"/>
      <c r="I149" s="171"/>
      <c r="J149" s="192"/>
      <c r="K149" s="171"/>
      <c r="L149" s="192"/>
      <c r="M149" s="171"/>
      <c r="N149" s="171"/>
      <c r="O149" s="171"/>
      <c r="P149" s="171"/>
      <c r="Q149" s="171"/>
      <c r="R149" s="171"/>
      <c r="S149" s="171"/>
      <c r="T149" s="171"/>
      <c r="U149" s="171"/>
      <c r="V149" s="171"/>
      <c r="W149" s="171"/>
      <c r="X149" s="171"/>
    </row>
    <row r="150" spans="1:24">
      <c r="A150">
        <v>1</v>
      </c>
      <c r="B150">
        <v>80</v>
      </c>
      <c r="F150" s="171"/>
      <c r="G150" s="171"/>
      <c r="H150" s="171"/>
      <c r="I150" s="171"/>
      <c r="J150" s="192"/>
      <c r="K150" s="171"/>
      <c r="L150" s="192"/>
      <c r="M150" s="171"/>
      <c r="N150" s="171"/>
      <c r="O150" s="171"/>
      <c r="P150" s="171"/>
      <c r="Q150" s="171"/>
      <c r="R150" s="171"/>
      <c r="S150" s="171"/>
      <c r="T150" s="171"/>
      <c r="U150" s="171"/>
      <c r="V150" s="171"/>
      <c r="W150" s="171"/>
      <c r="X150" s="171"/>
    </row>
    <row r="151" spans="1:24">
      <c r="A151">
        <v>2</v>
      </c>
      <c r="B151">
        <v>80</v>
      </c>
      <c r="F151" s="171"/>
      <c r="G151" s="171"/>
      <c r="H151" s="171"/>
      <c r="I151" s="171"/>
      <c r="J151" s="192"/>
      <c r="K151" s="171"/>
      <c r="L151" s="192"/>
      <c r="M151" s="171"/>
      <c r="N151" s="171"/>
      <c r="O151" s="171"/>
      <c r="P151" s="171"/>
      <c r="Q151" s="171"/>
      <c r="R151" s="171"/>
      <c r="S151" s="171"/>
      <c r="T151" s="171"/>
      <c r="U151" s="171"/>
      <c r="V151" s="171"/>
      <c r="W151" s="171"/>
      <c r="X151" s="171"/>
    </row>
    <row r="152" spans="1:24">
      <c r="A152">
        <v>3</v>
      </c>
      <c r="B152">
        <v>60</v>
      </c>
      <c r="F152" s="171"/>
      <c r="G152" s="171"/>
      <c r="H152" s="171"/>
      <c r="I152" s="171"/>
      <c r="J152" s="192"/>
      <c r="K152" s="171"/>
      <c r="L152" s="192"/>
      <c r="M152" s="171"/>
      <c r="N152" s="171"/>
      <c r="O152" s="171"/>
      <c r="P152" s="171"/>
      <c r="Q152" s="171"/>
      <c r="R152" s="171"/>
      <c r="S152" s="171"/>
      <c r="T152" s="171"/>
      <c r="U152" s="171"/>
      <c r="V152" s="171"/>
      <c r="W152" s="171"/>
      <c r="X152" s="171"/>
    </row>
    <row r="153" spans="1:24">
      <c r="A153">
        <v>4</v>
      </c>
      <c r="B153">
        <v>60</v>
      </c>
      <c r="F153" s="171"/>
      <c r="G153" s="171"/>
      <c r="H153" s="171"/>
      <c r="I153" s="171"/>
      <c r="J153" s="192"/>
      <c r="K153" s="171"/>
      <c r="L153" s="192"/>
      <c r="M153" s="171"/>
      <c r="N153" s="171"/>
      <c r="O153" s="171"/>
      <c r="P153" s="171"/>
      <c r="Q153" s="171"/>
      <c r="R153" s="171"/>
      <c r="S153" s="171"/>
      <c r="T153" s="171"/>
      <c r="U153" s="171"/>
      <c r="V153" s="171"/>
      <c r="W153" s="171"/>
      <c r="X153" s="171"/>
    </row>
    <row r="154" spans="1:24">
      <c r="A154">
        <v>5</v>
      </c>
      <c r="B154">
        <v>60</v>
      </c>
      <c r="F154" s="171"/>
      <c r="G154" s="171"/>
      <c r="H154" s="171"/>
      <c r="I154" s="171"/>
      <c r="J154" s="192"/>
      <c r="K154" s="171"/>
      <c r="L154" s="192"/>
      <c r="M154" s="171"/>
      <c r="N154" s="171"/>
      <c r="O154" s="171"/>
      <c r="P154" s="171"/>
      <c r="Q154" s="171"/>
      <c r="R154" s="171"/>
      <c r="S154" s="171"/>
      <c r="T154" s="171"/>
      <c r="U154" s="171"/>
      <c r="V154" s="171"/>
      <c r="W154" s="171"/>
      <c r="X154" s="171"/>
    </row>
    <row r="155" spans="1:24">
      <c r="A155">
        <v>6</v>
      </c>
      <c r="B155">
        <v>60</v>
      </c>
      <c r="F155" s="171"/>
      <c r="G155" s="171"/>
      <c r="H155" s="171"/>
      <c r="I155" s="171"/>
      <c r="J155" s="192"/>
      <c r="K155" s="171"/>
      <c r="L155" s="192"/>
      <c r="M155" s="171"/>
      <c r="N155" s="192"/>
      <c r="O155" s="171"/>
      <c r="P155" s="171"/>
      <c r="Q155" s="171"/>
      <c r="R155" s="171"/>
      <c r="S155" s="171"/>
      <c r="T155" s="171"/>
      <c r="U155" s="171"/>
      <c r="V155" s="171"/>
      <c r="W155" s="171"/>
      <c r="X155" s="171"/>
    </row>
    <row r="156" spans="1:24">
      <c r="A156">
        <v>7</v>
      </c>
      <c r="B156">
        <v>40</v>
      </c>
      <c r="F156" s="171"/>
      <c r="G156" s="171"/>
      <c r="H156" s="171"/>
      <c r="I156" s="171"/>
      <c r="J156" s="192"/>
      <c r="K156" s="171"/>
      <c r="L156" s="192"/>
      <c r="M156" s="171"/>
      <c r="N156" s="171"/>
      <c r="O156" s="171"/>
      <c r="P156" s="171"/>
      <c r="Q156" s="171"/>
      <c r="R156" s="171"/>
      <c r="S156" s="171"/>
      <c r="T156" s="171"/>
      <c r="U156" s="171"/>
      <c r="V156" s="171"/>
      <c r="W156" s="171"/>
      <c r="X156" s="171"/>
    </row>
    <row r="157" spans="1:24">
      <c r="A157">
        <v>8</v>
      </c>
      <c r="B157">
        <v>40</v>
      </c>
      <c r="F157" s="171"/>
      <c r="G157" s="171"/>
      <c r="H157" s="171"/>
      <c r="I157" s="171"/>
      <c r="J157" s="192"/>
      <c r="K157" s="171"/>
      <c r="L157" s="192"/>
      <c r="M157" s="171"/>
      <c r="N157" s="171"/>
      <c r="O157" s="171"/>
      <c r="P157" s="171"/>
      <c r="Q157" s="171"/>
      <c r="R157" s="171"/>
      <c r="S157" s="171"/>
      <c r="T157" s="171"/>
      <c r="U157" s="171"/>
      <c r="V157" s="171"/>
      <c r="W157" s="171"/>
      <c r="X157" s="171"/>
    </row>
    <row r="158" spans="1:24">
      <c r="A158">
        <v>9</v>
      </c>
      <c r="B158">
        <v>40</v>
      </c>
      <c r="F158" s="171"/>
      <c r="G158" s="171"/>
      <c r="H158" s="171"/>
      <c r="I158" s="171"/>
      <c r="J158" s="192"/>
      <c r="K158" s="171"/>
      <c r="L158" s="192"/>
      <c r="M158" s="171"/>
      <c r="N158" s="171"/>
      <c r="O158" s="171"/>
      <c r="P158" s="171"/>
      <c r="Q158" s="171"/>
      <c r="R158" s="171"/>
      <c r="S158" s="171"/>
      <c r="T158" s="171"/>
      <c r="U158" s="171"/>
      <c r="V158" s="171"/>
      <c r="W158" s="171"/>
      <c r="X158" s="171"/>
    </row>
    <row r="159" spans="1:24">
      <c r="A159">
        <v>10</v>
      </c>
      <c r="B159">
        <v>40</v>
      </c>
      <c r="F159" s="171"/>
      <c r="G159" s="171"/>
      <c r="H159" s="171"/>
      <c r="I159" s="171"/>
      <c r="J159" s="192"/>
      <c r="K159" s="171"/>
      <c r="L159" s="192"/>
      <c r="M159" s="171"/>
      <c r="N159" s="171"/>
      <c r="O159" s="171"/>
      <c r="P159" s="171"/>
      <c r="Q159" s="171"/>
      <c r="R159" s="171"/>
      <c r="S159" s="171"/>
      <c r="T159" s="171"/>
      <c r="U159" s="171"/>
      <c r="V159" s="171"/>
      <c r="W159" s="171"/>
      <c r="X159" s="171"/>
    </row>
    <row r="160" spans="1:24">
      <c r="A160">
        <v>11</v>
      </c>
      <c r="B160">
        <v>40</v>
      </c>
      <c r="F160" s="171"/>
      <c r="G160" s="171"/>
      <c r="H160" s="171"/>
      <c r="I160" s="171"/>
      <c r="J160" s="192"/>
      <c r="K160" s="171"/>
      <c r="L160" s="192"/>
      <c r="M160" s="171"/>
      <c r="N160" s="171"/>
      <c r="O160" s="171"/>
      <c r="P160" s="171"/>
      <c r="Q160" s="192"/>
      <c r="R160" s="171"/>
      <c r="S160" s="171"/>
      <c r="T160" s="171"/>
      <c r="U160" s="171"/>
      <c r="V160" s="171"/>
      <c r="W160" s="171"/>
      <c r="X160" s="171"/>
    </row>
    <row r="161" spans="1:24">
      <c r="A161">
        <v>12</v>
      </c>
      <c r="B161">
        <v>40</v>
      </c>
      <c r="F161" s="171"/>
      <c r="G161" s="171"/>
      <c r="H161" s="171"/>
      <c r="I161" s="171"/>
      <c r="J161" s="288"/>
      <c r="K161" s="178"/>
      <c r="L161" s="288"/>
      <c r="M161" s="171"/>
      <c r="N161" s="171"/>
      <c r="O161" s="171"/>
      <c r="P161" s="171"/>
      <c r="Q161" s="192"/>
      <c r="R161" s="171"/>
      <c r="S161" s="171"/>
      <c r="T161" s="171"/>
      <c r="U161" s="171"/>
      <c r="V161" s="171"/>
      <c r="W161" s="171"/>
      <c r="X161" s="171"/>
    </row>
    <row r="162" spans="1:24">
      <c r="A162">
        <v>13</v>
      </c>
      <c r="B162">
        <v>40</v>
      </c>
      <c r="F162" s="171"/>
      <c r="G162" s="171"/>
      <c r="H162" s="171"/>
      <c r="I162" s="171"/>
      <c r="J162" s="171"/>
      <c r="K162" s="171"/>
      <c r="L162" s="171"/>
      <c r="M162" s="171"/>
      <c r="N162" s="171"/>
      <c r="O162" s="171"/>
      <c r="P162" s="171"/>
      <c r="Q162" s="192"/>
      <c r="R162" s="171"/>
      <c r="S162" s="171"/>
      <c r="T162" s="171"/>
      <c r="U162" s="171"/>
      <c r="V162" s="171"/>
      <c r="W162" s="171"/>
      <c r="X162" s="171"/>
    </row>
    <row r="163" spans="1:24">
      <c r="A163">
        <v>14</v>
      </c>
      <c r="B163">
        <v>40</v>
      </c>
      <c r="F163" s="171"/>
      <c r="G163" s="171"/>
      <c r="H163" s="171"/>
      <c r="I163" s="171"/>
      <c r="J163" s="171"/>
      <c r="K163" s="171"/>
      <c r="L163" s="171"/>
      <c r="M163" s="171"/>
      <c r="N163" s="171"/>
      <c r="O163" s="171"/>
      <c r="P163" s="171"/>
      <c r="Q163" s="192"/>
      <c r="R163" s="171"/>
      <c r="S163" s="171"/>
      <c r="T163" s="171"/>
      <c r="U163" s="171"/>
      <c r="V163" s="171"/>
      <c r="W163" s="171"/>
      <c r="X163" s="171"/>
    </row>
    <row r="164" spans="1:24">
      <c r="A164">
        <v>15</v>
      </c>
      <c r="B164">
        <v>40</v>
      </c>
      <c r="F164" s="171"/>
      <c r="G164" s="171"/>
      <c r="H164" s="171"/>
      <c r="I164" s="171"/>
      <c r="J164" s="171"/>
      <c r="K164" s="171"/>
      <c r="L164" s="171"/>
      <c r="M164" s="171"/>
      <c r="N164" s="171"/>
      <c r="O164" s="171"/>
      <c r="P164" s="171"/>
      <c r="Q164" s="192"/>
      <c r="R164" s="171"/>
      <c r="S164" s="171"/>
      <c r="T164" s="171"/>
      <c r="U164" s="171"/>
      <c r="V164" s="171"/>
      <c r="W164" s="171"/>
      <c r="X164" s="171"/>
    </row>
    <row r="165" spans="1:24">
      <c r="A165">
        <v>16</v>
      </c>
      <c r="B165">
        <v>40</v>
      </c>
      <c r="F165" s="171"/>
      <c r="G165" s="171"/>
      <c r="H165" s="171"/>
      <c r="I165" s="171"/>
      <c r="J165" s="171"/>
      <c r="K165" s="171"/>
      <c r="L165" s="192"/>
      <c r="M165" s="171"/>
      <c r="N165" s="171"/>
      <c r="O165" s="171"/>
      <c r="P165" s="171"/>
      <c r="Q165" s="192"/>
      <c r="R165" s="171"/>
      <c r="S165" s="171"/>
      <c r="T165" s="171"/>
      <c r="U165" s="171"/>
      <c r="V165" s="171"/>
      <c r="W165" s="171"/>
      <c r="X165" s="171"/>
    </row>
    <row r="166" spans="1:24">
      <c r="A166">
        <v>17</v>
      </c>
      <c r="B166">
        <v>100</v>
      </c>
      <c r="F166" s="171"/>
      <c r="G166" s="171"/>
      <c r="H166" s="171"/>
      <c r="I166" s="171"/>
      <c r="J166" s="171"/>
      <c r="K166" s="171"/>
      <c r="L166" s="192"/>
      <c r="M166" s="171"/>
      <c r="N166" s="171"/>
      <c r="O166" s="171"/>
      <c r="P166" s="171"/>
      <c r="Q166" s="192"/>
      <c r="R166" s="171"/>
      <c r="S166" s="171"/>
      <c r="T166" s="171"/>
      <c r="U166" s="171"/>
      <c r="V166" s="171"/>
      <c r="W166" s="171"/>
      <c r="X166" s="171"/>
    </row>
    <row r="167" spans="1:24">
      <c r="A167">
        <v>18</v>
      </c>
      <c r="B167">
        <v>100</v>
      </c>
      <c r="F167" s="171"/>
      <c r="G167" s="171"/>
      <c r="H167" s="171"/>
      <c r="I167" s="171"/>
      <c r="J167" s="171"/>
      <c r="K167" s="171"/>
      <c r="L167" s="192"/>
      <c r="M167" s="171"/>
      <c r="N167" s="171"/>
      <c r="O167" s="171"/>
      <c r="P167" s="171"/>
      <c r="Q167" s="192"/>
      <c r="R167" s="171"/>
      <c r="S167" s="171"/>
      <c r="T167" s="171"/>
      <c r="U167" s="171"/>
      <c r="V167" s="171"/>
      <c r="W167" s="171"/>
      <c r="X167" s="171"/>
    </row>
    <row r="168" spans="1:24">
      <c r="A168">
        <v>19</v>
      </c>
      <c r="F168" s="171"/>
      <c r="G168" s="171"/>
      <c r="H168" s="178"/>
      <c r="I168" s="171"/>
      <c r="J168" s="171"/>
      <c r="K168" s="171"/>
      <c r="L168" s="192"/>
      <c r="M168" s="171"/>
      <c r="N168" s="171"/>
      <c r="O168" s="171"/>
      <c r="P168" s="171"/>
      <c r="Q168" s="192"/>
      <c r="R168" s="171"/>
      <c r="S168" s="171"/>
      <c r="T168" s="171"/>
      <c r="U168" s="171"/>
      <c r="V168" s="171"/>
      <c r="W168" s="171"/>
      <c r="X168" s="171"/>
    </row>
    <row r="169" spans="1:24">
      <c r="A169">
        <v>20</v>
      </c>
      <c r="F169" s="171"/>
      <c r="G169" s="171"/>
      <c r="H169" s="178"/>
      <c r="I169" s="192"/>
      <c r="J169" s="171"/>
      <c r="K169" s="171"/>
      <c r="L169" s="171"/>
      <c r="M169" s="171"/>
      <c r="N169" s="171"/>
      <c r="O169" s="171"/>
      <c r="P169" s="171"/>
      <c r="Q169" s="192"/>
      <c r="R169" s="171"/>
      <c r="S169" s="171"/>
      <c r="T169" s="171"/>
      <c r="U169" s="171"/>
      <c r="V169" s="171"/>
      <c r="W169" s="171"/>
      <c r="X169" s="171"/>
    </row>
    <row r="170" spans="1:24">
      <c r="B170">
        <f>AVERAGE(B150:B169)</f>
        <v>55.555555555555557</v>
      </c>
      <c r="F170" s="171"/>
      <c r="G170" s="171"/>
      <c r="H170" s="171"/>
      <c r="I170" s="171"/>
      <c r="J170" s="171"/>
      <c r="K170" s="171"/>
      <c r="L170" s="171"/>
      <c r="M170" s="171"/>
      <c r="N170" s="171"/>
      <c r="O170" s="171"/>
      <c r="P170" s="171"/>
      <c r="Q170" s="192"/>
      <c r="R170" s="171"/>
      <c r="S170" s="171"/>
      <c r="T170" s="171"/>
      <c r="U170" s="171"/>
      <c r="V170" s="171"/>
      <c r="W170" s="171"/>
      <c r="X170" s="171"/>
    </row>
    <row r="171" spans="1:24">
      <c r="F171" s="171"/>
      <c r="G171" s="171"/>
      <c r="H171" s="171"/>
      <c r="I171" s="171"/>
      <c r="J171" s="171"/>
      <c r="K171" s="171"/>
      <c r="L171" s="171"/>
      <c r="M171" s="171"/>
      <c r="N171" s="171"/>
      <c r="O171" s="171"/>
      <c r="P171" s="171"/>
      <c r="Q171" s="192"/>
      <c r="R171" s="171"/>
      <c r="S171" s="171"/>
      <c r="T171" s="171"/>
      <c r="U171" s="171"/>
      <c r="V171" s="171"/>
      <c r="W171" s="171"/>
      <c r="X171" s="171"/>
    </row>
    <row r="172" spans="1:24">
      <c r="F172" s="171"/>
      <c r="G172" s="171"/>
      <c r="H172" s="171"/>
      <c r="I172" s="171"/>
      <c r="J172" s="171"/>
      <c r="K172" s="171"/>
      <c r="L172" s="171"/>
      <c r="M172" s="171"/>
      <c r="N172" s="171"/>
      <c r="O172" s="171"/>
      <c r="P172" s="171"/>
      <c r="Q172" s="171"/>
      <c r="R172" s="171"/>
      <c r="S172" s="171"/>
      <c r="T172" s="171"/>
      <c r="U172" s="171"/>
      <c r="V172" s="171"/>
      <c r="W172" s="171"/>
      <c r="X172" s="171"/>
    </row>
    <row r="173" spans="1:24">
      <c r="F173" s="171"/>
      <c r="G173" s="171"/>
      <c r="H173" s="171"/>
      <c r="I173" s="171"/>
      <c r="J173" s="171"/>
      <c r="K173" s="171"/>
      <c r="L173" s="171"/>
      <c r="M173" s="171"/>
      <c r="N173" s="171"/>
      <c r="O173" s="171"/>
      <c r="P173" s="171"/>
      <c r="Q173" s="171"/>
      <c r="R173" s="171"/>
      <c r="S173" s="171"/>
      <c r="T173" s="171"/>
      <c r="U173" s="171"/>
      <c r="V173" s="171"/>
      <c r="W173" s="171"/>
      <c r="X173" s="171"/>
    </row>
    <row r="174" spans="1:24">
      <c r="F174" s="171"/>
      <c r="G174" s="171"/>
      <c r="H174" s="171"/>
      <c r="I174" s="171"/>
      <c r="J174" s="171"/>
      <c r="K174" s="171"/>
      <c r="L174" s="171"/>
      <c r="M174" s="171"/>
      <c r="N174" s="171"/>
      <c r="O174" s="171"/>
      <c r="P174" s="171"/>
      <c r="Q174" s="192"/>
      <c r="R174" s="171"/>
      <c r="S174" s="171"/>
      <c r="T174" s="171"/>
      <c r="U174" s="171"/>
      <c r="V174" s="171"/>
      <c r="W174" s="171"/>
      <c r="X174" s="171"/>
    </row>
    <row r="175" spans="1:24">
      <c r="F175" s="171"/>
      <c r="G175" s="171"/>
      <c r="H175" s="171"/>
      <c r="I175" s="171"/>
      <c r="J175" s="171"/>
      <c r="K175" s="171"/>
      <c r="L175" s="171"/>
      <c r="M175" s="171"/>
      <c r="N175" s="171"/>
      <c r="O175" s="171"/>
      <c r="P175" s="171"/>
      <c r="Q175" s="192"/>
      <c r="R175" s="171"/>
      <c r="S175" s="171"/>
      <c r="T175" s="171"/>
      <c r="U175" s="171"/>
      <c r="V175" s="171"/>
      <c r="W175" s="171"/>
      <c r="X175" s="171"/>
    </row>
    <row r="176" spans="1:24">
      <c r="F176" s="171"/>
      <c r="G176" s="171"/>
      <c r="H176" s="171"/>
      <c r="I176" s="171"/>
      <c r="J176" s="171"/>
      <c r="K176" s="171"/>
      <c r="L176" s="171"/>
      <c r="M176" s="171"/>
      <c r="N176" s="171"/>
      <c r="O176" s="171"/>
      <c r="P176" s="171"/>
      <c r="Q176" s="192"/>
      <c r="R176" s="171"/>
      <c r="S176" s="171"/>
      <c r="T176" s="171"/>
      <c r="U176" s="171"/>
      <c r="V176" s="171"/>
      <c r="W176" s="171"/>
      <c r="X176" s="171"/>
    </row>
    <row r="177" spans="6:24">
      <c r="F177" s="171"/>
      <c r="G177" s="171"/>
      <c r="H177" s="171"/>
      <c r="I177" s="171"/>
      <c r="J177" s="171"/>
      <c r="K177" s="171"/>
      <c r="L177" s="171"/>
      <c r="M177" s="171"/>
      <c r="N177" s="171"/>
      <c r="O177" s="171"/>
      <c r="P177" s="171"/>
      <c r="Q177" s="192"/>
      <c r="R177" s="171"/>
      <c r="S177" s="171"/>
      <c r="T177" s="171"/>
      <c r="U177" s="171"/>
      <c r="V177" s="171"/>
      <c r="W177" s="171"/>
      <c r="X177" s="171"/>
    </row>
    <row r="178" spans="6:24">
      <c r="F178" s="171"/>
      <c r="G178" s="171"/>
      <c r="H178" s="171"/>
      <c r="I178" s="171"/>
      <c r="J178" s="171"/>
      <c r="K178" s="171"/>
      <c r="L178" s="171"/>
      <c r="M178" s="171"/>
      <c r="N178" s="171"/>
      <c r="O178" s="171"/>
      <c r="P178" s="171"/>
      <c r="Q178" s="192"/>
      <c r="R178" s="171"/>
      <c r="S178" s="171"/>
      <c r="T178" s="171"/>
      <c r="U178" s="171"/>
      <c r="V178" s="171"/>
      <c r="W178" s="171"/>
      <c r="X178" s="171"/>
    </row>
    <row r="179" spans="6:24">
      <c r="F179" s="171"/>
      <c r="G179" s="171"/>
      <c r="H179" s="171"/>
      <c r="I179" s="171"/>
      <c r="J179" s="171"/>
      <c r="K179" s="171"/>
      <c r="L179" s="171"/>
      <c r="M179" s="171"/>
      <c r="N179" s="171"/>
      <c r="O179" s="171"/>
      <c r="P179" s="171"/>
      <c r="Q179" s="192"/>
      <c r="R179" s="171"/>
      <c r="S179" s="171"/>
      <c r="T179" s="171"/>
      <c r="U179" s="171"/>
      <c r="V179" s="171"/>
      <c r="W179" s="171"/>
      <c r="X179" s="171"/>
    </row>
    <row r="180" spans="6:24">
      <c r="F180" s="171"/>
      <c r="G180" s="171"/>
      <c r="H180" s="171"/>
      <c r="I180" s="171"/>
      <c r="J180" s="171"/>
      <c r="K180" s="171"/>
      <c r="L180" s="171"/>
      <c r="M180" s="171"/>
      <c r="N180" s="171"/>
      <c r="O180" s="171"/>
      <c r="P180" s="171"/>
      <c r="Q180" s="192"/>
      <c r="R180" s="171"/>
      <c r="S180" s="171"/>
      <c r="T180" s="171"/>
      <c r="U180" s="171"/>
      <c r="V180" s="171"/>
      <c r="W180" s="171"/>
      <c r="X180" s="171"/>
    </row>
    <row r="181" spans="6:24">
      <c r="F181" s="171"/>
      <c r="G181" s="171"/>
      <c r="H181" s="171"/>
      <c r="I181" s="171"/>
      <c r="J181" s="171"/>
      <c r="K181" s="171"/>
      <c r="L181" s="171"/>
      <c r="M181" s="171"/>
      <c r="N181" s="171"/>
      <c r="O181" s="171"/>
      <c r="P181" s="171"/>
      <c r="Q181" s="192"/>
      <c r="R181" s="171"/>
      <c r="S181" s="171"/>
      <c r="T181" s="171"/>
      <c r="U181" s="171"/>
      <c r="V181" s="171"/>
      <c r="W181" s="171"/>
      <c r="X181" s="171"/>
    </row>
    <row r="182" spans="6:24">
      <c r="F182" s="171"/>
      <c r="G182" s="171"/>
      <c r="H182" s="171"/>
      <c r="I182" s="171"/>
      <c r="J182" s="171"/>
      <c r="K182" s="171"/>
      <c r="L182" s="171"/>
      <c r="M182" s="171"/>
      <c r="N182" s="171"/>
      <c r="O182" s="171"/>
      <c r="P182" s="171"/>
      <c r="Q182" s="192"/>
      <c r="R182" s="171"/>
      <c r="S182" s="171"/>
      <c r="T182" s="171"/>
      <c r="U182" s="171"/>
      <c r="V182" s="171"/>
      <c r="W182" s="171"/>
      <c r="X182" s="171"/>
    </row>
    <row r="183" spans="6:24">
      <c r="F183" s="171"/>
      <c r="G183" s="171"/>
      <c r="H183" s="171"/>
      <c r="I183" s="171"/>
      <c r="J183" s="171"/>
      <c r="K183" s="171"/>
      <c r="L183" s="171"/>
      <c r="M183" s="171"/>
      <c r="N183" s="171"/>
      <c r="O183" s="171"/>
      <c r="P183" s="171"/>
      <c r="Q183" s="192"/>
      <c r="R183" s="171"/>
      <c r="S183" s="171"/>
      <c r="T183" s="171"/>
      <c r="U183" s="171"/>
      <c r="V183" s="171"/>
      <c r="W183" s="171"/>
      <c r="X183" s="171"/>
    </row>
    <row r="184" spans="6:24">
      <c r="F184" s="171"/>
      <c r="G184" s="171"/>
      <c r="H184" s="171"/>
      <c r="I184" s="171"/>
      <c r="J184" s="171"/>
      <c r="K184" s="171"/>
      <c r="L184" s="171"/>
      <c r="M184" s="171"/>
      <c r="N184" s="171"/>
      <c r="O184" s="171"/>
      <c r="P184" s="171"/>
      <c r="Q184" s="192"/>
      <c r="R184" s="171"/>
      <c r="S184" s="171"/>
      <c r="T184" s="171"/>
      <c r="U184" s="171"/>
      <c r="V184" s="171"/>
      <c r="W184" s="171"/>
      <c r="X184" s="171"/>
    </row>
    <row r="185" spans="6:24">
      <c r="F185" s="171"/>
      <c r="G185" s="171"/>
      <c r="H185" s="171"/>
      <c r="I185" s="171"/>
      <c r="J185" s="171"/>
      <c r="K185" s="171"/>
      <c r="L185" s="171"/>
      <c r="M185" s="171"/>
      <c r="N185" s="171"/>
      <c r="O185" s="171"/>
      <c r="P185" s="171"/>
      <c r="Q185" s="192"/>
      <c r="R185" s="171"/>
      <c r="S185" s="171"/>
      <c r="T185" s="171"/>
      <c r="U185" s="171"/>
      <c r="V185" s="171"/>
      <c r="W185" s="171"/>
      <c r="X185" s="171"/>
    </row>
    <row r="186" spans="6:24">
      <c r="F186" s="171"/>
      <c r="G186" s="171"/>
      <c r="H186" s="171"/>
      <c r="I186" s="171"/>
      <c r="J186" s="171"/>
      <c r="K186" s="171"/>
      <c r="L186" s="171"/>
      <c r="M186" s="171"/>
      <c r="N186" s="171"/>
      <c r="O186" s="171"/>
      <c r="P186" s="171"/>
      <c r="Q186" s="171"/>
      <c r="R186" s="171"/>
      <c r="S186" s="171"/>
      <c r="T186" s="171"/>
      <c r="U186" s="171"/>
      <c r="V186" s="171"/>
      <c r="W186" s="171"/>
      <c r="X186" s="171"/>
    </row>
    <row r="187" spans="6:24">
      <c r="F187" s="171"/>
      <c r="G187" s="171"/>
      <c r="H187" s="171"/>
      <c r="I187" s="171"/>
      <c r="J187" s="171"/>
      <c r="K187" s="171"/>
      <c r="L187" s="171"/>
      <c r="M187" s="171"/>
      <c r="N187" s="171"/>
      <c r="O187" s="171"/>
      <c r="P187" s="171"/>
      <c r="Q187" s="171"/>
      <c r="R187" s="171"/>
      <c r="S187" s="171"/>
      <c r="T187" s="171"/>
      <c r="U187" s="171"/>
      <c r="V187" s="171"/>
      <c r="W187" s="171"/>
      <c r="X187" s="171"/>
    </row>
    <row r="188" spans="6:24">
      <c r="F188" s="171"/>
      <c r="G188" s="171"/>
      <c r="H188" s="171"/>
      <c r="I188" s="171"/>
      <c r="J188" s="171"/>
      <c r="K188" s="171"/>
      <c r="L188" s="171"/>
      <c r="M188" s="171"/>
      <c r="N188" s="171"/>
      <c r="O188" s="171"/>
      <c r="P188" s="171"/>
      <c r="Q188" s="171"/>
      <c r="R188" s="171"/>
      <c r="S188" s="171"/>
      <c r="T188" s="171"/>
      <c r="U188" s="171"/>
      <c r="V188" s="171"/>
      <c r="W188" s="171"/>
      <c r="X188" s="171"/>
    </row>
    <row r="189" spans="6:24">
      <c r="F189" s="171"/>
      <c r="G189" s="171"/>
      <c r="H189" s="171"/>
      <c r="I189" s="171"/>
      <c r="J189" s="171"/>
      <c r="K189" s="171"/>
      <c r="L189" s="171"/>
      <c r="M189" s="171"/>
      <c r="N189" s="171"/>
      <c r="O189" s="171"/>
      <c r="P189" s="171"/>
      <c r="Q189" s="171"/>
      <c r="R189" s="171"/>
      <c r="S189" s="171"/>
      <c r="T189" s="171"/>
      <c r="U189" s="171"/>
      <c r="V189" s="171"/>
      <c r="W189" s="171"/>
      <c r="X189" s="171"/>
    </row>
    <row r="190" spans="6:24">
      <c r="F190" s="171"/>
      <c r="G190" s="171"/>
      <c r="H190" s="171"/>
      <c r="I190" s="171"/>
      <c r="J190" s="171"/>
      <c r="K190" s="171"/>
      <c r="L190" s="171"/>
      <c r="M190" s="171"/>
      <c r="N190" s="171"/>
      <c r="O190" s="171"/>
      <c r="P190" s="171"/>
      <c r="Q190" s="171"/>
      <c r="R190" s="171"/>
      <c r="S190" s="171"/>
      <c r="T190" s="171"/>
      <c r="U190" s="171"/>
      <c r="V190" s="171"/>
      <c r="W190" s="171"/>
      <c r="X190" s="171"/>
    </row>
    <row r="191" spans="6:24">
      <c r="F191" s="171"/>
      <c r="G191" s="171"/>
      <c r="H191" s="171"/>
      <c r="I191" s="171"/>
      <c r="J191" s="171"/>
      <c r="K191" s="171"/>
      <c r="L191" s="171"/>
      <c r="M191" s="171"/>
      <c r="N191" s="171"/>
      <c r="O191" s="171"/>
      <c r="P191" s="171"/>
      <c r="Q191" s="171"/>
      <c r="R191" s="171"/>
      <c r="S191" s="171"/>
      <c r="T191" s="171"/>
      <c r="U191" s="171"/>
      <c r="V191" s="171"/>
      <c r="W191" s="171"/>
      <c r="X191" s="171"/>
    </row>
    <row r="192" spans="6:24">
      <c r="F192" s="171"/>
      <c r="G192" s="171"/>
      <c r="H192" s="171"/>
      <c r="I192" s="171"/>
      <c r="J192" s="171"/>
      <c r="K192" s="171"/>
      <c r="L192" s="171"/>
      <c r="M192" s="171"/>
      <c r="N192" s="171"/>
      <c r="O192" s="171"/>
      <c r="P192" s="171"/>
      <c r="Q192" s="171"/>
      <c r="R192" s="171"/>
      <c r="S192" s="171"/>
      <c r="T192" s="171"/>
      <c r="U192" s="171"/>
      <c r="V192" s="171"/>
      <c r="W192" s="171"/>
      <c r="X192" s="171"/>
    </row>
    <row r="193" spans="6:24">
      <c r="F193" s="171"/>
      <c r="G193" s="171"/>
      <c r="H193" s="171"/>
      <c r="I193" s="171"/>
      <c r="J193" s="171"/>
      <c r="K193" s="171"/>
      <c r="L193" s="171"/>
      <c r="M193" s="171"/>
      <c r="N193" s="171"/>
      <c r="O193" s="171"/>
      <c r="P193" s="171"/>
      <c r="Q193" s="171"/>
      <c r="R193" s="171"/>
      <c r="S193" s="171"/>
      <c r="T193" s="171"/>
      <c r="U193" s="171"/>
      <c r="V193" s="171"/>
      <c r="W193" s="171"/>
      <c r="X193" s="171"/>
    </row>
    <row r="194" spans="6:24">
      <c r="F194" s="171"/>
      <c r="G194" s="171"/>
      <c r="H194" s="171"/>
      <c r="I194" s="171"/>
      <c r="J194" s="171"/>
      <c r="K194" s="171"/>
      <c r="L194" s="171"/>
      <c r="M194" s="171"/>
      <c r="N194" s="171"/>
      <c r="O194" s="171"/>
      <c r="P194" s="171"/>
      <c r="Q194" s="171"/>
      <c r="R194" s="171"/>
      <c r="S194" s="171"/>
      <c r="T194" s="171"/>
      <c r="U194" s="171"/>
      <c r="V194" s="171"/>
      <c r="W194" s="171"/>
      <c r="X194" s="171"/>
    </row>
    <row r="195" spans="6:24">
      <c r="F195" s="171"/>
      <c r="G195" s="171"/>
      <c r="H195" s="171"/>
      <c r="I195" s="171"/>
      <c r="J195" s="171"/>
      <c r="K195" s="171"/>
      <c r="L195" s="171"/>
      <c r="M195" s="171"/>
      <c r="N195" s="171"/>
      <c r="O195" s="171"/>
      <c r="P195" s="171"/>
      <c r="Q195" s="171"/>
      <c r="R195" s="171"/>
      <c r="S195" s="171"/>
      <c r="T195" s="171"/>
      <c r="U195" s="171"/>
      <c r="V195" s="171"/>
      <c r="W195" s="171"/>
      <c r="X195" s="171"/>
    </row>
  </sheetData>
  <customSheetViews>
    <customSheetView guid="{AA4FA3B0-F96E-4CF2-864D-09383E4C7DB9}" state="hidden" showRuler="0" topLeftCell="A45">
      <selection activeCell="I67" sqref="I67"/>
      <pageMargins left="0.75" right="0.75" top="1" bottom="1" header="0.5" footer="0.5"/>
      <headerFooter alignWithMargins="0"/>
    </customSheetView>
  </customSheetViews>
  <mergeCells count="4">
    <mergeCell ref="C46:G47"/>
    <mergeCell ref="H46:K47"/>
    <mergeCell ref="M46:N47"/>
    <mergeCell ref="A64:A81"/>
  </mergeCells>
  <phoneticPr fontId="2" type="noConversion"/>
  <conditionalFormatting sqref="B81:C81">
    <cfRule type="cellIs" dxfId="0" priority="1" stopIfTrue="1" operator="notEqual">
      <formula>""</formula>
    </cfRule>
  </conditionalFormatting>
  <pageMargins left="0.75" right="0.75" top="1" bottom="1" header="0.5" footer="0.5"/>
  <pageSetup orientation="portrait" verticalDpi="0" r:id="rId1"/>
  <headerFooter alignWithMargins="0"/>
  <drawing r:id="rId2"/>
</worksheet>
</file>

<file path=xl/worksheets/sheet15.xml><?xml version="1.0" encoding="utf-8"?>
<worksheet xmlns="http://schemas.openxmlformats.org/spreadsheetml/2006/main" xmlns:r="http://schemas.openxmlformats.org/officeDocument/2006/relationships">
  <sheetPr codeName="Sheet8"/>
  <dimension ref="A2:R43"/>
  <sheetViews>
    <sheetView workbookViewId="0">
      <selection activeCell="C5" sqref="C5"/>
    </sheetView>
  </sheetViews>
  <sheetFormatPr defaultRowHeight="12.75"/>
  <sheetData>
    <row r="2" spans="1:16" ht="13.5" thickBot="1"/>
    <row r="3" spans="1:16" ht="13.5" thickBot="1">
      <c r="B3" s="75" t="s">
        <v>108</v>
      </c>
      <c r="C3" s="76" t="str">
        <f>collatedprecip!$I$6</f>
        <v>Cheyenne Wsfo Ap</v>
      </c>
    </row>
    <row r="4" spans="1:16">
      <c r="E4">
        <v>1999</v>
      </c>
      <c r="F4">
        <v>2000</v>
      </c>
      <c r="G4">
        <v>2001</v>
      </c>
      <c r="H4">
        <v>2002</v>
      </c>
      <c r="I4">
        <v>2003</v>
      </c>
      <c r="J4">
        <v>2004</v>
      </c>
      <c r="K4">
        <v>2005</v>
      </c>
      <c r="L4">
        <v>2006</v>
      </c>
      <c r="M4">
        <v>2007</v>
      </c>
      <c r="N4">
        <v>2008</v>
      </c>
      <c r="O4">
        <v>2009</v>
      </c>
      <c r="P4">
        <v>2010</v>
      </c>
    </row>
    <row r="5" spans="1:16">
      <c r="A5">
        <v>1</v>
      </c>
      <c r="B5" t="s">
        <v>11</v>
      </c>
      <c r="C5">
        <v>1</v>
      </c>
      <c r="D5" t="str">
        <f>$A$17</f>
        <v>July</v>
      </c>
      <c r="E5" s="6">
        <f>INDEX($F$30:$R$42, MATCH($D$5,$F$30:$F$42,), MATCH(E4,$F$30:$R$30,))</f>
        <v>2.38</v>
      </c>
      <c r="F5" s="6">
        <f>INDEX($F$30:$R$42, MATCH($D$5,$F$30:$F$42,), MATCH(F4,$F$30:$R$30,))</f>
        <v>2.64</v>
      </c>
      <c r="G5" s="6">
        <f t="shared" ref="G5:P5" si="0">INDEX($F$30:$R$42, MATCH($D$5,$F$30:$F$42,), MATCH(G4,$F$30:$R$30,))</f>
        <v>3.31</v>
      </c>
      <c r="H5" s="6">
        <f t="shared" si="0"/>
        <v>0.48</v>
      </c>
      <c r="I5" s="6">
        <f t="shared" si="0"/>
        <v>0.44</v>
      </c>
      <c r="J5" s="6">
        <f t="shared" si="0"/>
        <v>1.73</v>
      </c>
      <c r="K5" s="6">
        <f t="shared" si="0"/>
        <v>2.59</v>
      </c>
      <c r="L5" s="6">
        <f t="shared" si="0"/>
        <v>2.98</v>
      </c>
      <c r="M5" s="6">
        <f t="shared" si="0"/>
        <v>3.97</v>
      </c>
      <c r="N5" s="6" t="str">
        <f t="shared" si="0"/>
        <v>?</v>
      </c>
      <c r="O5" s="6" t="str">
        <f t="shared" si="0"/>
        <v>?</v>
      </c>
      <c r="P5" s="6" t="str">
        <f t="shared" si="0"/>
        <v>?</v>
      </c>
    </row>
    <row r="6" spans="1:16">
      <c r="A6">
        <v>2</v>
      </c>
      <c r="B6" t="s">
        <v>12</v>
      </c>
      <c r="D6" s="6" t="s">
        <v>109</v>
      </c>
      <c r="E6">
        <f>IF(ISERROR(E5),"",IF(E5="?","",E5))</f>
        <v>2.38</v>
      </c>
      <c r="F6">
        <f t="shared" ref="F6:P6" si="1">IF(ISERROR(F5),"",IF(F5="?","",F5))</f>
        <v>2.64</v>
      </c>
      <c r="G6">
        <f t="shared" si="1"/>
        <v>3.31</v>
      </c>
      <c r="H6">
        <f t="shared" si="1"/>
        <v>0.48</v>
      </c>
      <c r="I6">
        <f t="shared" si="1"/>
        <v>0.44</v>
      </c>
      <c r="J6">
        <f t="shared" si="1"/>
        <v>1.73</v>
      </c>
      <c r="K6">
        <f t="shared" si="1"/>
        <v>2.59</v>
      </c>
      <c r="L6">
        <f t="shared" si="1"/>
        <v>2.98</v>
      </c>
      <c r="M6">
        <f t="shared" si="1"/>
        <v>3.97</v>
      </c>
      <c r="N6" t="str">
        <f t="shared" si="1"/>
        <v/>
      </c>
      <c r="O6" t="str">
        <f t="shared" si="1"/>
        <v/>
      </c>
      <c r="P6" t="str">
        <f t="shared" si="1"/>
        <v/>
      </c>
    </row>
    <row r="7" spans="1:16">
      <c r="A7">
        <v>3</v>
      </c>
      <c r="B7" t="s">
        <v>13</v>
      </c>
      <c r="D7" s="6" t="s">
        <v>109</v>
      </c>
      <c r="E7">
        <v>2.38</v>
      </c>
      <c r="F7">
        <v>2.64</v>
      </c>
      <c r="G7">
        <v>3.31</v>
      </c>
      <c r="H7">
        <v>0.48</v>
      </c>
      <c r="I7">
        <v>0.44</v>
      </c>
      <c r="J7">
        <v>1.73</v>
      </c>
      <c r="K7">
        <v>2.59</v>
      </c>
      <c r="L7">
        <v>2.98</v>
      </c>
      <c r="M7">
        <v>3.97</v>
      </c>
      <c r="N7" t="s">
        <v>53</v>
      </c>
      <c r="O7" t="s">
        <v>53</v>
      </c>
      <c r="P7" t="s">
        <v>53</v>
      </c>
    </row>
    <row r="8" spans="1:16">
      <c r="A8">
        <v>4</v>
      </c>
      <c r="B8" t="s">
        <v>14</v>
      </c>
      <c r="D8" s="6"/>
    </row>
    <row r="9" spans="1:16">
      <c r="A9">
        <v>5</v>
      </c>
      <c r="B9" t="s">
        <v>15</v>
      </c>
      <c r="D9" t="s">
        <v>53</v>
      </c>
      <c r="E9">
        <f t="shared" ref="E9:E18" si="2">E8+F9</f>
        <v>1</v>
      </c>
      <c r="F9" s="51">
        <f t="shared" ref="F9:F20" si="3">IF(G9&lt;&gt;"",1,0)</f>
        <v>1</v>
      </c>
      <c r="G9">
        <v>0.44</v>
      </c>
      <c r="H9" s="51">
        <f t="shared" ref="H9:H20" si="4">IF(F9=1,G9,IF(F9=0,$G$21,""))</f>
        <v>0.44</v>
      </c>
      <c r="I9" s="52">
        <f t="shared" ref="I9:I20" si="5">E9/$E$22</f>
        <v>0.1111111111111111</v>
      </c>
      <c r="J9" s="140">
        <f>TREND(I9:I20,H9:H20,G24)</f>
        <v>-1.0404806102983999E-2</v>
      </c>
      <c r="K9" s="7" t="s">
        <v>111</v>
      </c>
    </row>
    <row r="10" spans="1:16">
      <c r="A10">
        <v>6</v>
      </c>
      <c r="B10" t="s">
        <v>16</v>
      </c>
      <c r="D10" t="s">
        <v>53</v>
      </c>
      <c r="E10">
        <f t="shared" si="2"/>
        <v>2</v>
      </c>
      <c r="F10" s="51">
        <f t="shared" si="3"/>
        <v>1</v>
      </c>
      <c r="G10">
        <v>0.48</v>
      </c>
      <c r="H10" s="51">
        <f t="shared" si="4"/>
        <v>0.48</v>
      </c>
      <c r="I10" s="52">
        <f t="shared" si="5"/>
        <v>0.22222222222222221</v>
      </c>
      <c r="J10" s="140">
        <f>1-J9</f>
        <v>1.010404806102984</v>
      </c>
      <c r="K10" s="7" t="s">
        <v>112</v>
      </c>
    </row>
    <row r="11" spans="1:16">
      <c r="A11">
        <v>7</v>
      </c>
      <c r="B11" t="s">
        <v>17</v>
      </c>
      <c r="E11">
        <f t="shared" si="2"/>
        <v>3</v>
      </c>
      <c r="F11" s="51">
        <f t="shared" si="3"/>
        <v>1</v>
      </c>
      <c r="G11">
        <v>1.73</v>
      </c>
      <c r="H11" s="51">
        <f t="shared" si="4"/>
        <v>1.73</v>
      </c>
      <c r="I11" s="52">
        <f t="shared" si="5"/>
        <v>0.33333333333333331</v>
      </c>
      <c r="J11" s="51" t="str">
        <f>IF(J10&lt;0,"Less than 1%",IF(J10&gt;1,"100%",J10))</f>
        <v>100%</v>
      </c>
      <c r="K11" s="7" t="s">
        <v>113</v>
      </c>
    </row>
    <row r="12" spans="1:16">
      <c r="A12">
        <v>8</v>
      </c>
      <c r="B12" t="s">
        <v>18</v>
      </c>
      <c r="E12">
        <f t="shared" si="2"/>
        <v>4</v>
      </c>
      <c r="F12" s="51">
        <f t="shared" si="3"/>
        <v>1</v>
      </c>
      <c r="G12">
        <v>2.38</v>
      </c>
      <c r="H12" s="51">
        <f t="shared" si="4"/>
        <v>2.38</v>
      </c>
      <c r="I12" s="52">
        <f t="shared" si="5"/>
        <v>0.44444444444444442</v>
      </c>
      <c r="J12" s="51" t="str">
        <f t="shared" ref="J12:J17" si="6">IF(G12=1,H12,IF(G12=0,J11,""))</f>
        <v/>
      </c>
      <c r="K12" s="7" t="s">
        <v>114</v>
      </c>
      <c r="L12" s="24"/>
    </row>
    <row r="13" spans="1:16">
      <c r="A13">
        <v>9</v>
      </c>
      <c r="B13" t="s">
        <v>19</v>
      </c>
      <c r="E13">
        <f t="shared" si="2"/>
        <v>5</v>
      </c>
      <c r="F13" s="51">
        <f t="shared" si="3"/>
        <v>1</v>
      </c>
      <c r="G13">
        <v>2.59</v>
      </c>
      <c r="H13" s="51">
        <f t="shared" si="4"/>
        <v>2.59</v>
      </c>
      <c r="I13" s="52">
        <f t="shared" si="5"/>
        <v>0.55555555555555558</v>
      </c>
      <c r="J13" s="51" t="str">
        <f t="shared" si="6"/>
        <v/>
      </c>
      <c r="K13" s="7" t="str">
        <f>IF(J13&lt;&gt;"",F13/$F$22,"")</f>
        <v/>
      </c>
    </row>
    <row r="14" spans="1:16">
      <c r="A14">
        <v>10</v>
      </c>
      <c r="B14" t="s">
        <v>20</v>
      </c>
      <c r="E14">
        <f t="shared" si="2"/>
        <v>6</v>
      </c>
      <c r="F14" s="51">
        <f t="shared" si="3"/>
        <v>1</v>
      </c>
      <c r="G14">
        <v>2.64</v>
      </c>
      <c r="H14" s="51">
        <f t="shared" si="4"/>
        <v>2.64</v>
      </c>
      <c r="I14" s="52">
        <f t="shared" si="5"/>
        <v>0.66666666666666663</v>
      </c>
      <c r="J14" s="51" t="str">
        <f t="shared" si="6"/>
        <v/>
      </c>
      <c r="K14" s="7" t="s">
        <v>114</v>
      </c>
      <c r="L14" s="24"/>
    </row>
    <row r="15" spans="1:16">
      <c r="A15">
        <v>11</v>
      </c>
      <c r="B15" t="s">
        <v>21</v>
      </c>
      <c r="E15">
        <f t="shared" si="2"/>
        <v>7</v>
      </c>
      <c r="F15" s="51">
        <f t="shared" si="3"/>
        <v>1</v>
      </c>
      <c r="G15">
        <v>2.98</v>
      </c>
      <c r="H15" s="51">
        <f t="shared" si="4"/>
        <v>2.98</v>
      </c>
      <c r="I15" s="52">
        <f t="shared" si="5"/>
        <v>0.77777777777777779</v>
      </c>
      <c r="J15" s="51" t="str">
        <f t="shared" si="6"/>
        <v/>
      </c>
      <c r="K15" s="7" t="str">
        <f>IF(J15&lt;&gt;"",F15/$F$22,"")</f>
        <v/>
      </c>
    </row>
    <row r="16" spans="1:16">
      <c r="A16">
        <v>12</v>
      </c>
      <c r="B16" t="s">
        <v>22</v>
      </c>
      <c r="D16" t="s">
        <v>53</v>
      </c>
      <c r="E16">
        <f t="shared" si="2"/>
        <v>8</v>
      </c>
      <c r="F16" s="51">
        <f t="shared" si="3"/>
        <v>1</v>
      </c>
      <c r="G16">
        <v>3.31</v>
      </c>
      <c r="H16" s="51">
        <f t="shared" si="4"/>
        <v>3.31</v>
      </c>
      <c r="I16" s="52">
        <f t="shared" si="5"/>
        <v>0.88888888888888884</v>
      </c>
      <c r="J16" s="51" t="str">
        <f t="shared" si="6"/>
        <v/>
      </c>
      <c r="K16" s="7" t="str">
        <f>IF(J16&lt;&gt;"",F16/$F$22,"")</f>
        <v/>
      </c>
    </row>
    <row r="17" spans="1:18">
      <c r="A17" t="s">
        <v>17</v>
      </c>
      <c r="E17">
        <f t="shared" si="2"/>
        <v>9</v>
      </c>
      <c r="F17" s="51">
        <f t="shared" si="3"/>
        <v>1</v>
      </c>
      <c r="G17">
        <v>3.97</v>
      </c>
      <c r="H17" s="51">
        <f t="shared" si="4"/>
        <v>3.97</v>
      </c>
      <c r="I17" s="52">
        <f t="shared" si="5"/>
        <v>1</v>
      </c>
      <c r="J17" s="51" t="str">
        <f t="shared" si="6"/>
        <v/>
      </c>
      <c r="K17" s="7" t="str">
        <f>IF(J17&lt;&gt;"",F17/$F$22,"")</f>
        <v/>
      </c>
    </row>
    <row r="18" spans="1:18">
      <c r="E18">
        <f t="shared" si="2"/>
        <v>9</v>
      </c>
      <c r="F18" s="51">
        <f t="shared" si="3"/>
        <v>0</v>
      </c>
      <c r="G18" t="s">
        <v>53</v>
      </c>
      <c r="H18" s="51">
        <f t="shared" si="4"/>
        <v>3.97</v>
      </c>
      <c r="I18" s="52">
        <f t="shared" si="5"/>
        <v>1</v>
      </c>
      <c r="J18" s="140">
        <f>TREND(I9:I20,H9:H20,G24)</f>
        <v>-1.0404806102983999E-2</v>
      </c>
      <c r="K18" s="7" t="s">
        <v>111</v>
      </c>
    </row>
    <row r="19" spans="1:18">
      <c r="E19">
        <f>E18+F19</f>
        <v>9</v>
      </c>
      <c r="F19" s="51">
        <f t="shared" si="3"/>
        <v>0</v>
      </c>
      <c r="G19" t="s">
        <v>53</v>
      </c>
      <c r="H19" s="51">
        <f t="shared" si="4"/>
        <v>3.97</v>
      </c>
      <c r="I19" s="52">
        <f t="shared" si="5"/>
        <v>1</v>
      </c>
      <c r="J19" s="51" t="str">
        <f>IF(G19=1,H19,IF(G19=0,J18,""))</f>
        <v/>
      </c>
      <c r="K19" s="7" t="str">
        <f>IF(J19&lt;&gt;"",F19/$F$22,"")</f>
        <v/>
      </c>
    </row>
    <row r="20" spans="1:18">
      <c r="E20">
        <f>E19+F20</f>
        <v>9</v>
      </c>
      <c r="F20" s="51">
        <f t="shared" si="3"/>
        <v>0</v>
      </c>
      <c r="G20" t="s">
        <v>53</v>
      </c>
      <c r="H20" s="51">
        <f t="shared" si="4"/>
        <v>3.97</v>
      </c>
      <c r="I20" s="52">
        <f t="shared" si="5"/>
        <v>1</v>
      </c>
      <c r="J20" s="51" t="str">
        <f>IF(J19&lt;0,"Less than 1%",IF(J19&gt;1,"100%",J19))</f>
        <v>100%</v>
      </c>
      <c r="K20" s="7" t="s">
        <v>113</v>
      </c>
    </row>
    <row r="21" spans="1:18">
      <c r="C21">
        <v>1</v>
      </c>
      <c r="G21">
        <f>MAX(G9:G20)</f>
        <v>3.97</v>
      </c>
    </row>
    <row r="22" spans="1:18">
      <c r="D22" s="139" t="s">
        <v>110</v>
      </c>
      <c r="E22">
        <f>SUM(F9:F20)</f>
        <v>9</v>
      </c>
    </row>
    <row r="24" spans="1:18">
      <c r="G24">
        <f>Rainfall!$C$37</f>
        <v>0</v>
      </c>
    </row>
    <row r="29" spans="1:18" ht="13.5" thickBot="1"/>
    <row r="30" spans="1:18" ht="51">
      <c r="E30" s="16" t="str">
        <f>collatedprecip!I9</f>
        <v>Average Total Precipitation (in.)</v>
      </c>
      <c r="F30" s="17"/>
      <c r="G30" s="17">
        <f>collatedprecip!K9</f>
        <v>1999</v>
      </c>
      <c r="H30" s="17">
        <f>collatedprecip!L9</f>
        <v>2000</v>
      </c>
      <c r="I30" s="17">
        <f>collatedprecip!M9</f>
        <v>2001</v>
      </c>
      <c r="J30" s="17">
        <f>collatedprecip!N9</f>
        <v>2002</v>
      </c>
      <c r="K30" s="17">
        <f>collatedprecip!O9</f>
        <v>2003</v>
      </c>
      <c r="L30" s="17">
        <f>collatedprecip!P9</f>
        <v>2004</v>
      </c>
      <c r="M30" s="17">
        <f>collatedprecip!Q9</f>
        <v>2005</v>
      </c>
      <c r="N30" s="17">
        <f>collatedprecip!R9</f>
        <v>2006</v>
      </c>
      <c r="O30" s="17">
        <f>collatedprecip!S9</f>
        <v>2007</v>
      </c>
      <c r="P30" s="17">
        <f>collatedprecip!T9</f>
        <v>2008</v>
      </c>
      <c r="Q30" s="17">
        <f>collatedprecip!U9</f>
        <v>2009</v>
      </c>
      <c r="R30" s="18">
        <f>collatedprecip!V9</f>
        <v>2010</v>
      </c>
    </row>
    <row r="31" spans="1:18">
      <c r="E31" s="20">
        <f>collatedprecip!I10</f>
        <v>0.56000000000000005</v>
      </c>
      <c r="F31" s="20" t="str">
        <f>collatedprecip!J10</f>
        <v>January</v>
      </c>
      <c r="G31" s="21">
        <f>IF(collatedprecip!K10&lt;&gt;"",collatedprecip!K10,"")</f>
        <v>0.35</v>
      </c>
      <c r="H31" s="21">
        <f>IF(collatedprecip!L10&lt;&gt;"",collatedprecip!L10,"")</f>
        <v>0.35</v>
      </c>
      <c r="I31" s="21">
        <f>IF(collatedprecip!M10&lt;&gt;"",collatedprecip!M10,"")</f>
        <v>0.41</v>
      </c>
      <c r="J31" s="21">
        <f>IF(collatedprecip!N10&lt;&gt;"",collatedprecip!N10,"")</f>
        <v>0.17</v>
      </c>
      <c r="K31" s="21">
        <f>IF(collatedprecip!O10&lt;&gt;"",collatedprecip!O10,"")</f>
        <v>0.09</v>
      </c>
      <c r="L31" s="21">
        <f>IF(collatedprecip!P10&lt;&gt;"",collatedprecip!P10,"")</f>
        <v>7.0000000000000007E-2</v>
      </c>
      <c r="M31" s="21">
        <f>IF(collatedprecip!Q10&lt;&gt;"",collatedprecip!Q10,"")</f>
        <v>0.41</v>
      </c>
      <c r="N31" s="21">
        <f>IF(collatedprecip!R10&lt;&gt;"",collatedprecip!R10,"")</f>
        <v>0.05</v>
      </c>
      <c r="O31" s="21">
        <f>IF(collatedprecip!S10&lt;&gt;"",collatedprecip!S10,"")</f>
        <v>0.32</v>
      </c>
      <c r="P31" s="21">
        <f>IF(collatedprecip!T10&lt;&gt;"",collatedprecip!T10,"")</f>
        <v>0.02</v>
      </c>
      <c r="Q31" s="21" t="str">
        <f>IF(collatedprecip!U10&lt;&gt;"",collatedprecip!U10,"")</f>
        <v>?</v>
      </c>
      <c r="R31" s="21" t="str">
        <f>IF(collatedprecip!V10&lt;&gt;"",collatedprecip!V10,"")</f>
        <v>?</v>
      </c>
    </row>
    <row r="32" spans="1:18">
      <c r="E32" s="20">
        <f>collatedprecip!I11</f>
        <v>0.47</v>
      </c>
      <c r="F32" s="20" t="str">
        <f>collatedprecip!J11</f>
        <v>February</v>
      </c>
      <c r="G32" s="21">
        <f>IF(collatedprecip!K11&lt;&gt;"",collatedprecip!K11,"")</f>
        <v>0.13</v>
      </c>
      <c r="H32" s="21">
        <f>IF(collatedprecip!L11&lt;&gt;"",collatedprecip!L11,"")</f>
        <v>0.59</v>
      </c>
      <c r="I32" s="21">
        <f>IF(collatedprecip!M11&lt;&gt;"",collatedprecip!M11,"")</f>
        <v>0.33</v>
      </c>
      <c r="J32" s="21">
        <f>IF(collatedprecip!N11&lt;&gt;"",collatedprecip!N11,"")</f>
        <v>0.64</v>
      </c>
      <c r="K32" s="21">
        <f>IF(collatedprecip!O11&lt;&gt;"",collatedprecip!O11,"")</f>
        <v>0.47</v>
      </c>
      <c r="L32" s="21">
        <f>IF(collatedprecip!P11&lt;&gt;"",collatedprecip!P11,"")</f>
        <v>0.45</v>
      </c>
      <c r="M32" s="21">
        <f>IF(collatedprecip!Q11&lt;&gt;"",collatedprecip!Q11,"")</f>
        <v>0.34</v>
      </c>
      <c r="N32" s="21">
        <f>IF(collatedprecip!R11&lt;&gt;"",collatedprecip!R11,"")</f>
        <v>0.52</v>
      </c>
      <c r="O32" s="21">
        <f>IF(collatedprecip!S11&lt;&gt;"",collatedprecip!S11,"")</f>
        <v>0.34</v>
      </c>
      <c r="P32" s="21">
        <f>IF(collatedprecip!T11&lt;&gt;"",collatedprecip!T11,"")</f>
        <v>0</v>
      </c>
      <c r="Q32" s="21" t="str">
        <f>IF(collatedprecip!U11&lt;&gt;"",collatedprecip!U11,"")</f>
        <v>?</v>
      </c>
      <c r="R32" s="21" t="str">
        <f>IF(collatedprecip!V11&lt;&gt;"",collatedprecip!V11,"")</f>
        <v>?</v>
      </c>
    </row>
    <row r="33" spans="5:18">
      <c r="E33" s="20">
        <f>collatedprecip!I12</f>
        <v>0.7</v>
      </c>
      <c r="F33" s="20" t="str">
        <f>collatedprecip!J12</f>
        <v>March</v>
      </c>
      <c r="G33" s="21">
        <f>IF(collatedprecip!K12&lt;&gt;"",collatedprecip!K12,"")</f>
        <v>0.46</v>
      </c>
      <c r="H33" s="21">
        <f>IF(collatedprecip!L12&lt;&gt;"",collatedprecip!L12,"")</f>
        <v>1.48</v>
      </c>
      <c r="I33" s="21">
        <f>IF(collatedprecip!M12&lt;&gt;"",collatedprecip!M12,"")</f>
        <v>0.56000000000000005</v>
      </c>
      <c r="J33" s="21">
        <f>IF(collatedprecip!N12&lt;&gt;"",collatedprecip!N12,"")</f>
        <v>0.85</v>
      </c>
      <c r="K33" s="21">
        <f>IF(collatedprecip!O12&lt;&gt;"",collatedprecip!O12,"")</f>
        <v>2.23</v>
      </c>
      <c r="L33" s="21">
        <f>IF(collatedprecip!P12&lt;&gt;"",collatedprecip!P12,"")</f>
        <v>0.15</v>
      </c>
      <c r="M33" s="21">
        <f>IF(collatedprecip!Q12&lt;&gt;"",collatedprecip!Q12,"")</f>
        <v>0.88</v>
      </c>
      <c r="N33" s="21">
        <f>IF(collatedprecip!R12&lt;&gt;"",collatedprecip!R12,"")</f>
        <v>1.7</v>
      </c>
      <c r="O33" s="21">
        <f>IF(collatedprecip!S12&lt;&gt;"",collatedprecip!S12,"")</f>
        <v>1.4</v>
      </c>
      <c r="P33" s="21">
        <f>IF(collatedprecip!T12&lt;&gt;"",collatedprecip!T12,"")</f>
        <v>0.74</v>
      </c>
      <c r="Q33" s="21" t="str">
        <f>IF(collatedprecip!U12&lt;&gt;"",collatedprecip!U12,"")</f>
        <v>?</v>
      </c>
      <c r="R33" s="21" t="str">
        <f>IF(collatedprecip!V12&lt;&gt;"",collatedprecip!V12,"")</f>
        <v>?</v>
      </c>
    </row>
    <row r="34" spans="5:18">
      <c r="E34" s="20">
        <f>collatedprecip!I13</f>
        <v>1.43</v>
      </c>
      <c r="F34" s="20" t="str">
        <f>collatedprecip!J13</f>
        <v>April</v>
      </c>
      <c r="G34" s="21">
        <f>IF(collatedprecip!K13&lt;&gt;"",collatedprecip!K13,"")</f>
        <v>5.0199999999999996</v>
      </c>
      <c r="H34" s="21">
        <f>IF(collatedprecip!L13&lt;&gt;"",collatedprecip!L13,"")</f>
        <v>0.57999999999999996</v>
      </c>
      <c r="I34" s="21">
        <f>IF(collatedprecip!M13&lt;&gt;"",collatedprecip!M13,"")</f>
        <v>2.4900000000000002</v>
      </c>
      <c r="J34" s="21">
        <f>IF(collatedprecip!N13&lt;&gt;"",collatedprecip!N13,"")</f>
        <v>0.68</v>
      </c>
      <c r="K34" s="21">
        <f>IF(collatedprecip!O13&lt;&gt;"",collatedprecip!O13,"")</f>
        <v>2.7</v>
      </c>
      <c r="L34" s="21">
        <f>IF(collatedprecip!P13&lt;&gt;"",collatedprecip!P13,"")</f>
        <v>1.24</v>
      </c>
      <c r="M34" s="21">
        <f>IF(collatedprecip!Q13&lt;&gt;"",collatedprecip!Q13,"")</f>
        <v>1.65</v>
      </c>
      <c r="N34" s="21">
        <f>IF(collatedprecip!R13&lt;&gt;"",collatedprecip!R13,"")</f>
        <v>0.82</v>
      </c>
      <c r="O34" s="21">
        <f>IF(collatedprecip!S13&lt;&gt;"",collatedprecip!S13,"")</f>
        <v>1.49</v>
      </c>
      <c r="P34" s="21">
        <f>IF(collatedprecip!T13&lt;&gt;"",collatedprecip!T13,"")</f>
        <v>0.55000000000000004</v>
      </c>
      <c r="Q34" s="21" t="str">
        <f>IF(collatedprecip!U13&lt;&gt;"",collatedprecip!U13,"")</f>
        <v>?</v>
      </c>
      <c r="R34" s="21" t="str">
        <f>IF(collatedprecip!V13&lt;&gt;"",collatedprecip!V13,"")</f>
        <v>?</v>
      </c>
    </row>
    <row r="35" spans="5:18">
      <c r="E35" s="20">
        <f>collatedprecip!I14</f>
        <v>2.21</v>
      </c>
      <c r="F35" s="20" t="str">
        <f>collatedprecip!J14</f>
        <v>May</v>
      </c>
      <c r="G35" s="21">
        <f>IF(collatedprecip!K14&lt;&gt;"",collatedprecip!K14,"")</f>
        <v>2.04</v>
      </c>
      <c r="H35" s="21">
        <f>IF(collatedprecip!L14&lt;&gt;"",collatedprecip!L14,"")</f>
        <v>1.38</v>
      </c>
      <c r="I35" s="21">
        <f>IF(collatedprecip!M14&lt;&gt;"",collatedprecip!M14,"")</f>
        <v>2.2400000000000002</v>
      </c>
      <c r="J35" s="21">
        <f>IF(collatedprecip!N14&lt;&gt;"",collatedprecip!N14,"")</f>
        <v>0.75</v>
      </c>
      <c r="K35" s="21">
        <f>IF(collatedprecip!O14&lt;&gt;"",collatedprecip!O14,"")</f>
        <v>1.41</v>
      </c>
      <c r="L35" s="21">
        <f>IF(collatedprecip!P14&lt;&gt;"",collatedprecip!P14,"")</f>
        <v>1.04</v>
      </c>
      <c r="M35" s="21">
        <f>IF(collatedprecip!Q14&lt;&gt;"",collatedprecip!Q14,"")</f>
        <v>1.29</v>
      </c>
      <c r="N35" s="21">
        <f>IF(collatedprecip!R14&lt;&gt;"",collatedprecip!R14,"")</f>
        <v>1.61</v>
      </c>
      <c r="O35" s="21">
        <f>IF(collatedprecip!S14&lt;&gt;"",collatedprecip!S14,"")</f>
        <v>1.4</v>
      </c>
      <c r="P35" s="21">
        <f>IF(collatedprecip!T14&lt;&gt;"",collatedprecip!T14,"")</f>
        <v>2.2799999999999998</v>
      </c>
      <c r="Q35" s="21" t="str">
        <f>IF(collatedprecip!U14&lt;&gt;"",collatedprecip!U14,"")</f>
        <v>?</v>
      </c>
      <c r="R35" s="21" t="str">
        <f>IF(collatedprecip!V14&lt;&gt;"",collatedprecip!V14,"")</f>
        <v>?</v>
      </c>
    </row>
    <row r="36" spans="5:18">
      <c r="E36" s="20">
        <f>collatedprecip!I15</f>
        <v>3.22</v>
      </c>
      <c r="F36" s="20" t="str">
        <f>collatedprecip!J15</f>
        <v>June</v>
      </c>
      <c r="G36" s="21">
        <f>IF(collatedprecip!K15&lt;&gt;"",collatedprecip!K15,"")</f>
        <v>2.13</v>
      </c>
      <c r="H36" s="21">
        <f>IF(collatedprecip!L15&lt;&gt;"",collatedprecip!L15,"")</f>
        <v>0.46</v>
      </c>
      <c r="I36" s="21">
        <f>IF(collatedprecip!M15&lt;&gt;"",collatedprecip!M15,"")</f>
        <v>1.45</v>
      </c>
      <c r="J36" s="21">
        <f>IF(collatedprecip!N15&lt;&gt;"",collatedprecip!N15,"")</f>
        <v>0.68</v>
      </c>
      <c r="K36" s="21">
        <f>IF(collatedprecip!O15&lt;&gt;"",collatedprecip!O15,"")</f>
        <v>2.69</v>
      </c>
      <c r="L36" s="21">
        <f>IF(collatedprecip!P15&lt;&gt;"",collatedprecip!P15,"")</f>
        <v>3.37</v>
      </c>
      <c r="M36" s="21">
        <f>IF(collatedprecip!Q15&lt;&gt;"",collatedprecip!Q15,"")</f>
        <v>4.33</v>
      </c>
      <c r="N36" s="21">
        <f>IF(collatedprecip!R15&lt;&gt;"",collatedprecip!R15,"")</f>
        <v>0.25</v>
      </c>
      <c r="O36" s="21">
        <f>IF(collatedprecip!S15&lt;&gt;"",collatedprecip!S15,"")</f>
        <v>0.36</v>
      </c>
      <c r="P36" s="21">
        <f>IF(collatedprecip!T15&lt;&gt;"",collatedprecip!T15,"")</f>
        <v>1.79</v>
      </c>
      <c r="Q36" s="21" t="str">
        <f>IF(collatedprecip!U15&lt;&gt;"",collatedprecip!U15,"")</f>
        <v>?</v>
      </c>
      <c r="R36" s="21" t="str">
        <f>IF(collatedprecip!V15&lt;&gt;"",collatedprecip!V15,"")</f>
        <v>?</v>
      </c>
    </row>
    <row r="37" spans="5:18">
      <c r="E37" s="20">
        <f>collatedprecip!I16</f>
        <v>2.2999999999999998</v>
      </c>
      <c r="F37" s="20" t="str">
        <f>collatedprecip!J16</f>
        <v>July</v>
      </c>
      <c r="G37" s="21">
        <f>IF(collatedprecip!K16&lt;&gt;"",collatedprecip!K16,"")</f>
        <v>2.38</v>
      </c>
      <c r="H37" s="21">
        <f>IF(collatedprecip!L16&lt;&gt;"",collatedprecip!L16,"")</f>
        <v>2.64</v>
      </c>
      <c r="I37" s="21">
        <f>IF(collatedprecip!M16&lt;&gt;"",collatedprecip!M16,"")</f>
        <v>3.31</v>
      </c>
      <c r="J37" s="21">
        <f>IF(collatedprecip!N16&lt;&gt;"",collatedprecip!N16,"")</f>
        <v>0.48</v>
      </c>
      <c r="K37" s="21">
        <f>IF(collatedprecip!O16&lt;&gt;"",collatedprecip!O16,"")</f>
        <v>0.44</v>
      </c>
      <c r="L37" s="21">
        <f>IF(collatedprecip!P16&lt;&gt;"",collatedprecip!P16,"")</f>
        <v>1.73</v>
      </c>
      <c r="M37" s="21">
        <f>IF(collatedprecip!Q16&lt;&gt;"",collatedprecip!Q16,"")</f>
        <v>2.59</v>
      </c>
      <c r="N37" s="21">
        <f>IF(collatedprecip!R16&lt;&gt;"",collatedprecip!R16,"")</f>
        <v>2.98</v>
      </c>
      <c r="O37" s="21">
        <f>IF(collatedprecip!S16&lt;&gt;"",collatedprecip!S16,"")</f>
        <v>3.97</v>
      </c>
      <c r="P37" s="21" t="str">
        <f>IF(collatedprecip!T16&lt;&gt;"",collatedprecip!T16,"")</f>
        <v>?</v>
      </c>
      <c r="Q37" s="21" t="str">
        <f>IF(collatedprecip!U16&lt;&gt;"",collatedprecip!U16,"")</f>
        <v>?</v>
      </c>
      <c r="R37" s="21" t="str">
        <f>IF(collatedprecip!V16&lt;&gt;"",collatedprecip!V16,"")</f>
        <v>?</v>
      </c>
    </row>
    <row r="38" spans="5:18">
      <c r="E38" s="20">
        <f>collatedprecip!I17</f>
        <v>1.95</v>
      </c>
      <c r="F38" s="20" t="str">
        <f>collatedprecip!J17</f>
        <v>August</v>
      </c>
      <c r="G38" s="21">
        <f>IF(collatedprecip!K17&lt;&gt;"",collatedprecip!K17,"")</f>
        <v>0.78</v>
      </c>
      <c r="H38" s="21">
        <f>IF(collatedprecip!L17&lt;&gt;"",collatedprecip!L17,"")</f>
        <v>1.87</v>
      </c>
      <c r="I38" s="21">
        <f>IF(collatedprecip!M17&lt;&gt;"",collatedprecip!M17,"")</f>
        <v>0.74</v>
      </c>
      <c r="J38" s="21">
        <f>IF(collatedprecip!N17&lt;&gt;"",collatedprecip!N17,"")</f>
        <v>2.21</v>
      </c>
      <c r="K38" s="21">
        <f>IF(collatedprecip!O17&lt;&gt;"",collatedprecip!O17,"")</f>
        <v>0.82</v>
      </c>
      <c r="L38" s="21">
        <f>IF(collatedprecip!P17&lt;&gt;"",collatedprecip!P17,"")</f>
        <v>0.92</v>
      </c>
      <c r="M38" s="21">
        <f>IF(collatedprecip!Q17&lt;&gt;"",collatedprecip!Q17,"")</f>
        <v>1.61</v>
      </c>
      <c r="N38" s="21">
        <f>IF(collatedprecip!R17&lt;&gt;"",collatedprecip!R17,"")</f>
        <v>0.98</v>
      </c>
      <c r="O38" s="21">
        <f>IF(collatedprecip!S17&lt;&gt;"",collatedprecip!S17,"")</f>
        <v>1.62</v>
      </c>
      <c r="P38" s="21" t="str">
        <f>IF(collatedprecip!T17&lt;&gt;"",collatedprecip!T17,"")</f>
        <v>?</v>
      </c>
      <c r="Q38" s="21" t="str">
        <f>IF(collatedprecip!U17&lt;&gt;"",collatedprecip!U17,"")</f>
        <v>?</v>
      </c>
      <c r="R38" s="21" t="str">
        <f>IF(collatedprecip!V17&lt;&gt;"",collatedprecip!V17,"")</f>
        <v>?</v>
      </c>
    </row>
    <row r="39" spans="5:18">
      <c r="E39" s="20">
        <f>collatedprecip!I18</f>
        <v>1.5</v>
      </c>
      <c r="F39" s="20" t="str">
        <f>collatedprecip!J18</f>
        <v>September</v>
      </c>
      <c r="G39" s="21">
        <f>IF(collatedprecip!K18&lt;&gt;"",collatedprecip!K18,"")</f>
        <v>2.11</v>
      </c>
      <c r="H39" s="21">
        <f>IF(collatedprecip!L18&lt;&gt;"",collatedprecip!L18,"")</f>
        <v>2.64</v>
      </c>
      <c r="I39" s="21">
        <f>IF(collatedprecip!M18&lt;&gt;"",collatedprecip!M18,"")</f>
        <v>1.18</v>
      </c>
      <c r="J39" s="21">
        <f>IF(collatedprecip!N18&lt;&gt;"",collatedprecip!N18,"")</f>
        <v>1.73</v>
      </c>
      <c r="K39" s="21">
        <f>IF(collatedprecip!O18&lt;&gt;"",collatedprecip!O18,"")</f>
        <v>1.24</v>
      </c>
      <c r="L39" s="21">
        <f>IF(collatedprecip!P18&lt;&gt;"",collatedprecip!P18,"")</f>
        <v>3.06</v>
      </c>
      <c r="M39" s="21">
        <f>IF(collatedprecip!Q18&lt;&gt;"",collatedprecip!Q18,"")</f>
        <v>0.28000000000000003</v>
      </c>
      <c r="N39" s="21">
        <f>IF(collatedprecip!R18&lt;&gt;"",collatedprecip!R18,"")</f>
        <v>1.02</v>
      </c>
      <c r="O39" s="21">
        <f>IF(collatedprecip!S18&lt;&gt;"",collatedprecip!S18,"")</f>
        <v>1.29</v>
      </c>
      <c r="P39" s="21" t="str">
        <f>IF(collatedprecip!T18&lt;&gt;"",collatedprecip!T18,"")</f>
        <v>?</v>
      </c>
      <c r="Q39" s="21" t="str">
        <f>IF(collatedprecip!U18&lt;&gt;"",collatedprecip!U18,"")</f>
        <v>?</v>
      </c>
      <c r="R39" s="21" t="str">
        <f>IF(collatedprecip!V18&lt;&gt;"",collatedprecip!V18,"")</f>
        <v>?</v>
      </c>
    </row>
    <row r="40" spans="5:18">
      <c r="E40" s="20">
        <f>collatedprecip!I19</f>
        <v>1.01</v>
      </c>
      <c r="F40" s="20" t="str">
        <f>collatedprecip!J19</f>
        <v>October</v>
      </c>
      <c r="G40" s="21">
        <f>IF(collatedprecip!K19&lt;&gt;"",collatedprecip!K19,"")</f>
        <v>0.27</v>
      </c>
      <c r="H40" s="21">
        <f>IF(collatedprecip!L19&lt;&gt;"",collatedprecip!L19,"")</f>
        <v>0.69</v>
      </c>
      <c r="I40" s="21">
        <f>IF(collatedprecip!M19&lt;&gt;"",collatedprecip!M19,"")</f>
        <v>0.4</v>
      </c>
      <c r="J40" s="21">
        <f>IF(collatedprecip!N19&lt;&gt;"",collatedprecip!N19,"")</f>
        <v>1.1000000000000001</v>
      </c>
      <c r="K40" s="21">
        <f>IF(collatedprecip!O19&lt;&gt;"",collatedprecip!O19,"")</f>
        <v>0.23</v>
      </c>
      <c r="L40" s="21">
        <f>IF(collatedprecip!P19&lt;&gt;"",collatedprecip!P19,"")</f>
        <v>0.64</v>
      </c>
      <c r="M40" s="21">
        <f>IF(collatedprecip!Q19&lt;&gt;"",collatedprecip!Q19,"")</f>
        <v>1.87</v>
      </c>
      <c r="N40" s="21">
        <f>IF(collatedprecip!R19&lt;&gt;"",collatedprecip!R19,"")</f>
        <v>0.57999999999999996</v>
      </c>
      <c r="O40" s="21">
        <f>IF(collatedprecip!S19&lt;&gt;"",collatedprecip!S19,"")</f>
        <v>0.91</v>
      </c>
      <c r="P40" s="21" t="str">
        <f>IF(collatedprecip!T19&lt;&gt;"",collatedprecip!T19,"")</f>
        <v>?</v>
      </c>
      <c r="Q40" s="21" t="str">
        <f>IF(collatedprecip!U19&lt;&gt;"",collatedprecip!U19,"")</f>
        <v>?</v>
      </c>
      <c r="R40" s="21" t="str">
        <f>IF(collatedprecip!V19&lt;&gt;"",collatedprecip!V19,"")</f>
        <v>?</v>
      </c>
    </row>
    <row r="41" spans="5:18">
      <c r="E41" s="20">
        <f>collatedprecip!I20</f>
        <v>0.78</v>
      </c>
      <c r="F41" s="20" t="str">
        <f>collatedprecip!J20</f>
        <v>November</v>
      </c>
      <c r="G41" s="21">
        <f>IF(collatedprecip!K20&lt;&gt;"",collatedprecip!K20,"")</f>
        <v>0.25</v>
      </c>
      <c r="H41" s="21">
        <f>IF(collatedprecip!L20&lt;&gt;"",collatedprecip!L20,"")</f>
        <v>0.3</v>
      </c>
      <c r="I41" s="21">
        <f>IF(collatedprecip!M20&lt;&gt;"",collatedprecip!M20,"")</f>
        <v>0.23</v>
      </c>
      <c r="J41" s="21">
        <f>IF(collatedprecip!N20&lt;&gt;"",collatedprecip!N20,"")</f>
        <v>0.46</v>
      </c>
      <c r="K41" s="21">
        <f>IF(collatedprecip!O20&lt;&gt;"",collatedprecip!O20,"")</f>
        <v>0.46</v>
      </c>
      <c r="L41" s="21">
        <f>IF(collatedprecip!P20&lt;&gt;"",collatedprecip!P20,"")</f>
        <v>1.55</v>
      </c>
      <c r="M41" s="21">
        <f>IF(collatedprecip!Q20&lt;&gt;"",collatedprecip!Q20,"")</f>
        <v>0.3</v>
      </c>
      <c r="N41" s="21">
        <f>IF(collatedprecip!R20&lt;&gt;"",collatedprecip!R20,"")</f>
        <v>7.0000000000000007E-2</v>
      </c>
      <c r="O41" s="21">
        <f>IF(collatedprecip!S20&lt;&gt;"",collatedprecip!S20,"")</f>
        <v>0.61</v>
      </c>
      <c r="P41" s="21" t="str">
        <f>IF(collatedprecip!T20&lt;&gt;"",collatedprecip!T20,"")</f>
        <v>?</v>
      </c>
      <c r="Q41" s="21" t="str">
        <f>IF(collatedprecip!U20&lt;&gt;"",collatedprecip!U20,"")</f>
        <v>?</v>
      </c>
      <c r="R41" s="21" t="str">
        <f>IF(collatedprecip!V20&lt;&gt;"",collatedprecip!V20,"")</f>
        <v>?</v>
      </c>
    </row>
    <row r="42" spans="5:18">
      <c r="E42" s="20">
        <f>collatedprecip!I21</f>
        <v>0.53</v>
      </c>
      <c r="F42" s="20" t="str">
        <f>collatedprecip!J21</f>
        <v>December</v>
      </c>
      <c r="G42" s="21">
        <f>IF(collatedprecip!K21&lt;&gt;"",collatedprecip!K21,"")</f>
        <v>0.19</v>
      </c>
      <c r="H42" s="21">
        <f>IF(collatedprecip!L21&lt;&gt;"",collatedprecip!L21,"")</f>
        <v>0.75</v>
      </c>
      <c r="I42" s="21">
        <f>IF(collatedprecip!M21&lt;&gt;"",collatedprecip!M21,"")</f>
        <v>0.13</v>
      </c>
      <c r="J42" s="21">
        <f>IF(collatedprecip!N21&lt;&gt;"",collatedprecip!N21,"")</f>
        <v>0.11</v>
      </c>
      <c r="K42" s="21">
        <f>IF(collatedprecip!O21&lt;&gt;"",collatedprecip!O21,"")</f>
        <v>0.76</v>
      </c>
      <c r="L42" s="21">
        <f>IF(collatedprecip!P21&lt;&gt;"",collatedprecip!P21,"")</f>
        <v>0.13</v>
      </c>
      <c r="M42" s="21">
        <f>IF(collatedprecip!Q21&lt;&gt;"",collatedprecip!Q21,"")</f>
        <v>0.28000000000000003</v>
      </c>
      <c r="N42" s="21">
        <f>IF(collatedprecip!R21&lt;&gt;"",collatedprecip!R21,"")</f>
        <v>1.55</v>
      </c>
      <c r="O42" s="21">
        <f>IF(collatedprecip!S21&lt;&gt;"",collatedprecip!S21,"")</f>
        <v>0.46</v>
      </c>
      <c r="P42" s="21" t="str">
        <f>IF(collatedprecip!T21&lt;&gt;"",collatedprecip!T21,"")</f>
        <v>?</v>
      </c>
      <c r="Q42" s="21" t="str">
        <f>IF(collatedprecip!U21&lt;&gt;"",collatedprecip!U21,"")</f>
        <v>?</v>
      </c>
      <c r="R42" s="21" t="str">
        <f>IF(collatedprecip!V21&lt;&gt;"",collatedprecip!V21,"")</f>
        <v>?</v>
      </c>
    </row>
    <row r="43" spans="5:18" ht="13.5" thickBot="1">
      <c r="E43" s="23">
        <f>collatedprecip!I22</f>
        <v>16.66</v>
      </c>
      <c r="F43" s="23"/>
      <c r="G43" s="23">
        <f>collatedprecip!K22</f>
        <v>16.109999999999996</v>
      </c>
      <c r="H43" s="23">
        <f>collatedprecip!L22</f>
        <v>13.730000000000002</v>
      </c>
      <c r="I43" s="23">
        <f>collatedprecip!M22</f>
        <v>13.470000000000002</v>
      </c>
      <c r="J43" s="23">
        <f>collatedprecip!N22</f>
        <v>9.86</v>
      </c>
      <c r="K43" s="23">
        <f>collatedprecip!O22</f>
        <v>13.540000000000001</v>
      </c>
      <c r="L43" s="23">
        <f>collatedprecip!P22</f>
        <v>14.350000000000003</v>
      </c>
      <c r="M43" s="23">
        <f>collatedprecip!Q22</f>
        <v>15.83</v>
      </c>
      <c r="N43" s="23">
        <f>collatedprecip!R22</f>
        <v>12.13</v>
      </c>
      <c r="O43" s="23">
        <f>collatedprecip!S22</f>
        <v>14.169999999999998</v>
      </c>
      <c r="P43" s="23">
        <f>collatedprecip!T22</f>
        <v>0</v>
      </c>
      <c r="Q43" s="23">
        <f>collatedprecip!U22</f>
        <v>0</v>
      </c>
      <c r="R43" s="23">
        <f>collatedprecip!V22</f>
        <v>0</v>
      </c>
    </row>
  </sheetData>
  <sortState ref="G9:G20">
    <sortCondition ref="G9"/>
  </sortState>
  <customSheetViews>
    <customSheetView guid="{AA4FA3B0-F96E-4CF2-864D-09383E4C7DB9}" state="hidden" showRuler="0">
      <selection activeCell="G9" sqref="G9:G20"/>
      <pageMargins left="0.75" right="0.75" top="1" bottom="1" header="0.5" footer="0.5"/>
      <pageSetup orientation="portrait" verticalDpi="0" r:id="rId1"/>
      <headerFooter alignWithMargins="0"/>
    </customSheetView>
  </customSheetViews>
  <phoneticPr fontId="2" type="noConversion"/>
  <pageMargins left="0.75" right="0.75" top="1" bottom="1" header="0.5" footer="0.5"/>
  <pageSetup orientation="portrait" verticalDpi="0" r:id="rId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278</vt:i4>
      </vt:variant>
    </vt:vector>
  </HeadingPairs>
  <TitlesOfParts>
    <vt:vector size="293" baseType="lpstr">
      <vt:lpstr>Title</vt:lpstr>
      <vt:lpstr>Instructions</vt:lpstr>
      <vt:lpstr>UserData</vt:lpstr>
      <vt:lpstr>Rainfall</vt:lpstr>
      <vt:lpstr>LivestockMarket</vt:lpstr>
      <vt:lpstr>HayMarket</vt:lpstr>
      <vt:lpstr>Precip</vt:lpstr>
      <vt:lpstr>LongTerm</vt:lpstr>
      <vt:lpstr>collatedprecip</vt:lpstr>
      <vt:lpstr>choosesource</vt:lpstr>
      <vt:lpstr>stored</vt:lpstr>
      <vt:lpstr>Sheet1</vt:lpstr>
      <vt:lpstr>changeddata</vt:lpstr>
      <vt:lpstr>precipfinal</vt:lpstr>
      <vt:lpstr>RainPredict</vt:lpstr>
      <vt:lpstr>HayMarket!KO_LS850.txt_1</vt:lpstr>
      <vt:lpstr>LivestockMarket!KO_LS850.txt_1</vt:lpstr>
      <vt:lpstr>LivestockMarket!KO_LS850.txt_10</vt:lpstr>
      <vt:lpstr>LivestockMarket!KO_LS850.txt_11</vt:lpstr>
      <vt:lpstr>LivestockMarket!KO_LS850.txt_12</vt:lpstr>
      <vt:lpstr>LivestockMarket!KO_LS850.txt_13</vt:lpstr>
      <vt:lpstr>LivestockMarket!KO_LS850.txt_14</vt:lpstr>
      <vt:lpstr>LivestockMarket!KO_LS850.txt_15</vt:lpstr>
      <vt:lpstr>LivestockMarket!KO_LS850.txt_16</vt:lpstr>
      <vt:lpstr>LivestockMarket!KO_LS850.txt_17</vt:lpstr>
      <vt:lpstr>LivestockMarket!KO_LS850.txt_18</vt:lpstr>
      <vt:lpstr>HayMarket!KO_LS850.txt_2</vt:lpstr>
      <vt:lpstr>LivestockMarket!KO_LS850.txt_2</vt:lpstr>
      <vt:lpstr>HayMarket!KO_LS850.txt_3</vt:lpstr>
      <vt:lpstr>LivestockMarket!KO_LS850.txt_3</vt:lpstr>
      <vt:lpstr>LivestockMarket!KO_LS850.txt_4</vt:lpstr>
      <vt:lpstr>LivestockMarket!KO_LS850.txt_5</vt:lpstr>
      <vt:lpstr>LivestockMarket!KO_LS850.txt_6</vt:lpstr>
      <vt:lpstr>LivestockMarket!KO_LS850.txt_7</vt:lpstr>
      <vt:lpstr>LivestockMarket!KO_LS850.txt_8</vt:lpstr>
      <vt:lpstr>LivestockMarket!KO_LS850.txt_9</vt:lpstr>
      <vt:lpstr>HayMarket!SF_GR310_1</vt:lpstr>
      <vt:lpstr>LivestockMarket!SF_GR310_1</vt:lpstr>
      <vt:lpstr>HayMarket!SF_GR310_10</vt:lpstr>
      <vt:lpstr>HayMarket!SF_GR310_11</vt:lpstr>
      <vt:lpstr>HayMarket!SF_GR310_12</vt:lpstr>
      <vt:lpstr>HayMarket!SF_GR310_13</vt:lpstr>
      <vt:lpstr>HayMarket!SF_GR310_14</vt:lpstr>
      <vt:lpstr>HayMarket!SF_GR310_15</vt:lpstr>
      <vt:lpstr>HayMarket!SF_GR310_16</vt:lpstr>
      <vt:lpstr>HayMarket!SF_GR310_17</vt:lpstr>
      <vt:lpstr>HayMarket!SF_GR310_18</vt:lpstr>
      <vt:lpstr>HayMarket!SF_GR310_19</vt:lpstr>
      <vt:lpstr>HayMarket!SF_GR310_2</vt:lpstr>
      <vt:lpstr>LivestockMarket!SF_GR310_2</vt:lpstr>
      <vt:lpstr>HayMarket!SF_GR310_20</vt:lpstr>
      <vt:lpstr>HayMarket!SF_GR310_21</vt:lpstr>
      <vt:lpstr>HayMarket!SF_GR310_22</vt:lpstr>
      <vt:lpstr>HayMarket!SF_GR310_23</vt:lpstr>
      <vt:lpstr>HayMarket!SF_GR310_24</vt:lpstr>
      <vt:lpstr>HayMarket!SF_GR310_25</vt:lpstr>
      <vt:lpstr>HayMarket!SF_GR310_3</vt:lpstr>
      <vt:lpstr>LivestockMarket!SF_GR310_3</vt:lpstr>
      <vt:lpstr>HayMarket!SF_GR310_4</vt:lpstr>
      <vt:lpstr>LivestockMarket!SF_GR310_4</vt:lpstr>
      <vt:lpstr>HayMarket!SF_GR310_5</vt:lpstr>
      <vt:lpstr>LivestockMarket!SF_GR310_5</vt:lpstr>
      <vt:lpstr>HayMarket!SF_GR310_6</vt:lpstr>
      <vt:lpstr>HayMarket!SF_GR310_7</vt:lpstr>
      <vt:lpstr>HayMarket!SF_GR310_8</vt:lpstr>
      <vt:lpstr>HayMarket!SF_GR310_9</vt:lpstr>
      <vt:lpstr>HayMarket!SF_GR311.txt_1</vt:lpstr>
      <vt:lpstr>HayMarket!SF_GR311.txt_2</vt:lpstr>
      <vt:lpstr>HayMarket!SF_GR311.txt_3</vt:lpstr>
      <vt:lpstr>HayMarket!SF_GR311.txt_4</vt:lpstr>
      <vt:lpstr>HayMarket!SF_GR311.txt_5</vt:lpstr>
      <vt:lpstr>HayMarket!SF_GR311.txt_6</vt:lpstr>
      <vt:lpstr>HayMarket!SF_GR311.txt_7</vt:lpstr>
      <vt:lpstr>HayMarket!SF_GR311.txt_8</vt:lpstr>
      <vt:lpstr>HayMarket!SF_GR311.txt_9</vt:lpstr>
      <vt:lpstr>HayMarket!SF_GR311_1</vt:lpstr>
      <vt:lpstr>HayMarket!SF_GR311_10</vt:lpstr>
      <vt:lpstr>LivestockMarket!SF_GR311_10</vt:lpstr>
      <vt:lpstr>HayMarket!SF_GR311_11</vt:lpstr>
      <vt:lpstr>LivestockMarket!SF_GR311_11</vt:lpstr>
      <vt:lpstr>HayMarket!SF_GR311_12</vt:lpstr>
      <vt:lpstr>LivestockMarket!SF_GR311_12</vt:lpstr>
      <vt:lpstr>HayMarket!SF_GR311_13</vt:lpstr>
      <vt:lpstr>LivestockMarket!SF_GR311_13</vt:lpstr>
      <vt:lpstr>HayMarket!SF_GR311_14</vt:lpstr>
      <vt:lpstr>HayMarket!SF_GR311_15</vt:lpstr>
      <vt:lpstr>HayMarket!SF_GR311_16</vt:lpstr>
      <vt:lpstr>HayMarket!SF_GR311_17</vt:lpstr>
      <vt:lpstr>HayMarket!SF_GR311_18</vt:lpstr>
      <vt:lpstr>HayMarket!SF_GR311_19</vt:lpstr>
      <vt:lpstr>HayMarket!SF_GR311_20</vt:lpstr>
      <vt:lpstr>HayMarket!SF_GR311_21</vt:lpstr>
      <vt:lpstr>HayMarket!SF_GR311_22</vt:lpstr>
      <vt:lpstr>HayMarket!SF_GR311_23</vt:lpstr>
      <vt:lpstr>HayMarket!SF_GR311_24</vt:lpstr>
      <vt:lpstr>HayMarket!SF_GR311_3</vt:lpstr>
      <vt:lpstr>LivestockMarket!SF_GR311_3</vt:lpstr>
      <vt:lpstr>HayMarket!SF_GR311_4</vt:lpstr>
      <vt:lpstr>LivestockMarket!SF_GR311_4</vt:lpstr>
      <vt:lpstr>HayMarket!SF_GR311_5</vt:lpstr>
      <vt:lpstr>LivestockMarket!SF_GR311_5</vt:lpstr>
      <vt:lpstr>HayMarket!SF_GR311_6</vt:lpstr>
      <vt:lpstr>LivestockMarket!SF_GR311_6</vt:lpstr>
      <vt:lpstr>HayMarket!SF_GR311_7</vt:lpstr>
      <vt:lpstr>LivestockMarket!SF_GR311_7</vt:lpstr>
      <vt:lpstr>HayMarket!SF_GR311_8</vt:lpstr>
      <vt:lpstr>LivestockMarket!SF_GR311_8</vt:lpstr>
      <vt:lpstr>HayMarket!SF_GR311_9</vt:lpstr>
      <vt:lpstr>LivestockMarket!SF_GR311_9</vt:lpstr>
      <vt:lpstr>HayMarket!SF_GR312_1</vt:lpstr>
      <vt:lpstr>LivestockMarket!SF_GR312_1</vt:lpstr>
      <vt:lpstr>HayMarket!SF_GR312_10</vt:lpstr>
      <vt:lpstr>HayMarket!SF_GR312_11</vt:lpstr>
      <vt:lpstr>HayMarket!SF_GR312_12</vt:lpstr>
      <vt:lpstr>HayMarket!SF_GR312_13</vt:lpstr>
      <vt:lpstr>HayMarket!SF_GR312_14</vt:lpstr>
      <vt:lpstr>HayMarket!SF_GR312_15</vt:lpstr>
      <vt:lpstr>HayMarket!SF_GR312_16</vt:lpstr>
      <vt:lpstr>HayMarket!SF_GR312_17</vt:lpstr>
      <vt:lpstr>HayMarket!SF_GR312_18</vt:lpstr>
      <vt:lpstr>HayMarket!SF_GR312_19</vt:lpstr>
      <vt:lpstr>HayMarket!SF_GR312_2</vt:lpstr>
      <vt:lpstr>LivestockMarket!SF_GR312_2</vt:lpstr>
      <vt:lpstr>HayMarket!SF_GR312_20</vt:lpstr>
      <vt:lpstr>HayMarket!SF_GR312_21</vt:lpstr>
      <vt:lpstr>HayMarket!SF_GR312_3</vt:lpstr>
      <vt:lpstr>LivestockMarket!SF_GR312_3</vt:lpstr>
      <vt:lpstr>HayMarket!SF_GR312_4</vt:lpstr>
      <vt:lpstr>HayMarket!SF_GR312_5</vt:lpstr>
      <vt:lpstr>HayMarket!SF_GR312_6</vt:lpstr>
      <vt:lpstr>HayMarket!SF_GR312_7</vt:lpstr>
      <vt:lpstr>HayMarket!SF_GR312_8</vt:lpstr>
      <vt:lpstr>HayMarket!SF_GR312_9</vt:lpstr>
      <vt:lpstr>HayMarket!SF_GR313_1</vt:lpstr>
      <vt:lpstr>LivestockMarket!SF_GR313_1</vt:lpstr>
      <vt:lpstr>HayMarket!SF_GR313_10</vt:lpstr>
      <vt:lpstr>HayMarket!SF_GR313_11</vt:lpstr>
      <vt:lpstr>HayMarket!SF_GR313_12</vt:lpstr>
      <vt:lpstr>HayMarket!SF_GR313_13</vt:lpstr>
      <vt:lpstr>HayMarket!SF_GR313_14</vt:lpstr>
      <vt:lpstr>HayMarket!SF_GR313_15</vt:lpstr>
      <vt:lpstr>HayMarket!SF_GR313_2</vt:lpstr>
      <vt:lpstr>LivestockMarket!SF_GR313_2</vt:lpstr>
      <vt:lpstr>HayMarket!SF_GR313_3</vt:lpstr>
      <vt:lpstr>LivestockMarket!SF_GR313_3</vt:lpstr>
      <vt:lpstr>HayMarket!SF_GR313_4</vt:lpstr>
      <vt:lpstr>LivestockMarket!SF_GR313_4</vt:lpstr>
      <vt:lpstr>HayMarket!SF_GR313_5</vt:lpstr>
      <vt:lpstr>HayMarket!SF_GR313_6</vt:lpstr>
      <vt:lpstr>HayMarket!SF_GR313_7</vt:lpstr>
      <vt:lpstr>HayMarket!SF_GR313_8</vt:lpstr>
      <vt:lpstr>HayMarket!SF_GR313_9</vt:lpstr>
      <vt:lpstr>HayMarket!SF_GR314_1</vt:lpstr>
      <vt:lpstr>LivestockMarket!SF_GR314_1</vt:lpstr>
      <vt:lpstr>HayMarket!SF_GR314_10</vt:lpstr>
      <vt:lpstr>HayMarket!SF_GR314_11</vt:lpstr>
      <vt:lpstr>HayMarket!SF_GR314_12</vt:lpstr>
      <vt:lpstr>HayMarket!SF_GR314_13</vt:lpstr>
      <vt:lpstr>HayMarket!SF_GR314_14</vt:lpstr>
      <vt:lpstr>HayMarket!SF_GR314_15</vt:lpstr>
      <vt:lpstr>HayMarket!SF_GR314_2</vt:lpstr>
      <vt:lpstr>LivestockMarket!SF_GR314_2</vt:lpstr>
      <vt:lpstr>HayMarket!SF_GR314_3</vt:lpstr>
      <vt:lpstr>LivestockMarket!SF_GR314_3</vt:lpstr>
      <vt:lpstr>HayMarket!SF_GR314_4</vt:lpstr>
      <vt:lpstr>HayMarket!SF_GR314_5</vt:lpstr>
      <vt:lpstr>HayMarket!SF_GR314_6</vt:lpstr>
      <vt:lpstr>HayMarket!SF_GR314_7</vt:lpstr>
      <vt:lpstr>HayMarket!SF_GR314_8</vt:lpstr>
      <vt:lpstr>HayMarket!SF_GR314_9</vt:lpstr>
      <vt:lpstr>LivestockMarket!sf_LS115_1</vt:lpstr>
      <vt:lpstr>LivestockMarket!sf_LS115_10</vt:lpstr>
      <vt:lpstr>LivestockMarket!sf_LS115_11</vt:lpstr>
      <vt:lpstr>LivestockMarket!sf_LS115_12</vt:lpstr>
      <vt:lpstr>LivestockMarket!sf_LS115_13</vt:lpstr>
      <vt:lpstr>LivestockMarket!sf_LS115_14</vt:lpstr>
      <vt:lpstr>LivestockMarket!sf_LS115_15</vt:lpstr>
      <vt:lpstr>LivestockMarket!sf_LS115_2</vt:lpstr>
      <vt:lpstr>LivestockMarket!sf_LS115_3</vt:lpstr>
      <vt:lpstr>LivestockMarket!sf_LS115_4</vt:lpstr>
      <vt:lpstr>LivestockMarket!sf_LS115_5</vt:lpstr>
      <vt:lpstr>LivestockMarket!sf_LS115_6</vt:lpstr>
      <vt:lpstr>LivestockMarket!sf_LS115_7</vt:lpstr>
      <vt:lpstr>LivestockMarket!sf_LS115_8</vt:lpstr>
      <vt:lpstr>LivestockMarket!sf_LS115_9</vt:lpstr>
      <vt:lpstr>LivestockMarket!SF_ls750_1</vt:lpstr>
      <vt:lpstr>LivestockMarket!SF_ls750_10</vt:lpstr>
      <vt:lpstr>LivestockMarket!SF_ls750_11</vt:lpstr>
      <vt:lpstr>LivestockMarket!SF_ls750_12</vt:lpstr>
      <vt:lpstr>LivestockMarket!SF_ls750_13</vt:lpstr>
      <vt:lpstr>LivestockMarket!SF_ls750_14</vt:lpstr>
      <vt:lpstr>LivestockMarket!SF_ls750_15</vt:lpstr>
      <vt:lpstr>LivestockMarket!SF_ls750_2</vt:lpstr>
      <vt:lpstr>LivestockMarket!SF_ls750_3</vt:lpstr>
      <vt:lpstr>LivestockMarket!SF_ls750_4</vt:lpstr>
      <vt:lpstr>LivestockMarket!SF_ls750_5</vt:lpstr>
      <vt:lpstr>LivestockMarket!SF_ls750_6</vt:lpstr>
      <vt:lpstr>LivestockMarket!SF_ls750_7</vt:lpstr>
      <vt:lpstr>LivestockMarket!SF_ls750_8</vt:lpstr>
      <vt:lpstr>LivestockMarket!SF_ls750_9</vt:lpstr>
      <vt:lpstr>LivestockMarket!SF_ls760_1</vt:lpstr>
      <vt:lpstr>LivestockMarket!SF_LS761_1</vt:lpstr>
      <vt:lpstr>LivestockMarket!SF_LS761_10</vt:lpstr>
      <vt:lpstr>LivestockMarket!SF_LS761_11</vt:lpstr>
      <vt:lpstr>LivestockMarket!SF_LS761_12</vt:lpstr>
      <vt:lpstr>LivestockMarket!SF_LS761_13</vt:lpstr>
      <vt:lpstr>LivestockMarket!SF_LS761_14</vt:lpstr>
      <vt:lpstr>LivestockMarket!SF_LS761_15</vt:lpstr>
      <vt:lpstr>LivestockMarket!SF_LS761_16</vt:lpstr>
      <vt:lpstr>LivestockMarket!SF_LS761_17</vt:lpstr>
      <vt:lpstr>LivestockMarket!SF_LS761_3</vt:lpstr>
      <vt:lpstr>LivestockMarket!SF_LS761_4</vt:lpstr>
      <vt:lpstr>LivestockMarket!SF_LS761_5</vt:lpstr>
      <vt:lpstr>LivestockMarket!SF_LS761_6</vt:lpstr>
      <vt:lpstr>LivestockMarket!SF_LS761_7</vt:lpstr>
      <vt:lpstr>LivestockMarket!SF_LS761_8</vt:lpstr>
      <vt:lpstr>LivestockMarket!SF_LS761_9</vt:lpstr>
      <vt:lpstr>LivestockMarket!SF_ls763_1</vt:lpstr>
      <vt:lpstr>LivestockMarket!SF_ls763_10</vt:lpstr>
      <vt:lpstr>LivestockMarket!SF_ls763_11</vt:lpstr>
      <vt:lpstr>LivestockMarket!SF_ls763_12</vt:lpstr>
      <vt:lpstr>LivestockMarket!SF_ls763_13</vt:lpstr>
      <vt:lpstr>LivestockMarket!SF_ls763_14</vt:lpstr>
      <vt:lpstr>LivestockMarket!SF_ls763_15</vt:lpstr>
      <vt:lpstr>LivestockMarket!SF_ls763_2</vt:lpstr>
      <vt:lpstr>LivestockMarket!SF_ls763_3</vt:lpstr>
      <vt:lpstr>LivestockMarket!SF_ls763_4</vt:lpstr>
      <vt:lpstr>LivestockMarket!SF_ls763_5</vt:lpstr>
      <vt:lpstr>LivestockMarket!SF_ls763_6</vt:lpstr>
      <vt:lpstr>LivestockMarket!SF_ls763_7</vt:lpstr>
      <vt:lpstr>LivestockMarket!SF_ls763_8</vt:lpstr>
      <vt:lpstr>LivestockMarket!SF_ls763_9</vt:lpstr>
      <vt:lpstr>LivestockMarket!SF_ls764_1</vt:lpstr>
      <vt:lpstr>LivestockMarket!SF_ls764_10</vt:lpstr>
      <vt:lpstr>LivestockMarket!SF_ls764_11</vt:lpstr>
      <vt:lpstr>LivestockMarket!SF_ls764_12</vt:lpstr>
      <vt:lpstr>LivestockMarket!SF_ls764_13</vt:lpstr>
      <vt:lpstr>LivestockMarket!SF_ls764_14</vt:lpstr>
      <vt:lpstr>LivestockMarket!SF_ls764_15</vt:lpstr>
      <vt:lpstr>LivestockMarket!SF_ls764_16</vt:lpstr>
      <vt:lpstr>LivestockMarket!SF_ls764_17</vt:lpstr>
      <vt:lpstr>LivestockMarket!SF_ls764_2</vt:lpstr>
      <vt:lpstr>LivestockMarket!SF_ls764_3</vt:lpstr>
      <vt:lpstr>LivestockMarket!SF_ls764_4</vt:lpstr>
      <vt:lpstr>LivestockMarket!SF_ls764_5</vt:lpstr>
      <vt:lpstr>LivestockMarket!SF_ls764_6</vt:lpstr>
      <vt:lpstr>LivestockMarket!SF_ls764_7</vt:lpstr>
      <vt:lpstr>LivestockMarket!SF_ls764_8</vt:lpstr>
      <vt:lpstr>LivestockMarket!SF_ls764_9</vt:lpstr>
      <vt:lpstr>LivestockMarket!SF_ls766_1</vt:lpstr>
      <vt:lpstr>LivestockMarket!SF_ls766_11</vt:lpstr>
      <vt:lpstr>LivestockMarket!SF_ls766_12</vt:lpstr>
      <vt:lpstr>LivestockMarket!SF_ls766_13</vt:lpstr>
      <vt:lpstr>LivestockMarket!SF_ls766_14</vt:lpstr>
      <vt:lpstr>LivestockMarket!SF_ls766_15</vt:lpstr>
      <vt:lpstr>LivestockMarket!SF_ls766_16</vt:lpstr>
      <vt:lpstr>LivestockMarket!SF_ls766_17</vt:lpstr>
      <vt:lpstr>LivestockMarket!SF_ls766_18</vt:lpstr>
      <vt:lpstr>LivestockMarket!SF_ls766_19</vt:lpstr>
      <vt:lpstr>LivestockMarket!SF_ls766_2</vt:lpstr>
      <vt:lpstr>LivestockMarket!SF_ls766_20</vt:lpstr>
      <vt:lpstr>LivestockMarket!SF_ls766_21</vt:lpstr>
      <vt:lpstr>LivestockMarket!SF_ls766_22</vt:lpstr>
      <vt:lpstr>LivestockMarket!SF_ls766_23</vt:lpstr>
      <vt:lpstr>LivestockMarket!SF_ls766_24</vt:lpstr>
      <vt:lpstr>LivestockMarket!SF_ls766_25</vt:lpstr>
      <vt:lpstr>LivestockMarket!SF_ls766_26</vt:lpstr>
      <vt:lpstr>LivestockMarket!SF_ls766_27</vt:lpstr>
      <vt:lpstr>LivestockMarket!SF_ls766_28</vt:lpstr>
      <vt:lpstr>LivestockMarket!SF_ls766_29</vt:lpstr>
      <vt:lpstr>LivestockMarket!SF_ls766_3</vt:lpstr>
      <vt:lpstr>LivestockMarket!SF_ls766_30</vt:lpstr>
      <vt:lpstr>LivestockMarket!SF_ls766_31</vt:lpstr>
      <vt:lpstr>LivestockMarket!SF_ls766_32</vt:lpstr>
      <vt:lpstr>LivestockMarket!SF_ls766_33</vt:lpstr>
      <vt:lpstr>LivestockMarket!SF_ls766_34</vt:lpstr>
      <vt:lpstr>LivestockMarket!SF_ls766_35</vt:lpstr>
      <vt:lpstr>LivestockMarket!SF_ls766_36</vt:lpstr>
      <vt:lpstr>LivestockMarket!SF_ls766_37</vt:lpstr>
      <vt:lpstr>LivestockMarket!SF_ls766_38</vt:lpstr>
      <vt:lpstr>LivestockMarket!SF_ls766_39</vt:lpstr>
      <vt:lpstr>LivestockMarket!SF_ls766_4</vt:lpstr>
      <vt:lpstr>LivestockMarket!SF_ls766_40</vt:lpstr>
      <vt:lpstr>LivestockMarket!SF_ls766_41</vt:lpstr>
      <vt:lpstr>LivestockMarket!SF_ls766_42</vt:lpstr>
      <vt:lpstr>LivestockMarket!SF_ls766_43</vt:lpstr>
      <vt:lpstr>LivestockMarket!SF_ls766_44</vt:lpstr>
      <vt:lpstr>LivestockMarket!SF_ls766_45</vt:lpstr>
      <vt:lpstr>LivestockMarket!SF_ls766_46</vt:lpstr>
      <vt:lpstr>LivestockMarket!SF_ls766_47</vt:lpstr>
      <vt:lpstr>LivestockMarket!SF_ls766_48</vt:lpstr>
      <vt:lpstr>LivestockMarket!SF_ls766_5</vt:lpstr>
      <vt:lpstr>LivestockMarket!SF_ls766_6</vt:lpstr>
    </vt:vector>
  </TitlesOfParts>
  <Company> ARS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GaleDunnH</dc:creator>
  <cp:lastModifiedBy>MeganChristensen</cp:lastModifiedBy>
  <cp:lastPrinted>2008-04-18T14:09:36Z</cp:lastPrinted>
  <dcterms:created xsi:type="dcterms:W3CDTF">2008-02-20T15:15:22Z</dcterms:created>
  <dcterms:modified xsi:type="dcterms:W3CDTF">2011-08-11T15:19:07Z</dcterms:modified>
</cp:coreProperties>
</file>