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ni Year 1\"/>
    </mc:Choice>
  </mc:AlternateContent>
  <xr:revisionPtr revIDLastSave="0" documentId="13_ncr:1_{EBA41679-E047-4A02-B059-194A1D6D813E}" xr6:coauthVersionLast="47" xr6:coauthVersionMax="47" xr10:uidLastSave="{00000000-0000-0000-0000-000000000000}"/>
  <bookViews>
    <workbookView xWindow="-110" yWindow="-110" windowWidth="19420" windowHeight="11020" xr2:uid="{065AAFAF-1D15-4155-B0C4-C66196C571F0}"/>
  </bookViews>
  <sheets>
    <sheet name="Portfolio Track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1" l="1"/>
  <c r="H7" i="1"/>
  <c r="C4" i="1" a="1"/>
  <c r="C4" i="1" s="1"/>
  <c r="C5" i="1" a="1"/>
  <c r="C5" i="1" s="1"/>
  <c r="C6" i="1" a="1"/>
  <c r="C6" i="1" s="1"/>
  <c r="H6" i="1"/>
  <c r="H4" i="1"/>
  <c r="H8" i="1" s="1"/>
  <c r="H5" i="1"/>
  <c r="K4" i="1" l="1" a="1"/>
  <c r="K4" i="1" s="1"/>
  <c r="D4" i="1" a="1"/>
  <c r="D4" i="1" s="1"/>
  <c r="F4" i="1" s="1"/>
  <c r="L4" i="1" a="1"/>
  <c r="L4" i="1" s="1"/>
  <c r="N4" i="1" a="1"/>
  <c r="N4" i="1" s="1"/>
  <c r="M4" i="1" a="1"/>
  <c r="M4" i="1" s="1"/>
  <c r="I4" i="1" l="1"/>
  <c r="M5" i="1" a="1"/>
  <c r="M5" i="1" s="1"/>
  <c r="L5" i="1" a="1"/>
  <c r="L5" i="1" s="1"/>
  <c r="N5" i="1" a="1"/>
  <c r="N5" i="1" s="1"/>
  <c r="D5" i="1" a="1"/>
  <c r="D5" i="1" s="1"/>
  <c r="F5" i="1" s="1"/>
  <c r="K5" i="1" a="1"/>
  <c r="K5" i="1" s="1"/>
  <c r="J4" i="1" l="1"/>
  <c r="I5" i="1"/>
  <c r="J5" i="1" s="1"/>
  <c r="L6" i="1" a="1"/>
  <c r="L6" i="1" s="1"/>
  <c r="M6" i="1" a="1"/>
  <c r="M6" i="1" s="1"/>
  <c r="N6" i="1" a="1"/>
  <c r="N6" i="1" s="1"/>
  <c r="D6" i="1" a="1"/>
  <c r="D6" i="1" s="1"/>
  <c r="F6" i="1" s="1"/>
  <c r="K6" i="1" a="1"/>
  <c r="K6" i="1" s="1"/>
  <c r="I6" i="1" l="1"/>
  <c r="J6" i="1" s="1"/>
  <c r="K7" i="1" a="1"/>
  <c r="K7" i="1" s="1"/>
  <c r="K8" i="1" s="1"/>
  <c r="D7" i="1" a="1"/>
  <c r="D7" i="1" s="1"/>
  <c r="F7" i="1" s="1"/>
  <c r="F8" i="1" s="1"/>
  <c r="J8" i="1" s="1"/>
  <c r="N7" i="1" a="1"/>
  <c r="N7" i="1" s="1"/>
  <c r="M7" i="1" a="1"/>
  <c r="M7" i="1" s="1"/>
  <c r="C7" i="1" a="1"/>
  <c r="C7" i="1" s="1"/>
  <c r="L7" i="1" a="1"/>
  <c r="L7" i="1" s="1"/>
  <c r="I7" i="1" l="1"/>
  <c r="J7" i="1" s="1"/>
  <c r="I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<sst xmlns="http://schemas.openxmlformats.org/spreadsheetml/2006/main" count="15" uniqueCount="15">
  <si>
    <t>Price</t>
  </si>
  <si>
    <t>Total Value</t>
  </si>
  <si>
    <t>Total Cost</t>
  </si>
  <si>
    <t>Total $ Gain/Loss</t>
  </si>
  <si>
    <t>Total % Gain/Loss</t>
  </si>
  <si>
    <t>Daily $ Gain/Loss</t>
  </si>
  <si>
    <t>Daily % Gain/Loss</t>
  </si>
  <si>
    <t>Stocks Portfolio Tracker</t>
  </si>
  <si>
    <t>Stocks</t>
  </si>
  <si>
    <t># of Shares</t>
  </si>
  <si>
    <t>Price Per Share Paid</t>
  </si>
  <si>
    <t>52 week high</t>
  </si>
  <si>
    <t>52 week low</t>
  </si>
  <si>
    <t>Total</t>
  </si>
  <si>
    <t>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</si>
</sst>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_([$$-409]* #,##0.00_);_([$$-409]* \(#,##0.00\);_([$$-409]* &quot;-&quot;??_);_(@_)"/>
    <numFmt numFmtId="165" formatCode="_-[$$-409]* #,##0.00_ ;_-[$$-409]* \-#,##0.00\ ;_-[$$-409]* &quot;-&quot;??_ ;_-@_ "/>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10"/>
      <color theme="1"/>
      <name val="Aptos Narrow"/>
      <family val="2"/>
      <scheme val="minor"/>
    </font>
    <font>
      <b/>
      <sz val="16"/>
      <name val="Aptos Narrow"/>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medium">
        <color theme="1"/>
      </left>
      <right/>
      <top/>
      <bottom/>
      <diagonal/>
    </border>
    <border>
      <left/>
      <right style="medium">
        <color theme="1"/>
      </right>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0" fillId="0" borderId="0" xfId="0" applyAlignment="1">
      <alignment horizontal="center" vertical="center"/>
    </xf>
    <xf numFmtId="0" fontId="3" fillId="0" borderId="0" xfId="0" applyFont="1" applyBorder="1" applyAlignment="1">
      <alignment horizontal="center" vertical="center" wrapText="1"/>
    </xf>
    <xf numFmtId="164" fontId="0" fillId="0" borderId="0" xfId="0" applyNumberFormat="1" applyBorder="1"/>
    <xf numFmtId="0" fontId="0" fillId="0" borderId="0" xfId="0" applyBorder="1"/>
    <xf numFmtId="165" fontId="0" fillId="0" borderId="0" xfId="1" applyNumberFormat="1" applyFont="1" applyBorder="1" applyAlignment="1">
      <alignment horizontal="center" vertical="center"/>
    </xf>
    <xf numFmtId="165" fontId="0" fillId="0" borderId="0" xfId="0" applyNumberFormat="1" applyBorder="1"/>
    <xf numFmtId="10" fontId="0" fillId="0" borderId="0" xfId="2" applyNumberFormat="1" applyFont="1" applyBorder="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164" fontId="0" fillId="0" borderId="2" xfId="0" applyNumberFormat="1" applyBorder="1"/>
    <xf numFmtId="0" fontId="2" fillId="0" borderId="3" xfId="0" applyFont="1" applyBorder="1"/>
    <xf numFmtId="0" fontId="0" fillId="0" borderId="4" xfId="0" applyBorder="1"/>
    <xf numFmtId="0" fontId="0" fillId="0" borderId="5" xfId="0" applyBorder="1"/>
    <xf numFmtId="164" fontId="0" fillId="0" borderId="4" xfId="0" applyNumberFormat="1" applyBorder="1"/>
    <xf numFmtId="165" fontId="0" fillId="0" borderId="4" xfId="0" applyNumberFormat="1" applyBorder="1"/>
    <xf numFmtId="10" fontId="0" fillId="0" borderId="4" xfId="2" applyNumberFormat="1" applyFont="1" applyBorder="1"/>
    <xf numFmtId="164" fontId="0" fillId="0" borderId="1" xfId="0" applyNumberFormat="1" applyBorder="1"/>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164" fontId="0" fillId="0" borderId="4" xfId="0" applyNumberFormat="1" applyBorder="1" applyAlignment="1">
      <alignment horizontal="center" vertical="center"/>
    </xf>
    <xf numFmtId="164" fontId="0" fillId="0" borderId="4" xfId="2" applyNumberFormat="1" applyFont="1" applyBorder="1"/>
    <xf numFmtId="165" fontId="0" fillId="0" borderId="4" xfId="2" applyNumberFormat="1" applyFont="1" applyBorder="1"/>
  </cellXfs>
  <cellStyles count="3">
    <cellStyle name="Currency" xfId="1" builtinId="4"/>
    <cellStyle name="Normal" xfId="0" builtinId="0"/>
    <cellStyle name="Per cent" xfId="2" builtinId="5"/>
  </cellStyles>
  <dxfs count="34">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9C0006"/>
      </font>
    </dxf>
    <dxf>
      <font>
        <color rgb="FF00B050"/>
      </font>
    </dxf>
    <dxf>
      <font>
        <color rgb="FF9C0006"/>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numFmt numFmtId="164" formatCode="_([$$-409]* #,##0.00_);_([$$-409]* \(#,##0.00\);_([$$-409]* &quot;-&quot;??_);_(@_)"/>
    </dxf>
    <dxf>
      <numFmt numFmtId="164" formatCode="_([$$-409]* #,##0.00_);_([$$-409]* \(#,##0.00\);_([$$-409]* &quot;-&quot;??_);_(@_)"/>
    </dxf>
    <dxf>
      <numFmt numFmtId="14" formatCode="0.00%"/>
    </dxf>
    <dxf>
      <numFmt numFmtId="164" formatCode="_([$$-409]* #,##0.00_);_([$$-409]* \(#,##0.00\);_([$$-409]* &quot;-&quot;??_);_(@_)"/>
    </dxf>
    <dxf>
      <numFmt numFmtId="14" formatCode="0.00%"/>
    </dxf>
    <dxf>
      <numFmt numFmtId="164" formatCode="_([$$-409]* #,##0.00_);_([$$-409]* \(#,##0.00\);_([$$-409]* &quot;-&quot;??_);_(@_)"/>
    </dxf>
    <dxf>
      <numFmt numFmtId="165" formatCode="_-[$$-409]* #,##0.00_ ;_-[$$-409]* \-#,##0.00\ ;_-[$$-409]* &quot;-&quot;??_ ;_-@_ "/>
    </dxf>
    <dxf>
      <numFmt numFmtId="165" formatCode="_-[$$-409]* #,##0.00_ ;_-[$$-409]* \-#,##0.00\ ;_-[$$-409]* &quot;-&quot;??_ ;_-@_ "/>
      <alignment horizontal="center" vertical="center" textRotation="0" wrapText="0" indent="0" justifyLastLine="0" shrinkToFit="0" readingOrder="0"/>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border outline="0">
        <top style="medium">
          <color theme="0"/>
        </top>
      </border>
    </dxf>
    <dxf>
      <font>
        <b/>
        <i val="0"/>
        <strike val="0"/>
        <condense val="0"/>
        <extend val="0"/>
        <outline val="0"/>
        <shadow val="0"/>
        <u val="none"/>
        <vertAlign val="baseline"/>
        <sz val="10"/>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Tracker'!$I$3</c:f>
              <c:strCache>
                <c:ptCount val="1"/>
                <c:pt idx="0">
                  <c:v>Total $ Gain/Loss</c:v>
                </c:pt>
              </c:strCache>
            </c:strRef>
          </c:tx>
          <c:spPr>
            <a:solidFill>
              <a:schemeClr val="accent1"/>
            </a:solidFill>
            <a:ln>
              <a:noFill/>
            </a:ln>
            <a:effectLst/>
          </c:spPr>
          <c:invertIfNegative val="0"/>
          <c:cat>
            <c:strRef>
              <c:f>'Portfolio Tracker'!$C$4:$C$7</c:f>
              <c:strCache>
                <c:ptCount val="4"/>
                <c:pt idx="0">
                  <c:v> NVDA </c:v>
                </c:pt>
                <c:pt idx="1">
                  <c:v> AAPL </c:v>
                </c:pt>
                <c:pt idx="2">
                  <c:v> MSFT </c:v>
                </c:pt>
                <c:pt idx="3">
                  <c:v> AMZN </c:v>
                </c:pt>
              </c:strCache>
            </c:strRef>
          </c:cat>
          <c:val>
            <c:numRef>
              <c:f>'Portfolio Tracker'!$I$4:$I$7</c:f>
              <c:numCache>
                <c:formatCode>_([$$-409]* #,##0.00_);_([$$-409]* \(#,##0.00\);_([$$-409]* "-"??_);_(@_)</c:formatCode>
                <c:ptCount val="4"/>
                <c:pt idx="0">
                  <c:v>670.05</c:v>
                </c:pt>
                <c:pt idx="1">
                  <c:v>343.20000000000005</c:v>
                </c:pt>
                <c:pt idx="2">
                  <c:v>6970</c:v>
                </c:pt>
                <c:pt idx="3">
                  <c:v>-1034.8800000000001</c:v>
                </c:pt>
              </c:numCache>
            </c:numRef>
          </c:val>
          <c:extLst>
            <c:ext xmlns:c16="http://schemas.microsoft.com/office/drawing/2014/chart" uri="{C3380CC4-5D6E-409C-BE32-E72D297353CC}">
              <c16:uniqueId val="{00000000-09F4-400F-8CC8-9743C712AA3C}"/>
            </c:ext>
          </c:extLst>
        </c:ser>
        <c:dLbls>
          <c:showLegendKey val="0"/>
          <c:showVal val="0"/>
          <c:showCatName val="0"/>
          <c:showSerName val="0"/>
          <c:showPercent val="0"/>
          <c:showBubbleSize val="0"/>
        </c:dLbls>
        <c:gapWidth val="219"/>
        <c:overlap val="-27"/>
        <c:axId val="137816319"/>
        <c:axId val="137816799"/>
      </c:barChart>
      <c:catAx>
        <c:axId val="13781631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816799"/>
        <c:crosses val="autoZero"/>
        <c:auto val="1"/>
        <c:lblAlgn val="ctr"/>
        <c:lblOffset val="100"/>
        <c:noMultiLvlLbl val="0"/>
      </c:catAx>
      <c:valAx>
        <c:axId val="1378167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8163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'Portfolio Tracker'!$F$3</c:f>
              <c:strCache>
                <c:ptCount val="1"/>
                <c:pt idx="0">
                  <c:v>Total Value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'Portfolio Tracker'!$C$4:$C$7</c:f>
              <c:strCache>
                <c:ptCount val="4"/>
                <c:pt idx="0">
                  <c:v> NVDA </c:v>
                </c:pt>
                <c:pt idx="1">
                  <c:v> AAPL </c:v>
                </c:pt>
                <c:pt idx="2">
                  <c:v> MSFT </c:v>
                </c:pt>
                <c:pt idx="3">
                  <c:v> AMZN </c:v>
                </c:pt>
              </c:strCache>
            </c:strRef>
          </c:cat>
          <c:val>
            <c:numRef>
              <c:f>'Portfolio Tracker'!$F$4:$F$7</c:f>
              <c:numCache>
                <c:formatCode>_([$$-409]* #,##0.00_);_([$$-409]* \(#,##0.00\);_([$$-409]* "-"??_);_(@_)</c:formatCode>
                <c:ptCount val="4"/>
                <c:pt idx="0">
                  <c:v>1645.05</c:v>
                </c:pt>
                <c:pt idx="1">
                  <c:v>1743.2</c:v>
                </c:pt>
                <c:pt idx="2">
                  <c:v>9470</c:v>
                </c:pt>
                <c:pt idx="3">
                  <c:v>4047.12</c:v>
                </c:pt>
              </c:numCache>
            </c:numRef>
          </c:val>
          <c:extLst>
            <c:ext xmlns:c16="http://schemas.microsoft.com/office/drawing/2014/chart" uri="{C3380CC4-5D6E-409C-BE32-E72D297353CC}">
              <c16:uniqueId val="{00000000-BE27-4016-A097-9DC76FF1B53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299954</xdr:colOff>
      <xdr:row>9</xdr:row>
      <xdr:rowOff>19551</xdr:rowOff>
    </xdr:from>
    <xdr:to>
      <xdr:col>9</xdr:col>
      <xdr:colOff>885658</xdr:colOff>
      <xdr:row>26</xdr:row>
      <xdr:rowOff>125329</xdr:rowOff>
    </xdr:to>
    <xdr:graphicFrame macro="">
      <xdr:nvGraphicFramePr>
        <xdr:cNvPr id="6" name="Chart 5">
          <a:extLst>
            <a:ext uri="{FF2B5EF4-FFF2-40B4-BE49-F238E27FC236}">
              <a16:creationId xmlns:a16="http://schemas.microsoft.com/office/drawing/2014/main" id="{ED56B18F-CF32-C370-DAC8-70811663F9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49296</xdr:colOff>
      <xdr:row>9</xdr:row>
      <xdr:rowOff>2841</xdr:rowOff>
    </xdr:from>
    <xdr:to>
      <xdr:col>5</xdr:col>
      <xdr:colOff>33421</xdr:colOff>
      <xdr:row>26</xdr:row>
      <xdr:rowOff>142039</xdr:rowOff>
    </xdr:to>
    <xdr:graphicFrame macro="">
      <xdr:nvGraphicFramePr>
        <xdr:cNvPr id="7" name="Chart 6">
          <a:extLst>
            <a:ext uri="{FF2B5EF4-FFF2-40B4-BE49-F238E27FC236}">
              <a16:creationId xmlns:a16="http://schemas.microsoft.com/office/drawing/2014/main" id="{624660CD-9A47-9F32-FBE0-1523D2569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
  <rv s="0">
    <v>https://www.bing.com/financeapi/forcetrigger?t=a1yv52&amp;q=XNAS%3aNVDA&amp;form=skydnc</v>
    <v>Learn more on Bing</v>
  </rv>
  <rv s="1">
    <v>en-GB</v>
    <v>a1yv52</v>
    <v>268435456</v>
    <v>1</v>
    <v>Powered by Refinitiv</v>
    <v>0</v>
    <v>NVIDIA CORPORATION (XNAS:NVDA)</v>
    <v>2</v>
    <v>3</v>
    <v>Finance</v>
    <v>4</v>
    <v>153.13</v>
    <v>75.605999999999995</v>
    <v>1.9487000000000001</v>
    <v>-1.76</v>
    <v>-6.0169999999999998E-3</v>
    <v>-1.5795E-2</v>
    <v>-0.65990000000000004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45744.999999594533</v>
    <v>0</v>
    <v>109.0701</v>
    <v>2675948000000</v>
    <v>NVIDIA CORPORATION</v>
    <v>NVIDIA CORPORATION</v>
    <v>111.485</v>
    <v>37.309100000000001</v>
    <v>111.43</v>
    <v>109.67</v>
    <v>109.01009999999999</v>
    <v>24400000000</v>
    <v>NVDA</v>
    <v>NVIDIA CORPORATION (XNAS:NVDA)</v>
    <v>229872549</v>
    <v>302307264</v>
    <v>1998</v>
  </rv>
  <rv s="2">
    <v>1</v>
  </rv>
  <rv s="0">
    <v>https://www.bing.com/financeapi/forcetrigger?t=a1mou2&amp;q=XNAS%3aAAPL&amp;form=skydnc</v>
    <v>Learn more on Bing</v>
  </rv>
  <rv s="1">
    <v>en-GB</v>
    <v>a1mou2</v>
    <v>268435456</v>
    <v>1</v>
    <v>Powered by Refinitiv</v>
    <v>0</v>
    <v>APPLE INC. (XNAS:AAPL)</v>
    <v>2</v>
    <v>3</v>
    <v>Finance</v>
    <v>4</v>
    <v>260.10000000000002</v>
    <v>164.07499999999999</v>
    <v>1.2650999999999999</v>
    <v>-5.95</v>
    <v>-2.9380000000000001E-3</v>
    <v>-2.6579999999999999E-2</v>
    <v>-0.6401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223.81</v>
    <v>Computers, Phones &amp; Household Electronics</v>
    <v>Stock</v>
    <v>45744.999941631249</v>
    <v>3</v>
    <v>217.68</v>
    <v>3276751873000</v>
    <v>APPLE INC.</v>
    <v>APPLE INC.</v>
    <v>221.67</v>
    <v>31.2958</v>
    <v>223.85</v>
    <v>217.9</v>
    <v>217.25989999999999</v>
    <v>15037870000</v>
    <v>AAPL</v>
    <v>APPLE INC. (XNAS:AAPL)</v>
    <v>39818617</v>
    <v>52205831</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468.35</v>
    <v>376.91</v>
    <v>0.99260000000000004</v>
    <v>-11.78</v>
    <v>-2.7980000000000001E-3</v>
    <v>-3.0159999999999999E-2</v>
    <v>-1.06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389.13</v>
    <v>9</v>
    <v>Software &amp; IT Services</v>
    <v>Stock</v>
    <v>45744.999960971872</v>
    <v>10</v>
    <v>376.93</v>
    <v>2815992381600</v>
    <v>MICROSOFT CORPORATION</v>
    <v>MICROSOFT CORPORATION</v>
    <v>388.08</v>
    <v>30.513000000000002</v>
    <v>390.58</v>
    <v>378.8</v>
    <v>377.74</v>
    <v>7433982000</v>
    <v>MSFT</v>
    <v>MICROSOFT CORPORATION (XNAS:MSFT)</v>
    <v>21632016</v>
    <v>23677697</v>
    <v>1993</v>
  </rv>
  <rv s="2">
    <v>11</v>
  </rv>
  <rv s="0">
    <v>https://www.bing.com/financeapi/forcetrigger?t=a1nhlh&amp;q=XNAS%3aAMZN&amp;form=skydnc</v>
    <v>Learn more on Bing</v>
  </rv>
  <rv s="1">
    <v>en-GB</v>
    <v>a1nhlh</v>
    <v>268435456</v>
    <v>1</v>
    <v>Powered by Refinitiv</v>
    <v>0</v>
    <v>AMAZON.COM, INC. (XNAS:AMZN)</v>
    <v>2</v>
    <v>3</v>
    <v>Finance</v>
    <v>4</v>
    <v>242.52</v>
    <v>151.61000000000001</v>
    <v>1.3832</v>
    <v>-8.64</v>
    <v>-3.6319999999999999E-4</v>
    <v>-4.2908000000000002E-2</v>
    <v>-7.0000000000000007E-2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45744.999974953127</v>
    <v>13</v>
    <v>191.881</v>
    <v>2042394525600</v>
    <v>AMAZON.COM, INC.</v>
    <v>AMAZON.COM, INC.</v>
    <v>198.42</v>
    <v>34.898499999999999</v>
    <v>201.36</v>
    <v>192.72</v>
    <v>192.65</v>
    <v>10597730000</v>
    <v>AMZN</v>
    <v>AMAZON.COM, INC. (XNAS:AMZN)</v>
    <v>52548226</v>
    <v>45554869</v>
    <v>1996</v>
  </rv>
  <rv s="2">
    <v>14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E1857B-6664-4A2E-8F31-9F1F4FFA2943}" name="Table1" displayName="Table1" ref="B3:N7" totalsRowShown="0" headerRowDxfId="33" tableBorderDxfId="32">
  <tableColumns count="13">
    <tableColumn id="1" xr3:uid="{F32F103F-AE8F-4EE4-A5DC-93F0F3CBC1BC}" name="Stocks" dataDxfId="31">
      <calculatedColumnFormula array="1">_FV(Table1[[#This Row],[Stocks]],"Ticker symbol",TRUE)</calculatedColumnFormula>
    </tableColumn>
    <tableColumn id="14" xr3:uid="{F7B66C74-F28E-49D7-9722-68222D45EF14}" name="Ticker" dataDxfId="30">
      <calculatedColumnFormula array="1">_FV(Table1[[#This Row],[Stocks]],"Ticker symbol",TRUE)</calculatedColumnFormula>
    </tableColumn>
    <tableColumn id="2" xr3:uid="{896B56BB-408C-4423-A66D-93CBE0FF50E4}" name="Price" dataDxfId="29">
      <calculatedColumnFormula array="1">_FV( Table1[[#This Row],[Stocks]],"Price")</calculatedColumnFormula>
    </tableColumn>
    <tableColumn id="3" xr3:uid="{DE504014-EC1D-4E65-A6EC-0199F4D420D5}" name="# of Shares"/>
    <tableColumn id="4" xr3:uid="{72B95070-6D01-48C9-9183-C28F54D8E5D6}" name="Total Value" dataDxfId="28">
      <calculatedColumnFormula>Table1[[#This Row],[Price]]*Table1[[#This Row],['# of Shares]]</calculatedColumnFormula>
    </tableColumn>
    <tableColumn id="5" xr3:uid="{68C284E4-E141-43C4-A6B6-84B20A22FD56}" name="Price Per Share Paid" dataDxfId="27" dataCellStyle="Currency"/>
    <tableColumn id="6" xr3:uid="{57FF1193-4945-4D39-9360-FC39BF8CB162}" name="Total Cost" dataDxfId="26">
      <calculatedColumnFormula>Table1[[#This Row],[Price Per Share Paid]]*Table1[[#This Row],['# of Shares]]</calculatedColumnFormula>
    </tableColumn>
    <tableColumn id="7" xr3:uid="{9E311971-43CA-4476-82A1-96B711F8A47E}" name="Total $ Gain/Loss" dataDxfId="25">
      <calculatedColumnFormula>Table1[[#This Row],[Total Value]]-Table1[[#This Row],[Total Cost]]</calculatedColumnFormula>
    </tableColumn>
    <tableColumn id="8" xr3:uid="{D2ECF6A0-6109-4D30-9745-3BC4945CB5C4}" name="Total % Gain/Loss" dataDxfId="24" dataCellStyle="Per cent">
      <calculatedColumnFormula>Table1[[#This Row],[Total $ Gain/Loss]]/Table1[[#This Row],[Total Cost]]</calculatedColumnFormula>
    </tableColumn>
    <tableColumn id="9" xr3:uid="{87BA7B33-2800-41C1-B310-DE34450D8DA7}" name="Daily $ Gain/Loss" dataDxfId="23">
      <calculatedColumnFormula array="1">_FV(Table1[[#This Row],[Stocks]],"Change")*Table1[[#This Row],['# of Shares]]</calculatedColumnFormula>
    </tableColumn>
    <tableColumn id="10" xr3:uid="{5240E3C4-CBC4-4E14-AC20-3F45A32BC9A9}" name="Daily % Gain/Loss" dataDxfId="22" dataCellStyle="Per cent">
      <calculatedColumnFormula array="1">_FV(Table1[[#This Row],[Stocks]],"Change (%)",TRUE)</calculatedColumnFormula>
    </tableColumn>
    <tableColumn id="11" xr3:uid="{B1D9EE51-C73F-48F1-934E-83F9B57CC88E}" name="52 week high" dataDxfId="21">
      <calculatedColumnFormula array="1">_FV(Table1[[#This Row],[Stocks]],"52 week high",TRUE)</calculatedColumnFormula>
    </tableColumn>
    <tableColumn id="12" xr3:uid="{7F2EE4A4-9B7F-46D1-AB22-BE5B0C023E24}" name="52 week low" dataDxfId="20">
      <calculatedColumnFormula array="1">_FV(Table1[[#This Row],[Stocks]],"52 week low",TRUE)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32CD-6B94-408C-B3FF-6B66C3493D29}">
  <dimension ref="B1:N11"/>
  <sheetViews>
    <sheetView tabSelected="1" zoomScale="76" zoomScaleNormal="59" workbookViewId="0">
      <selection activeCell="L14" sqref="L14"/>
    </sheetView>
  </sheetViews>
  <sheetFormatPr defaultRowHeight="14.5" x14ac:dyDescent="0.35"/>
  <cols>
    <col min="2" max="2" width="40.453125" customWidth="1"/>
    <col min="3" max="3" width="11.08984375" customWidth="1"/>
    <col min="4" max="4" width="10.6328125" customWidth="1"/>
    <col min="5" max="5" width="14.1796875" customWidth="1"/>
    <col min="6" max="6" width="17.7265625" style="1" customWidth="1"/>
    <col min="7" max="7" width="12.81640625" customWidth="1"/>
    <col min="8" max="8" width="15.36328125" customWidth="1"/>
    <col min="9" max="9" width="15.90625" customWidth="1"/>
    <col min="10" max="10" width="15.81640625" customWidth="1"/>
    <col min="11" max="11" width="16" customWidth="1"/>
    <col min="12" max="12" width="11.08984375" customWidth="1"/>
    <col min="13" max="13" width="11.7265625" customWidth="1"/>
    <col min="14" max="14" width="10.26953125" customWidth="1"/>
  </cols>
  <sheetData>
    <row r="1" spans="2:14" ht="15" thickBot="1" x14ac:dyDescent="0.4"/>
    <row r="2" spans="2:14" ht="21.5" thickBot="1" x14ac:dyDescent="0.55000000000000004">
      <c r="B2" s="18" t="s">
        <v>7</v>
      </c>
      <c r="C2" s="19"/>
      <c r="D2" s="19"/>
      <c r="E2" s="19"/>
      <c r="F2" s="19"/>
      <c r="G2" s="19"/>
      <c r="H2" s="19"/>
      <c r="I2" s="19"/>
      <c r="J2" s="19"/>
      <c r="K2" s="19"/>
      <c r="L2" s="19"/>
      <c r="M2" s="19"/>
      <c r="N2" s="20"/>
    </row>
    <row r="3" spans="2:14" ht="26" x14ac:dyDescent="0.35">
      <c r="B3" s="8" t="s">
        <v>8</v>
      </c>
      <c r="C3" s="2" t="s">
        <v>14</v>
      </c>
      <c r="D3" s="2" t="s">
        <v>0</v>
      </c>
      <c r="E3" s="2" t="s">
        <v>9</v>
      </c>
      <c r="F3" s="2" t="s">
        <v>1</v>
      </c>
      <c r="G3" s="2" t="s">
        <v>10</v>
      </c>
      <c r="H3" s="2" t="s">
        <v>2</v>
      </c>
      <c r="I3" s="2" t="s">
        <v>3</v>
      </c>
      <c r="J3" s="2" t="s">
        <v>4</v>
      </c>
      <c r="K3" s="2" t="s">
        <v>5</v>
      </c>
      <c r="L3" s="2" t="s">
        <v>6</v>
      </c>
      <c r="M3" s="2" t="s">
        <v>11</v>
      </c>
      <c r="N3" s="9" t="s">
        <v>12</v>
      </c>
    </row>
    <row r="4" spans="2:14" x14ac:dyDescent="0.35">
      <c r="B4" s="17" t="e" vm="1">
        <v>#VALUE!</v>
      </c>
      <c r="C4" s="3" t="str" cm="1">
        <f t="array" aca="1" ref="C4" ca="1">_FV(Table1[[#This Row],[Stocks]],"Ticker symbol",TRUE)</f>
        <v>NVDA</v>
      </c>
      <c r="D4" s="3" cm="1">
        <f t="array" aca="1" ref="D4" ca="1">_FV( Table1[[#This Row],[Stocks]],"Price")</f>
        <v>109.67</v>
      </c>
      <c r="E4" s="4">
        <v>15</v>
      </c>
      <c r="F4" s="3">
        <f ca="1">Table1[[#This Row],[Price]]*Table1[[#This Row],['# of Shares]]</f>
        <v>1645.05</v>
      </c>
      <c r="G4" s="5">
        <v>65</v>
      </c>
      <c r="H4" s="6">
        <f>Table1[[#This Row],[Price Per Share Paid]]*Table1[[#This Row],['# of Shares]]</f>
        <v>975</v>
      </c>
      <c r="I4" s="3">
        <f ca="1">Table1[[#This Row],[Total Value]]-Table1[[#This Row],[Total Cost]]</f>
        <v>670.05</v>
      </c>
      <c r="J4" s="7">
        <f ca="1">Table1[[#This Row],[Total $ Gain/Loss]]/Table1[[#This Row],[Total Cost]]</f>
        <v>0.6872307692307692</v>
      </c>
      <c r="K4" s="3" cm="1">
        <f t="array" aca="1" ref="K4" ca="1">_FV(Table1[[#This Row],[Stocks]],"Change")*Table1[[#This Row],['# of Shares]]</f>
        <v>-26.4</v>
      </c>
      <c r="L4" s="7" cm="1">
        <f t="array" aca="1" ref="L4" ca="1">_FV(Table1[[#This Row],[Stocks]],"Change (%)",TRUE)</f>
        <v>-1.5795E-2</v>
      </c>
      <c r="M4" s="3" cm="1">
        <f t="array" aca="1" ref="M4" ca="1">_FV(Table1[[#This Row],[Stocks]],"52 week high",TRUE)</f>
        <v>153.13</v>
      </c>
      <c r="N4" s="10" cm="1">
        <f t="array" aca="1" ref="N4" ca="1">_FV(Table1[[#This Row],[Stocks]],"52 week low",TRUE)</f>
        <v>75.605999999999995</v>
      </c>
    </row>
    <row r="5" spans="2:14" x14ac:dyDescent="0.35">
      <c r="B5" s="17" t="e" vm="2">
        <v>#VALUE!</v>
      </c>
      <c r="C5" s="3" t="str" cm="1">
        <f t="array" aca="1" ref="C5" ca="1">_FV(Table1[[#This Row],[Stocks]],"Ticker symbol",TRUE)</f>
        <v>AAPL</v>
      </c>
      <c r="D5" s="3" cm="1">
        <f t="array" aca="1" ref="D5" ca="1">_FV( Table1[[#This Row],[Stocks]],"Price")</f>
        <v>217.9</v>
      </c>
      <c r="E5" s="4">
        <v>8</v>
      </c>
      <c r="F5" s="3">
        <f ca="1">Table1[[#This Row],[Price]]*Table1[[#This Row],['# of Shares]]</f>
        <v>1743.2</v>
      </c>
      <c r="G5" s="5">
        <v>175</v>
      </c>
      <c r="H5" s="6">
        <f>Table1[[#This Row],[Price Per Share Paid]]*Table1[[#This Row],['# of Shares]]</f>
        <v>1400</v>
      </c>
      <c r="I5" s="3">
        <f ca="1">Table1[[#This Row],[Total Value]]-Table1[[#This Row],[Total Cost]]</f>
        <v>343.20000000000005</v>
      </c>
      <c r="J5" s="7">
        <f ca="1">Table1[[#This Row],[Total $ Gain/Loss]]/Table1[[#This Row],[Total Cost]]</f>
        <v>0.24514285714285716</v>
      </c>
      <c r="K5" s="3" cm="1">
        <f t="array" aca="1" ref="K5" ca="1">_FV(Table1[[#This Row],[Stocks]],"Change")*Table1[[#This Row],['# of Shares]]</f>
        <v>-47.6</v>
      </c>
      <c r="L5" s="7" cm="1">
        <f t="array" aca="1" ref="L5" ca="1">_FV(Table1[[#This Row],[Stocks]],"Change (%)",TRUE)</f>
        <v>-2.6579999999999999E-2</v>
      </c>
      <c r="M5" s="3" cm="1">
        <f t="array" aca="1" ref="M5" ca="1">_FV(Table1[[#This Row],[Stocks]],"52 week high",TRUE)</f>
        <v>260.10000000000002</v>
      </c>
      <c r="N5" s="10" cm="1">
        <f t="array" aca="1" ref="N5" ca="1">_FV(Table1[[#This Row],[Stocks]],"52 week low",TRUE)</f>
        <v>164.07499999999999</v>
      </c>
    </row>
    <row r="6" spans="2:14" x14ac:dyDescent="0.35">
      <c r="B6" s="17" t="e" vm="3">
        <v>#VALUE!</v>
      </c>
      <c r="C6" s="3" t="str" cm="1">
        <f t="array" aca="1" ref="C6" ca="1">_FV(Table1[[#This Row],[Stocks]],"Ticker symbol",TRUE)</f>
        <v>MSFT</v>
      </c>
      <c r="D6" s="3" cm="1">
        <f t="array" aca="1" ref="D6" ca="1">_FV( Table1[[#This Row],[Stocks]],"Price")</f>
        <v>378.8</v>
      </c>
      <c r="E6" s="4">
        <v>25</v>
      </c>
      <c r="F6" s="3">
        <f ca="1">Table1[[#This Row],[Price]]*Table1[[#This Row],['# of Shares]]</f>
        <v>9470</v>
      </c>
      <c r="G6" s="5">
        <v>100</v>
      </c>
      <c r="H6" s="6">
        <f>Table1[[#This Row],[Price Per Share Paid]]*Table1[[#This Row],['# of Shares]]</f>
        <v>2500</v>
      </c>
      <c r="I6" s="3">
        <f ca="1">Table1[[#This Row],[Total Value]]-Table1[[#This Row],[Total Cost]]</f>
        <v>6970</v>
      </c>
      <c r="J6" s="7">
        <f ca="1">Table1[[#This Row],[Total $ Gain/Loss]]/Table1[[#This Row],[Total Cost]]</f>
        <v>2.7879999999999998</v>
      </c>
      <c r="K6" s="3" cm="1">
        <f t="array" aca="1" ref="K6" ca="1">_FV(Table1[[#This Row],[Stocks]],"Change")*Table1[[#This Row],['# of Shares]]</f>
        <v>-294.5</v>
      </c>
      <c r="L6" s="7" cm="1">
        <f t="array" aca="1" ref="L6" ca="1">_FV(Table1[[#This Row],[Stocks]],"Change (%)",TRUE)</f>
        <v>-3.0159999999999999E-2</v>
      </c>
      <c r="M6" s="3" cm="1">
        <f t="array" aca="1" ref="M6" ca="1">_FV(Table1[[#This Row],[Stocks]],"52 week high",TRUE)</f>
        <v>468.35</v>
      </c>
      <c r="N6" s="10" cm="1">
        <f t="array" aca="1" ref="N6" ca="1">_FV(Table1[[#This Row],[Stocks]],"52 week low",TRUE)</f>
        <v>376.91</v>
      </c>
    </row>
    <row r="7" spans="2:14" ht="15" thickBot="1" x14ac:dyDescent="0.4">
      <c r="B7" s="17" t="e" vm="4">
        <v>#VALUE!</v>
      </c>
      <c r="C7" s="3" t="str" cm="1">
        <f t="array" aca="1" ref="C7" ca="1">_FV(Table1[[#This Row],[Stocks]],"Ticker symbol",TRUE)</f>
        <v>AMZN</v>
      </c>
      <c r="D7" s="3" cm="1">
        <f t="array" aca="1" ref="D7" ca="1">_FV( Table1[[#This Row],[Stocks]],"Price")</f>
        <v>192.72</v>
      </c>
      <c r="E7" s="4">
        <v>21</v>
      </c>
      <c r="F7" s="3">
        <f ca="1">Table1[[#This Row],[Price]]*Table1[[#This Row],['# of Shares]]</f>
        <v>4047.12</v>
      </c>
      <c r="G7" s="5">
        <v>242</v>
      </c>
      <c r="H7" s="6">
        <f>Table1[[#This Row],[Price Per Share Paid]]*Table1[[#This Row],['# of Shares]]</f>
        <v>5082</v>
      </c>
      <c r="I7" s="3">
        <f ca="1">Table1[[#This Row],[Total Value]]-Table1[[#This Row],[Total Cost]]</f>
        <v>-1034.8800000000001</v>
      </c>
      <c r="J7" s="7">
        <f ca="1">Table1[[#This Row],[Total $ Gain/Loss]]/Table1[[#This Row],[Total Cost]]</f>
        <v>-0.20363636363636367</v>
      </c>
      <c r="K7" s="3" cm="1">
        <f t="array" aca="1" ref="K7" ca="1">_FV(Table1[[#This Row],[Stocks]],"Change")*Table1[[#This Row],['# of Shares]]</f>
        <v>-181.44</v>
      </c>
      <c r="L7" s="7" cm="1">
        <f t="array" aca="1" ref="L7" ca="1">_FV(Table1[[#This Row],[Stocks]],"Change (%)",TRUE)</f>
        <v>-4.2908000000000002E-2</v>
      </c>
      <c r="M7" s="3" cm="1">
        <f t="array" aca="1" ref="M7" ca="1">_FV(Table1[[#This Row],[Stocks]],"52 week high",TRUE)</f>
        <v>242.52</v>
      </c>
      <c r="N7" s="10" cm="1">
        <f t="array" aca="1" ref="N7" ca="1">_FV(Table1[[#This Row],[Stocks]],"52 week low",TRUE)</f>
        <v>151.61000000000001</v>
      </c>
    </row>
    <row r="8" spans="2:14" ht="15" thickBot="1" x14ac:dyDescent="0.4">
      <c r="B8" s="11" t="s">
        <v>13</v>
      </c>
      <c r="C8" s="12"/>
      <c r="D8" s="12"/>
      <c r="E8" s="14"/>
      <c r="F8" s="21">
        <f ca="1">SUM(Table1[Total Value])</f>
        <v>16905.37</v>
      </c>
      <c r="G8" s="15"/>
      <c r="H8" s="15">
        <f>SUM(Table1[Total Cost])</f>
        <v>9957</v>
      </c>
      <c r="I8" s="22">
        <f ca="1">SUM(Table1[Total $ Gain/Loss])</f>
        <v>6948.37</v>
      </c>
      <c r="J8" s="16">
        <f ca="1">F8/H8</f>
        <v>1.697837702119112</v>
      </c>
      <c r="K8" s="23">
        <f ca="1">SUM(Table1[Daily $ Gain/Loss])</f>
        <v>-549.94000000000005</v>
      </c>
      <c r="L8" s="16">
        <f ca="1">K8/(F8-K8)</f>
        <v>-3.1505599155786983E-2</v>
      </c>
      <c r="M8" s="12"/>
      <c r="N8" s="13"/>
    </row>
    <row r="11" spans="2:14" x14ac:dyDescent="0.35">
      <c r="D11" s="4"/>
    </row>
  </sheetData>
  <mergeCells count="1">
    <mergeCell ref="B2:N2"/>
  </mergeCells>
  <conditionalFormatting sqref="I8:K8 I4:L7">
    <cfRule type="cellIs" dxfId="8" priority="5" operator="lessThan">
      <formula>0</formula>
    </cfRule>
    <cfRule type="cellIs" dxfId="7" priority="6" operator="greaterThan">
      <formula>0</formula>
    </cfRule>
  </conditionalFormatting>
  <conditionalFormatting sqref="L8">
    <cfRule type="cellIs" dxfId="6" priority="4" operator="lessThan">
      <formula>0</formula>
    </cfRule>
  </conditionalFormatting>
  <conditionalFormatting sqref="I4:L8">
    <cfRule type="cellIs" dxfId="0" priority="2" operator="greaterThan">
      <formula>0</formula>
    </cfRule>
    <cfRule type="cellIs" dxfId="1" priority="1" operator="lessThan">
      <formula>0</formula>
    </cfRule>
  </conditionalFormatting>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4E237C-C66A-4FF7-9B98-4357090C15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Robinson</dc:creator>
  <cp:lastModifiedBy>Max Robinson</cp:lastModifiedBy>
  <dcterms:created xsi:type="dcterms:W3CDTF">2025-03-29T00:38:42Z</dcterms:created>
  <dcterms:modified xsi:type="dcterms:W3CDTF">2025-03-29T13:11:55Z</dcterms:modified>
</cp:coreProperties>
</file>