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ni Year 1\"/>
    </mc:Choice>
  </mc:AlternateContent>
  <xr:revisionPtr revIDLastSave="0" documentId="8_{5233087C-D8EE-46F1-BE48-1F699180B102}" xr6:coauthVersionLast="47" xr6:coauthVersionMax="47" xr10:uidLastSave="{00000000-0000-0000-0000-000000000000}"/>
  <bookViews>
    <workbookView xWindow="-110" yWindow="-110" windowWidth="19420" windowHeight="11020" xr2:uid="{065AAFAF-1D15-4155-B0C4-C66196C571F0}"/>
  </bookViews>
  <sheets>
    <sheet name="Portfolio Tracker"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7" i="1" l="1"/>
  <c r="C4" i="1" a="1"/>
  <c r="C4" i="1" s="1"/>
  <c r="C5" i="1" a="1"/>
  <c r="C5" i="1" s="1"/>
  <c r="C6" i="1" a="1"/>
  <c r="C6" i="1" s="1"/>
  <c r="H6" i="1"/>
  <c r="H4" i="1"/>
  <c r="H5" i="1"/>
  <c r="G8" i="1" l="1"/>
  <c r="K4" i="1" a="1"/>
  <c r="K4" i="1" s="1"/>
  <c r="D4" i="1" a="1"/>
  <c r="D4" i="1" s="1"/>
  <c r="F4" i="1" s="1"/>
  <c r="L4" i="1" a="1"/>
  <c r="L4" i="1" s="1"/>
  <c r="N4" i="1" a="1"/>
  <c r="N4" i="1" s="1"/>
  <c r="M4" i="1" a="1"/>
  <c r="M4" i="1" s="1"/>
  <c r="I4" i="1" l="1"/>
  <c r="J4" i="1" s="1"/>
  <c r="M5" i="1" a="1"/>
  <c r="M5" i="1" s="1"/>
  <c r="L5" i="1" a="1"/>
  <c r="L5" i="1" s="1"/>
  <c r="N5" i="1" a="1"/>
  <c r="N5" i="1" s="1"/>
  <c r="D5" i="1" a="1"/>
  <c r="D5" i="1" s="1"/>
  <c r="F5" i="1" s="1"/>
  <c r="K5" i="1" a="1"/>
  <c r="K5" i="1" s="1"/>
  <c r="I5" i="1" l="1"/>
  <c r="J5" i="1" s="1"/>
  <c r="L6" i="1" a="1"/>
  <c r="L6" i="1" s="1"/>
  <c r="M6" i="1" a="1"/>
  <c r="M6" i="1" s="1"/>
  <c r="N6" i="1" a="1"/>
  <c r="N6" i="1" s="1"/>
  <c r="D6" i="1" a="1"/>
  <c r="D6" i="1" s="1"/>
  <c r="F6" i="1" s="1"/>
  <c r="K6" i="1" a="1"/>
  <c r="K6" i="1" s="1"/>
  <c r="I6" i="1" l="1"/>
  <c r="J6" i="1" s="1"/>
  <c r="K7" i="1" a="1"/>
  <c r="K7" i="1" s="1"/>
  <c r="J8" i="1" s="1"/>
  <c r="D7" i="1" a="1"/>
  <c r="D7" i="1" s="1"/>
  <c r="F7" i="1" s="1"/>
  <c r="N7" i="1" a="1"/>
  <c r="N7" i="1" s="1"/>
  <c r="M7" i="1" a="1"/>
  <c r="M7" i="1" s="1"/>
  <c r="C7" i="1" a="1"/>
  <c r="C7" i="1" s="1"/>
  <c r="L7" i="1" a="1"/>
  <c r="L7" i="1" s="1"/>
  <c r="I7" i="1" l="1"/>
  <c r="J7" i="1" s="1"/>
  <c r="E8" i="1"/>
  <c r="K8" i="1" s="1"/>
  <c r="H8" i="1" l="1"/>
  <c r="I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4">
    <bk>
      <extLst>
        <ext uri="{3e2802c4-a4d2-4d8b-9148-e3be6c30e623}">
          <xlrd:rvb i="2"/>
        </ext>
      </extLst>
    </bk>
    <bk>
      <extLst>
        <ext uri="{3e2802c4-a4d2-4d8b-9148-e3be6c30e623}">
          <xlrd:rvb i="5"/>
        </ext>
      </extLst>
    </bk>
    <bk>
      <extLst>
        <ext uri="{3e2802c4-a4d2-4d8b-9148-e3be6c30e623}">
          <xlrd:rvb i="12"/>
        </ext>
      </extLst>
    </bk>
    <bk>
      <extLst>
        <ext uri="{3e2802c4-a4d2-4d8b-9148-e3be6c30e623}">
          <xlrd:rvb i="15"/>
        </ext>
      </extLst>
    </bk>
  </futureMetadata>
  <cellMetadata count="1">
    <bk>
      <rc t="1" v="0"/>
    </bk>
  </cellMetadata>
  <valueMetadata count="4">
    <bk>
      <rc t="2" v="0"/>
    </bk>
    <bk>
      <rc t="2" v="1"/>
    </bk>
    <bk>
      <rc t="2" v="2"/>
    </bk>
    <bk>
      <rc t="2" v="3"/>
    </bk>
  </valueMetadata>
</metadata>
</file>

<file path=xl/sharedStrings.xml><?xml version="1.0" encoding="utf-8"?>
<sst xmlns="http://schemas.openxmlformats.org/spreadsheetml/2006/main" count="15" uniqueCount="15">
  <si>
    <t>Price</t>
  </si>
  <si>
    <t>Total Value</t>
  </si>
  <si>
    <t>Total Cost</t>
  </si>
  <si>
    <t>Total $ Gain/Loss</t>
  </si>
  <si>
    <t>Total % Gain/Loss</t>
  </si>
  <si>
    <t>Daily $ Gain/Loss</t>
  </si>
  <si>
    <t>Daily % Gain/Loss</t>
  </si>
  <si>
    <t>Stocks Portfolio Tracker</t>
  </si>
  <si>
    <t>Stocks</t>
  </si>
  <si>
    <t># of Shares</t>
  </si>
  <si>
    <t>Price Per Share Paid</t>
  </si>
  <si>
    <t>52 week high</t>
  </si>
  <si>
    <t>52 week low</t>
  </si>
  <si>
    <t>Total</t>
  </si>
  <si>
    <t>Ticker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</si>
</sst>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quot;£&quot;* #,##0.00_-;_-&quot;£&quot;* &quot;-&quot;??_-;_-@_-"/>
    <numFmt numFmtId="164" formatCode="_([$$-409]* #,##0.00_);_([$$-409]* \(#,##0.00\);_([$$-409]* &quot;-&quot;??_);_(@_)"/>
    <numFmt numFmtId="165" formatCode="_-[$$-409]* #,##0.00_ ;_-[$$-409]* \-#,##0.00\ ;_-[$$-409]* &quot;-&quot;??_ ;_-@_ "/>
  </numFmts>
  <fonts count="5" x14ac:knownFonts="1">
    <font>
      <sz val="11"/>
      <color theme="1"/>
      <name val="Aptos Narrow"/>
      <family val="2"/>
      <scheme val="minor"/>
    </font>
    <font>
      <sz val="11"/>
      <color theme="1"/>
      <name val="Aptos Narrow"/>
      <family val="2"/>
      <scheme val="minor"/>
    </font>
    <font>
      <b/>
      <sz val="11"/>
      <color theme="1"/>
      <name val="Aptos Narrow"/>
      <family val="2"/>
      <scheme val="minor"/>
    </font>
    <font>
      <b/>
      <sz val="10"/>
      <color theme="1"/>
      <name val="Aptos Narrow"/>
      <family val="2"/>
      <scheme val="minor"/>
    </font>
    <font>
      <b/>
      <sz val="16"/>
      <name val="Aptos Narrow"/>
      <family val="2"/>
      <scheme val="minor"/>
    </font>
  </fonts>
  <fills count="3">
    <fill>
      <patternFill patternType="none"/>
    </fill>
    <fill>
      <patternFill patternType="gray125"/>
    </fill>
    <fill>
      <patternFill patternType="solid">
        <fgColor theme="4" tint="0.79998168889431442"/>
        <bgColor indexed="64"/>
      </patternFill>
    </fill>
  </fills>
  <borders count="6">
    <border>
      <left/>
      <right/>
      <top/>
      <bottom/>
      <diagonal/>
    </border>
    <border>
      <left style="medium">
        <color theme="1"/>
      </left>
      <right/>
      <top/>
      <bottom/>
      <diagonal/>
    </border>
    <border>
      <left/>
      <right style="medium">
        <color theme="1"/>
      </right>
      <top/>
      <bottom/>
      <diagonal/>
    </border>
    <border>
      <left style="medium">
        <color theme="1"/>
      </left>
      <right/>
      <top style="medium">
        <color theme="1"/>
      </top>
      <bottom style="medium">
        <color theme="1"/>
      </bottom>
      <diagonal/>
    </border>
    <border>
      <left/>
      <right/>
      <top style="medium">
        <color theme="1"/>
      </top>
      <bottom style="medium">
        <color theme="1"/>
      </bottom>
      <diagonal/>
    </border>
    <border>
      <left/>
      <right style="medium">
        <color theme="1"/>
      </right>
      <top style="medium">
        <color theme="1"/>
      </top>
      <bottom style="medium">
        <color theme="1"/>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22">
    <xf numFmtId="0" fontId="0" fillId="0" borderId="0" xfId="0"/>
    <xf numFmtId="0" fontId="0" fillId="0" borderId="0" xfId="0" applyAlignment="1">
      <alignment horizontal="center" vertical="center"/>
    </xf>
    <xf numFmtId="0" fontId="3" fillId="0" borderId="0" xfId="0" applyFont="1" applyBorder="1" applyAlignment="1">
      <alignment horizontal="center" vertical="center" wrapText="1"/>
    </xf>
    <xf numFmtId="164" fontId="0" fillId="0" borderId="0" xfId="0" applyNumberFormat="1" applyBorder="1"/>
    <xf numFmtId="0" fontId="0" fillId="0" borderId="0" xfId="0" applyBorder="1"/>
    <xf numFmtId="165" fontId="0" fillId="0" borderId="0" xfId="1" applyNumberFormat="1" applyFont="1" applyBorder="1" applyAlignment="1">
      <alignment horizontal="center" vertical="center"/>
    </xf>
    <xf numFmtId="165" fontId="0" fillId="0" borderId="0" xfId="0" applyNumberFormat="1" applyBorder="1"/>
    <xf numFmtId="10" fontId="0" fillId="0" borderId="0" xfId="2" applyNumberFormat="1" applyFont="1" applyBorder="1"/>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164" fontId="0" fillId="0" borderId="2" xfId="0" applyNumberFormat="1" applyBorder="1"/>
    <xf numFmtId="0" fontId="2" fillId="0" borderId="3" xfId="0" applyFont="1" applyBorder="1"/>
    <xf numFmtId="0" fontId="0" fillId="0" borderId="4" xfId="0" applyBorder="1"/>
    <xf numFmtId="0" fontId="0" fillId="0" borderId="4" xfId="0" applyBorder="1" applyAlignment="1">
      <alignment horizontal="center" vertical="center"/>
    </xf>
    <xf numFmtId="0" fontId="0" fillId="0" borderId="5" xfId="0" applyBorder="1"/>
    <xf numFmtId="164" fontId="0" fillId="0" borderId="4" xfId="0" applyNumberFormat="1" applyBorder="1"/>
    <xf numFmtId="165" fontId="0" fillId="0" borderId="4" xfId="0" applyNumberFormat="1" applyBorder="1"/>
    <xf numFmtId="10" fontId="0" fillId="0" borderId="4" xfId="2" applyNumberFormat="1" applyFont="1" applyBorder="1"/>
    <xf numFmtId="164" fontId="0" fillId="0" borderId="1" xfId="0" applyNumberFormat="1" applyBorder="1"/>
    <xf numFmtId="0" fontId="4" fillId="2" borderId="3" xfId="0" applyFont="1" applyFill="1" applyBorder="1" applyAlignment="1">
      <alignment horizontal="center"/>
    </xf>
    <xf numFmtId="0" fontId="4" fillId="2" borderId="4" xfId="0" applyFont="1" applyFill="1" applyBorder="1" applyAlignment="1">
      <alignment horizontal="center"/>
    </xf>
    <xf numFmtId="0" fontId="4" fillId="2" borderId="5" xfId="0" applyFont="1" applyFill="1" applyBorder="1" applyAlignment="1">
      <alignment horizontal="center"/>
    </xf>
  </cellXfs>
  <cellStyles count="3">
    <cellStyle name="Currency" xfId="1" builtinId="4"/>
    <cellStyle name="Normal" xfId="0" builtinId="0"/>
    <cellStyle name="Per cent" xfId="2" builtinId="5"/>
  </cellStyles>
  <dxfs count="16">
    <dxf>
      <font>
        <color rgb="FF00B050"/>
      </font>
    </dxf>
    <dxf>
      <font>
        <color rgb="FF9C0006"/>
      </font>
    </dxf>
    <dxf>
      <numFmt numFmtId="164" formatCode="_([$$-409]* #,##0.00_);_([$$-409]* \(#,##0.00\);_([$$-409]* &quot;-&quot;??_);_(@_)"/>
    </dxf>
    <dxf>
      <numFmt numFmtId="164" formatCode="_([$$-409]* #,##0.00_);_([$$-409]* \(#,##0.00\);_([$$-409]* &quot;-&quot;??_);_(@_)"/>
    </dxf>
    <dxf>
      <numFmt numFmtId="14" formatCode="0.00%"/>
    </dxf>
    <dxf>
      <numFmt numFmtId="164" formatCode="_([$$-409]* #,##0.00_);_([$$-409]* \(#,##0.00\);_([$$-409]* &quot;-&quot;??_);_(@_)"/>
    </dxf>
    <dxf>
      <numFmt numFmtId="14" formatCode="0.00%"/>
    </dxf>
    <dxf>
      <numFmt numFmtId="164" formatCode="_([$$-409]* #,##0.00_);_([$$-409]* \(#,##0.00\);_([$$-409]* &quot;-&quot;??_);_(@_)"/>
    </dxf>
    <dxf>
      <numFmt numFmtId="165" formatCode="_-[$$-409]* #,##0.00_ ;_-[$$-409]* \-#,##0.00\ ;_-[$$-409]* &quot;-&quot;??_ ;_-@_ "/>
    </dxf>
    <dxf>
      <numFmt numFmtId="165" formatCode="_-[$$-409]* #,##0.00_ ;_-[$$-409]* \-#,##0.00\ ;_-[$$-409]* &quot;-&quot;??_ ;_-@_ "/>
      <alignment horizontal="center" vertical="center" textRotation="0" wrapText="0" indent="0" justifyLastLine="0" shrinkToFit="0" readingOrder="0"/>
    </dxf>
    <dxf>
      <numFmt numFmtId="164" formatCode="_([$$-409]* #,##0.00_);_([$$-409]* \(#,##0.00\);_([$$-409]* &quot;-&quot;??_);_(@_)"/>
    </dxf>
    <dxf>
      <numFmt numFmtId="164" formatCode="_([$$-409]* #,##0.00_);_([$$-409]* \(#,##0.00\);_([$$-409]* &quot;-&quot;??_);_(@_)"/>
    </dxf>
    <dxf>
      <numFmt numFmtId="164" formatCode="_([$$-409]* #,##0.00_);_([$$-409]* \(#,##0.00\);_([$$-409]* &quot;-&quot;??_);_(@_)"/>
    </dxf>
    <dxf>
      <numFmt numFmtId="164" formatCode="_([$$-409]* #,##0.00_);_([$$-409]* \(#,##0.00\);_([$$-409]* &quot;-&quot;??_);_(@_)"/>
    </dxf>
    <dxf>
      <border outline="0">
        <top style="medium">
          <color theme="0"/>
        </top>
      </border>
    </dxf>
    <dxf>
      <font>
        <b/>
        <i val="0"/>
        <strike val="0"/>
        <condense val="0"/>
        <extend val="0"/>
        <outline val="0"/>
        <shadow val="0"/>
        <u val="none"/>
        <vertAlign val="baseline"/>
        <sz val="10"/>
        <color theme="1"/>
        <name val="Aptos Narrow"/>
        <family val="2"/>
        <scheme val="minor"/>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13" Type="http://schemas.openxmlformats.org/officeDocument/2006/relationships/customXml" Target="../customXml/item1.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'Portfolio Tracker'!$I$3</c:f>
              <c:strCache>
                <c:ptCount val="1"/>
                <c:pt idx="0">
                  <c:v>Total $ Gain/Loss</c:v>
                </c:pt>
              </c:strCache>
            </c:strRef>
          </c:tx>
          <c:spPr>
            <a:solidFill>
              <a:schemeClr val="accent1"/>
            </a:solidFill>
            <a:ln>
              <a:noFill/>
            </a:ln>
            <a:effectLst/>
          </c:spPr>
          <c:invertIfNegative val="0"/>
          <c:cat>
            <c:strRef>
              <c:f>'Portfolio Tracker'!$C$4:$C$7</c:f>
              <c:strCache>
                <c:ptCount val="4"/>
                <c:pt idx="0">
                  <c:v> NVDA </c:v>
                </c:pt>
                <c:pt idx="1">
                  <c:v> AAPL </c:v>
                </c:pt>
                <c:pt idx="2">
                  <c:v> MSFT </c:v>
                </c:pt>
                <c:pt idx="3">
                  <c:v> AMZN </c:v>
                </c:pt>
              </c:strCache>
            </c:strRef>
          </c:cat>
          <c:val>
            <c:numRef>
              <c:f>'Portfolio Tracker'!$I$4:$I$7</c:f>
              <c:numCache>
                <c:formatCode>_([$$-409]* #,##0.00_);_([$$-409]* \(#,##0.00\);_([$$-409]* "-"??_);_(@_)</c:formatCode>
                <c:ptCount val="4"/>
                <c:pt idx="0">
                  <c:v>670.05</c:v>
                </c:pt>
                <c:pt idx="1">
                  <c:v>343.20000000000005</c:v>
                </c:pt>
                <c:pt idx="2">
                  <c:v>6970</c:v>
                </c:pt>
                <c:pt idx="3">
                  <c:v>-1034.8800000000001</c:v>
                </c:pt>
              </c:numCache>
            </c:numRef>
          </c:val>
          <c:extLst>
            <c:ext xmlns:c16="http://schemas.microsoft.com/office/drawing/2014/chart" uri="{C3380CC4-5D6E-409C-BE32-E72D297353CC}">
              <c16:uniqueId val="{00000000-09F4-400F-8CC8-9743C712AA3C}"/>
            </c:ext>
          </c:extLst>
        </c:ser>
        <c:dLbls>
          <c:showLegendKey val="0"/>
          <c:showVal val="0"/>
          <c:showCatName val="0"/>
          <c:showSerName val="0"/>
          <c:showPercent val="0"/>
          <c:showBubbleSize val="0"/>
        </c:dLbls>
        <c:gapWidth val="219"/>
        <c:overlap val="-27"/>
        <c:axId val="137816319"/>
        <c:axId val="137816799"/>
      </c:barChart>
      <c:catAx>
        <c:axId val="137816319"/>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37816799"/>
        <c:crosses val="autoZero"/>
        <c:auto val="1"/>
        <c:lblAlgn val="ctr"/>
        <c:lblOffset val="100"/>
        <c:noMultiLvlLbl val="0"/>
      </c:catAx>
      <c:valAx>
        <c:axId val="137816799"/>
        <c:scaling>
          <c:orientation val="minMax"/>
        </c:scaling>
        <c:delete val="0"/>
        <c:axPos val="l"/>
        <c:majorGridlines>
          <c:spPr>
            <a:ln w="9525" cap="flat" cmpd="sng" algn="ctr">
              <a:solidFill>
                <a:schemeClr val="tx1">
                  <a:lumMod val="15000"/>
                  <a:lumOff val="85000"/>
                </a:schemeClr>
              </a:soli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3781631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b="1"/>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'Portfolio Tracker'!$F$3</c:f>
              <c:strCache>
                <c:ptCount val="1"/>
                <c:pt idx="0">
                  <c:v>Total Value</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cat>
            <c:strRef>
              <c:f>'Portfolio Tracker'!$C$4:$C$7</c:f>
              <c:strCache>
                <c:ptCount val="4"/>
                <c:pt idx="0">
                  <c:v> NVDA </c:v>
                </c:pt>
                <c:pt idx="1">
                  <c:v> AAPL </c:v>
                </c:pt>
                <c:pt idx="2">
                  <c:v> MSFT </c:v>
                </c:pt>
                <c:pt idx="3">
                  <c:v> AMZN </c:v>
                </c:pt>
              </c:strCache>
            </c:strRef>
          </c:cat>
          <c:val>
            <c:numRef>
              <c:f>'Portfolio Tracker'!$F$4:$F$7</c:f>
              <c:numCache>
                <c:formatCode>_([$$-409]* #,##0.00_);_([$$-409]* \(#,##0.00\);_([$$-409]* "-"??_);_(@_)</c:formatCode>
                <c:ptCount val="4"/>
                <c:pt idx="0">
                  <c:v>1645.05</c:v>
                </c:pt>
                <c:pt idx="1">
                  <c:v>1743.2</c:v>
                </c:pt>
                <c:pt idx="2">
                  <c:v>9470</c:v>
                </c:pt>
                <c:pt idx="3">
                  <c:v>4047.12</c:v>
                </c:pt>
              </c:numCache>
            </c:numRef>
          </c:val>
          <c:extLst>
            <c:ext xmlns:c16="http://schemas.microsoft.com/office/drawing/2014/chart" uri="{C3380CC4-5D6E-409C-BE32-E72D297353CC}">
              <c16:uniqueId val="{00000000-BE27-4016-A097-9DC76FF1B537}"/>
            </c:ext>
          </c:extLst>
        </c:ser>
        <c:dLbls>
          <c:showLegendKey val="0"/>
          <c:showVal val="0"/>
          <c:showCatName val="0"/>
          <c:showSerName val="0"/>
          <c:showPercent val="0"/>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b="1"/>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299954</xdr:colOff>
      <xdr:row>9</xdr:row>
      <xdr:rowOff>19551</xdr:rowOff>
    </xdr:from>
    <xdr:to>
      <xdr:col>9</xdr:col>
      <xdr:colOff>885658</xdr:colOff>
      <xdr:row>26</xdr:row>
      <xdr:rowOff>125329</xdr:rowOff>
    </xdr:to>
    <xdr:graphicFrame macro="">
      <xdr:nvGraphicFramePr>
        <xdr:cNvPr id="6" name="Chart 5">
          <a:extLst>
            <a:ext uri="{FF2B5EF4-FFF2-40B4-BE49-F238E27FC236}">
              <a16:creationId xmlns:a16="http://schemas.microsoft.com/office/drawing/2014/main" id="{ED56B18F-CF32-C370-DAC8-70811663F97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49296</xdr:colOff>
      <xdr:row>9</xdr:row>
      <xdr:rowOff>2841</xdr:rowOff>
    </xdr:from>
    <xdr:to>
      <xdr:col>5</xdr:col>
      <xdr:colOff>33421</xdr:colOff>
      <xdr:row>26</xdr:row>
      <xdr:rowOff>142039</xdr:rowOff>
    </xdr:to>
    <xdr:graphicFrame macro="">
      <xdr:nvGraphicFramePr>
        <xdr:cNvPr id="7" name="Chart 6">
          <a:extLst>
            <a:ext uri="{FF2B5EF4-FFF2-40B4-BE49-F238E27FC236}">
              <a16:creationId xmlns:a16="http://schemas.microsoft.com/office/drawing/2014/main" id="{624660CD-9A47-9F32-FBE0-1523D25694A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16">
  <rv s="0">
    <v>https://www.bing.com/financeapi/forcetrigger?t=a1yv52&amp;q=XNAS%3aNVDA&amp;form=skydnc</v>
    <v>Learn more on Bing</v>
  </rv>
  <rv s="1">
    <v>en-GB</v>
    <v>a1yv52</v>
    <v>268435456</v>
    <v>1</v>
    <v>Powered by Refinitiv</v>
    <v>0</v>
    <v>NVIDIA CORPORATION (XNAS:NVDA)</v>
    <v>2</v>
    <v>3</v>
    <v>Finance</v>
    <v>4</v>
    <v>153.13</v>
    <v>75.605999999999995</v>
    <v>1.9540999999999999</v>
    <v>-1.76</v>
    <v>-6.0169999999999998E-3</v>
    <v>-1.5795E-2</v>
    <v>-0.65990000000000004</v>
    <v>USD</v>
    <v>NVIDIA Corporation is a full-stack computing infrastructure company. The Company is engaged in accelerated computing to help solve the challenging computational problems. The Company’s segments include Compute &amp; Networking and Graphics. The Compute &amp; Networking segment includes its Data Center accelerated computing platforms and artificial intelligence (AI) solutions and software; networking; automotive platforms and autonomous and electric vehicle solutions; Jetson for robotics and other embedded platforms, and DGX Cloud computing services. The Graphics segment includes GeForce GPUs for gaming and PCs, the GeForce NOW game streaming service and related infrastructure, and solutions for gaming platforms; Quadro/NVIDIA RTX GPUs for enterprise workstation graphics; virtual GPU software for cloud-based visual and virtual computing; automotive platforms for infotainment systems, and Omniverse Enterprise software for building and operating three-dimensional Internet applications.</v>
    <v>36000</v>
    <v>Nasdaq Stock Market</v>
    <v>XNAS</v>
    <v>XNAS</v>
    <v>2788 San Tomas Expressway, SANTA CLARA, CA, 95051 US</v>
    <v>112.87</v>
    <v>Semiconductors &amp; Semiconductor Equipment</v>
    <v>Stock</v>
    <v>45744.999999594533</v>
    <v>0</v>
    <v>109.0701</v>
    <v>2675948000000</v>
    <v>NVIDIA CORPORATION</v>
    <v>NVIDIA CORPORATION</v>
    <v>111.485</v>
    <v>37.421799999999998</v>
    <v>111.43</v>
    <v>109.67</v>
    <v>109.01009999999999</v>
    <v>24400000000</v>
    <v>NVDA</v>
    <v>NVIDIA CORPORATION (XNAS:NVDA)</v>
    <v>229872549</v>
    <v>302307264</v>
    <v>1998</v>
  </rv>
  <rv s="2">
    <v>1</v>
  </rv>
  <rv s="0">
    <v>https://www.bing.com/financeapi/forcetrigger?t=a1mou2&amp;q=XNAS%3aAAPL&amp;form=skydnc</v>
    <v>Learn more on Bing</v>
  </rv>
  <rv s="1">
    <v>en-GB</v>
    <v>a1mou2</v>
    <v>268435456</v>
    <v>1</v>
    <v>Powered by Refinitiv</v>
    <v>0</v>
    <v>APPLE INC. (XNAS:AAPL)</v>
    <v>2</v>
    <v>3</v>
    <v>Finance</v>
    <v>4</v>
    <v>260.10000000000002</v>
    <v>164.07499999999999</v>
    <v>1.2613000000000001</v>
    <v>-5.95</v>
    <v>-2.9380000000000001E-3</v>
    <v>-2.6579999999999999E-2</v>
    <v>-0.6401</v>
    <v>USD</v>
    <v>Apple Inc. designs, manufactures and markets smartphones, personal computers, tablets, wearables and accessories, and sells a variety of related services. Its product categories include iPhone, Mac, iPad, and Wearables, Home and Accessories. Its software platforms include iOS, iPadOS, macOS, watchOS, visionOS, and tvOS. Its services include advertising, AppleCare, cloud services, digital content and payment services. The Company operates various platforms, including the App Store, that allow customers to discover and download applications and digital content, such as books, music, video, games and podcasts. It also offers digital content through subscription-based services, including Apple Arcade, Apple Fitness+, Apple Music, Apple News+, and Apple TV+. Its products include iPhone 16 Pro, iPhone 16, iPhone 15, iPhone 14, iPhone SE, MacBook Air, MacBook Pro, iMac, Mac mini, Mac Studio, Mac Pro, iPad Pro, iPad Air, AirPods, AirPods Pro, AirPods Max, Apple TV and Apple Vision Pro.</v>
    <v>164000</v>
    <v>Nasdaq Stock Market</v>
    <v>XNAS</v>
    <v>XNAS</v>
    <v>One Apple Park Way, CUPERTINO, CA, 95014 US</v>
    <v>223.81</v>
    <v>Computers, Phones &amp; Household Electronics</v>
    <v>Stock</v>
    <v>45744.999941631249</v>
    <v>3</v>
    <v>217.68</v>
    <v>3276751873000</v>
    <v>APPLE INC.</v>
    <v>APPLE INC.</v>
    <v>221.67</v>
    <v>31.352499999999999</v>
    <v>223.85</v>
    <v>217.9</v>
    <v>217.25989999999999</v>
    <v>15037870000</v>
    <v>AAPL</v>
    <v>APPLE INC. (XNAS:AAPL)</v>
    <v>39818617</v>
    <v>52205831</v>
    <v>1977</v>
  </rv>
  <rv s="2">
    <v>4</v>
  </rv>
  <rv s="0">
    <v>http://en.wikipedia.org/wiki/Public_domain</v>
    <v>Public domain</v>
  </rv>
  <rv s="0">
    <v>https://en.wikipedia.org/wiki/Microsoft</v>
    <v>Wikipedia</v>
  </rv>
  <rv s="3">
    <v>6</v>
    <v>7</v>
  </rv>
  <rv s="4">
    <v>9</v>
    <v>https://www.bing.com/th?id=AMMS_e6e837c7bf3a77408619758b7447855a&amp;qlt=95</v>
    <v>8</v>
    <v>0</v>
    <v>https://www.bing.com/images/search?form=xlimg&amp;q=microsoft</v>
    <v>Image of MICROSOFT CORPORATION</v>
  </rv>
  <rv s="0">
    <v>https://www.bing.com/financeapi/forcetrigger?t=a1xzim&amp;q=XNAS%3aMSFT&amp;form=skydnc</v>
    <v>Learn more on Bing</v>
  </rv>
  <rv s="5">
    <v>en-GB</v>
    <v>a1xzim</v>
    <v>268435456</v>
    <v>1</v>
    <v>Powered by Refinitiv</v>
    <v>5</v>
    <v>MICROSOFT CORPORATION (XNAS:MSFT)</v>
    <v>7</v>
    <v>8</v>
    <v>Finance</v>
    <v>4</v>
    <v>468.35</v>
    <v>376.91</v>
    <v>0.9899</v>
    <v>-11.78</v>
    <v>-2.7980000000000001E-3</v>
    <v>-3.0159999999999999E-2</v>
    <v>-1.06</v>
    <v>USD</v>
    <v>Microsoft Corporation is a technology company. The Company develops and supports software, services, devices, and solutions. The Company’s segments include Productivity and Business Processes, Intelligent Cloud, and More Personal Computing. The Productivity and Business Processes segment consists of products and services in its portfolio of productivity, communication, and information services. This segment primarily comprises: Office Commercial, Office Consumer, LinkedIn, and Dynamics business solutions. The Intelligent Cloud segment consists of server products and cloud services, including Azure and other cloud services, SQL Server, Windows Server, Visual Studio, System Center, and related Client Access Licenses (CALs), and Nuance and GitHub; and Enterprise Services, including enterprise support services, industry solutions and Nuance professional services. The More Personal Computing segment primarily comprises Windows, Devices, Gaming, and search and news advertising.</v>
    <v>228000</v>
    <v>Nasdaq Stock Market</v>
    <v>XNAS</v>
    <v>XNAS</v>
    <v>One Microsoft Way, REDMOND, WA, 98052-6399 US</v>
    <v>389.13</v>
    <v>9</v>
    <v>Software &amp; IT Services</v>
    <v>Stock</v>
    <v>45744.999960971872</v>
    <v>10</v>
    <v>376.93</v>
    <v>2815992381600</v>
    <v>MICROSOFT CORPORATION</v>
    <v>MICROSOFT CORPORATION</v>
    <v>388.08</v>
    <v>30.513000000000002</v>
    <v>390.58</v>
    <v>378.8</v>
    <v>377.74</v>
    <v>7433982000</v>
    <v>MSFT</v>
    <v>MICROSOFT CORPORATION (XNAS:MSFT)</v>
    <v>21632016</v>
    <v>23677697</v>
    <v>1993</v>
  </rv>
  <rv s="2">
    <v>11</v>
  </rv>
  <rv s="0">
    <v>https://www.bing.com/financeapi/forcetrigger?t=a1nhlh&amp;q=XNAS%3aAMZN&amp;form=skydnc</v>
    <v>Learn more on Bing</v>
  </rv>
  <rv s="1">
    <v>en-GB</v>
    <v>a1nhlh</v>
    <v>268435456</v>
    <v>1</v>
    <v>Powered by Refinitiv</v>
    <v>0</v>
    <v>AMAZON.COM, INC. (XNAS:AMZN)</v>
    <v>2</v>
    <v>3</v>
    <v>Finance</v>
    <v>4</v>
    <v>242.52</v>
    <v>151.61000000000001</v>
    <v>1.3768</v>
    <v>-8.64</v>
    <v>-3.6319999999999999E-4</v>
    <v>-4.2908000000000002E-2</v>
    <v>-7.0000000000000007E-2</v>
    <v>USD</v>
    <v>Amazon.com, Inc. provides a range of products and services to customers. The products offered through its stores include merchandise and content it has purchased for resale and products offered by third-party sellers. The Company’s segments include North America, International and Amazon Web Services (AWS). It serves consumers through its online and physical stores and focuses on selection, price, and convenience. Customers access its offerings through its websites, mobile apps, Alexa, devices, streaming, and physically visiting its stores. It also manufactures and sells electronic devices, including Kindle, Fire tablet, Fire TV, Echo, Ring, Blink, and eero, and develops and produces media content. It serves developers and enterprises of all sizes, including start-ups, government agencies, and academic institutions, through AWS, which offers a set of on-demand technology services, including compute, storage, database, analytics, and machine learning, and other services.</v>
    <v>1556000</v>
    <v>Nasdaq Stock Market</v>
    <v>XNAS</v>
    <v>XNAS</v>
    <v>410 Terry Avenue North, SEATTLE, WA, 98109 US</v>
    <v>199.26</v>
    <v>Diversified Retail</v>
    <v>Stock</v>
    <v>45744.999974953127</v>
    <v>13</v>
    <v>191.881</v>
    <v>2042394525600</v>
    <v>AMAZON.COM, INC.</v>
    <v>AMAZON.COM, INC.</v>
    <v>198.42</v>
    <v>34.898499999999999</v>
    <v>201.36</v>
    <v>192.72</v>
    <v>192.65</v>
    <v>10597730000</v>
    <v>AMZN</v>
    <v>AMAZON.COM, INC. (XNAS:AMZN)</v>
    <v>52548226</v>
    <v>45554869</v>
    <v>1996</v>
  </rv>
  <rv s="2">
    <v>14</v>
  </rv>
</rvData>
</file>

<file path=xl/richData/rdrichvaluestructure.xml><?xml version="1.0" encoding="utf-8"?>
<rvStructures xmlns="http://schemas.microsoft.com/office/spreadsheetml/2017/richdata" count="6">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2">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10">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 s="0">
      <v>1</v>
      <v>Name</v>
      <v>LearnMoreOnLink</v>
    </spb>
    <spb s="5">
      <v>0</v>
      <v>0</v>
    </spb>
    <spb s="6">
      <v>6</v>
      <v>1</v>
      <v>1</v>
      <v>1</v>
      <v>1</v>
    </spb>
    <spb s="7">
      <v>1</v>
      <v>2</v>
      <v>2</v>
      <v>1</v>
      <v>3</v>
      <v>1</v>
      <v>10</v>
      <v>1</v>
      <v>1</v>
      <v>4</v>
      <v>4</v>
      <v>5</v>
      <v>6</v>
      <v>1</v>
      <v>1</v>
      <v>1</v>
      <v>4</v>
      <v>7</v>
      <v>8</v>
      <v>9</v>
      <v>4</v>
      <v>1</v>
      <v>1</v>
      <v>5</v>
    </spb>
    <spb s="8">
      <v>Powered by Refinitiv</v>
    </spb>
  </spbData>
</supportingPropertyBags>
</file>

<file path=xl/richData/rdsupportingpropertybagstructure.xml><?xml version="1.0" encoding="utf-8"?>
<spbStructures xmlns="http://schemas.microsoft.com/office/spreadsheetml/2017/richdata2" count="9">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rpv i="2">1</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AE1857B-6664-4A2E-8F31-9F1F4FFA2943}" name="Table1" displayName="Table1" ref="B3:N7" totalsRowShown="0" headerRowDxfId="15" tableBorderDxfId="14">
  <tableColumns count="13">
    <tableColumn id="1" xr3:uid="{F32F103F-AE8F-4EE4-A5DC-93F0F3CBC1BC}" name="Stocks" dataDxfId="13">
      <calculatedColumnFormula array="1">_FV(Table1[[#This Row],[Stocks]],"Ticker symbol",TRUE)</calculatedColumnFormula>
    </tableColumn>
    <tableColumn id="14" xr3:uid="{F7B66C74-F28E-49D7-9722-68222D45EF14}" name="Ticker" dataDxfId="12">
      <calculatedColumnFormula array="1">_FV(Table1[[#This Row],[Stocks]],"Ticker symbol",TRUE)</calculatedColumnFormula>
    </tableColumn>
    <tableColumn id="2" xr3:uid="{896B56BB-408C-4423-A66D-93CBE0FF50E4}" name="Price" dataDxfId="11">
      <calculatedColumnFormula array="1">_FV( Table1[[#This Row],[Stocks]],"Price")</calculatedColumnFormula>
    </tableColumn>
    <tableColumn id="3" xr3:uid="{DE504014-EC1D-4E65-A6EC-0199F4D420D5}" name="# of Shares"/>
    <tableColumn id="4" xr3:uid="{72B95070-6D01-48C9-9183-C28F54D8E5D6}" name="Total Value" dataDxfId="10">
      <calculatedColumnFormula>Table1[[#This Row],[Price]]*Table1[[#This Row],['# of Shares]]</calculatedColumnFormula>
    </tableColumn>
    <tableColumn id="5" xr3:uid="{68C284E4-E141-43C4-A6B6-84B20A22FD56}" name="Price Per Share Paid" dataDxfId="9" dataCellStyle="Currency"/>
    <tableColumn id="6" xr3:uid="{57FF1193-4945-4D39-9360-FC39BF8CB162}" name="Total Cost" dataDxfId="8">
      <calculatedColumnFormula>Table1[[#This Row],[Price Per Share Paid]]*Table1[[#This Row],['# of Shares]]</calculatedColumnFormula>
    </tableColumn>
    <tableColumn id="7" xr3:uid="{9E311971-43CA-4476-82A1-96B711F8A47E}" name="Total $ Gain/Loss" dataDxfId="7">
      <calculatedColumnFormula>Table1[[#This Row],[Total Value]]-Table1[[#This Row],[Total Cost]]</calculatedColumnFormula>
    </tableColumn>
    <tableColumn id="8" xr3:uid="{D2ECF6A0-6109-4D30-9745-3BC4945CB5C4}" name="Total % Gain/Loss" dataDxfId="6" dataCellStyle="Per cent">
      <calculatedColumnFormula>Table1[[#This Row],[Total $ Gain/Loss]]/Table1[[#This Row],[Total Cost]]</calculatedColumnFormula>
    </tableColumn>
    <tableColumn id="9" xr3:uid="{87BA7B33-2800-41C1-B310-DE34450D8DA7}" name="Daily $ Gain/Loss" dataDxfId="5">
      <calculatedColumnFormula array="1">_FV(Table1[[#This Row],[Stocks]],"Change")*Table1[[#This Row],['# of Shares]]</calculatedColumnFormula>
    </tableColumn>
    <tableColumn id="10" xr3:uid="{5240E3C4-CBC4-4E14-AC20-3F45A32BC9A9}" name="Daily % Gain/Loss" dataDxfId="4" dataCellStyle="Per cent">
      <calculatedColumnFormula array="1">_FV(Table1[[#This Row],[Stocks]],"Change (%)",TRUE)</calculatedColumnFormula>
    </tableColumn>
    <tableColumn id="11" xr3:uid="{B1D9EE51-C73F-48F1-934E-83F9B57CC88E}" name="52 week high" dataDxfId="3">
      <calculatedColumnFormula array="1">_FV(Table1[[#This Row],[Stocks]],"52 week high",TRUE)</calculatedColumnFormula>
    </tableColumn>
    <tableColumn id="12" xr3:uid="{7F2EE4A4-9B7F-46D1-AB22-BE5B0C023E24}" name="52 week low" dataDxfId="2">
      <calculatedColumnFormula array="1">_FV(Table1[[#This Row],[Stocks]],"52 week low",TRUE)</calculatedColumnFormula>
    </tableColumn>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3F32CD-6B94-408C-B3FF-6B66C3493D29}">
  <dimension ref="B1:N11"/>
  <sheetViews>
    <sheetView tabSelected="1" zoomScale="76" zoomScaleNormal="59" workbookViewId="0">
      <selection activeCell="I35" sqref="I35"/>
    </sheetView>
  </sheetViews>
  <sheetFormatPr defaultRowHeight="14.5" x14ac:dyDescent="0.35"/>
  <cols>
    <col min="2" max="2" width="40.453125" customWidth="1"/>
    <col min="3" max="3" width="11.08984375" customWidth="1"/>
    <col min="4" max="4" width="10.6328125" customWidth="1"/>
    <col min="5" max="5" width="14.1796875" customWidth="1"/>
    <col min="6" max="6" width="17.7265625" style="1" customWidth="1"/>
    <col min="7" max="7" width="12.81640625" customWidth="1"/>
    <col min="8" max="8" width="15.36328125" customWidth="1"/>
    <col min="9" max="9" width="15.90625" customWidth="1"/>
    <col min="10" max="10" width="15.81640625" customWidth="1"/>
    <col min="11" max="11" width="16" customWidth="1"/>
    <col min="12" max="12" width="11.08984375" customWidth="1"/>
    <col min="13" max="13" width="11.7265625" customWidth="1"/>
    <col min="14" max="14" width="10.26953125" customWidth="1"/>
  </cols>
  <sheetData>
    <row r="1" spans="2:14" ht="15" thickBot="1" x14ac:dyDescent="0.4"/>
    <row r="2" spans="2:14" ht="21.5" thickBot="1" x14ac:dyDescent="0.55000000000000004">
      <c r="B2" s="19" t="s">
        <v>7</v>
      </c>
      <c r="C2" s="20"/>
      <c r="D2" s="20"/>
      <c r="E2" s="20"/>
      <c r="F2" s="20"/>
      <c r="G2" s="20"/>
      <c r="H2" s="20"/>
      <c r="I2" s="20"/>
      <c r="J2" s="20"/>
      <c r="K2" s="20"/>
      <c r="L2" s="20"/>
      <c r="M2" s="20"/>
      <c r="N2" s="21"/>
    </row>
    <row r="3" spans="2:14" ht="26" x14ac:dyDescent="0.35">
      <c r="B3" s="8" t="s">
        <v>8</v>
      </c>
      <c r="C3" s="2" t="s">
        <v>14</v>
      </c>
      <c r="D3" s="2" t="s">
        <v>0</v>
      </c>
      <c r="E3" s="2" t="s">
        <v>9</v>
      </c>
      <c r="F3" s="2" t="s">
        <v>1</v>
      </c>
      <c r="G3" s="2" t="s">
        <v>10</v>
      </c>
      <c r="H3" s="2" t="s">
        <v>2</v>
      </c>
      <c r="I3" s="2" t="s">
        <v>3</v>
      </c>
      <c r="J3" s="2" t="s">
        <v>4</v>
      </c>
      <c r="K3" s="2" t="s">
        <v>5</v>
      </c>
      <c r="L3" s="2" t="s">
        <v>6</v>
      </c>
      <c r="M3" s="2" t="s">
        <v>11</v>
      </c>
      <c r="N3" s="9" t="s">
        <v>12</v>
      </c>
    </row>
    <row r="4" spans="2:14" x14ac:dyDescent="0.35">
      <c r="B4" s="18" t="e" vm="1">
        <v>#VALUE!</v>
      </c>
      <c r="C4" s="3" t="str" cm="1">
        <f t="array" aca="1" ref="C4" ca="1">_FV(Table1[[#This Row],[Stocks]],"Ticker symbol",TRUE)</f>
        <v>NVDA</v>
      </c>
      <c r="D4" s="3" cm="1">
        <f t="array" aca="1" ref="D4" ca="1">_FV( Table1[[#This Row],[Stocks]],"Price")</f>
        <v>109.67</v>
      </c>
      <c r="E4" s="4">
        <v>15</v>
      </c>
      <c r="F4" s="3">
        <f ca="1">Table1[[#This Row],[Price]]*Table1[[#This Row],['# of Shares]]</f>
        <v>1645.05</v>
      </c>
      <c r="G4" s="5">
        <v>65</v>
      </c>
      <c r="H4" s="6">
        <f>Table1[[#This Row],[Price Per Share Paid]]*Table1[[#This Row],['# of Shares]]</f>
        <v>975</v>
      </c>
      <c r="I4" s="3">
        <f ca="1">Table1[[#This Row],[Total Value]]-Table1[[#This Row],[Total Cost]]</f>
        <v>670.05</v>
      </c>
      <c r="J4" s="7">
        <f ca="1">Table1[[#This Row],[Total $ Gain/Loss]]/Table1[[#This Row],[Total Cost]]</f>
        <v>0.6872307692307692</v>
      </c>
      <c r="K4" s="3" cm="1">
        <f t="array" aca="1" ref="K4" ca="1">_FV(Table1[[#This Row],[Stocks]],"Change")*Table1[[#This Row],['# of Shares]]</f>
        <v>-26.4</v>
      </c>
      <c r="L4" s="7" cm="1">
        <f t="array" aca="1" ref="L4" ca="1">_FV(Table1[[#This Row],[Stocks]],"Change (%)",TRUE)</f>
        <v>-1.5795E-2</v>
      </c>
      <c r="M4" s="3" cm="1">
        <f t="array" aca="1" ref="M4" ca="1">_FV(Table1[[#This Row],[Stocks]],"52 week high",TRUE)</f>
        <v>153.13</v>
      </c>
      <c r="N4" s="10" cm="1">
        <f t="array" aca="1" ref="N4" ca="1">_FV(Table1[[#This Row],[Stocks]],"52 week low",TRUE)</f>
        <v>75.605999999999995</v>
      </c>
    </row>
    <row r="5" spans="2:14" x14ac:dyDescent="0.35">
      <c r="B5" s="18" t="e" vm="2">
        <v>#VALUE!</v>
      </c>
      <c r="C5" s="3" t="str" cm="1">
        <f t="array" aca="1" ref="C5" ca="1">_FV(Table1[[#This Row],[Stocks]],"Ticker symbol",TRUE)</f>
        <v>AAPL</v>
      </c>
      <c r="D5" s="3" cm="1">
        <f t="array" aca="1" ref="D5" ca="1">_FV( Table1[[#This Row],[Stocks]],"Price")</f>
        <v>217.9</v>
      </c>
      <c r="E5" s="4">
        <v>8</v>
      </c>
      <c r="F5" s="3">
        <f ca="1">Table1[[#This Row],[Price]]*Table1[[#This Row],['# of Shares]]</f>
        <v>1743.2</v>
      </c>
      <c r="G5" s="5">
        <v>175</v>
      </c>
      <c r="H5" s="6">
        <f>Table1[[#This Row],[Price Per Share Paid]]*Table1[[#This Row],['# of Shares]]</f>
        <v>1400</v>
      </c>
      <c r="I5" s="3">
        <f ca="1">Table1[[#This Row],[Total Value]]-Table1[[#This Row],[Total Cost]]</f>
        <v>343.20000000000005</v>
      </c>
      <c r="J5" s="7">
        <f ca="1">Table1[[#This Row],[Total $ Gain/Loss]]/Table1[[#This Row],[Total Cost]]</f>
        <v>0.24514285714285716</v>
      </c>
      <c r="K5" s="3" cm="1">
        <f t="array" aca="1" ref="K5" ca="1">_FV(Table1[[#This Row],[Stocks]],"Change")*Table1[[#This Row],['# of Shares]]</f>
        <v>-47.6</v>
      </c>
      <c r="L5" s="7" cm="1">
        <f t="array" aca="1" ref="L5" ca="1">_FV(Table1[[#This Row],[Stocks]],"Change (%)",TRUE)</f>
        <v>-2.6579999999999999E-2</v>
      </c>
      <c r="M5" s="3" cm="1">
        <f t="array" aca="1" ref="M5" ca="1">_FV(Table1[[#This Row],[Stocks]],"52 week high",TRUE)</f>
        <v>260.10000000000002</v>
      </c>
      <c r="N5" s="10" cm="1">
        <f t="array" aca="1" ref="N5" ca="1">_FV(Table1[[#This Row],[Stocks]],"52 week low",TRUE)</f>
        <v>164.07499999999999</v>
      </c>
    </row>
    <row r="6" spans="2:14" x14ac:dyDescent="0.35">
      <c r="B6" s="18" t="e" vm="3">
        <v>#VALUE!</v>
      </c>
      <c r="C6" s="3" t="str" cm="1">
        <f t="array" aca="1" ref="C6" ca="1">_FV(Table1[[#This Row],[Stocks]],"Ticker symbol",TRUE)</f>
        <v>MSFT</v>
      </c>
      <c r="D6" s="3" cm="1">
        <f t="array" aca="1" ref="D6" ca="1">_FV( Table1[[#This Row],[Stocks]],"Price")</f>
        <v>378.8</v>
      </c>
      <c r="E6" s="4">
        <v>25</v>
      </c>
      <c r="F6" s="3">
        <f ca="1">Table1[[#This Row],[Price]]*Table1[[#This Row],['# of Shares]]</f>
        <v>9470</v>
      </c>
      <c r="G6" s="5">
        <v>100</v>
      </c>
      <c r="H6" s="6">
        <f>Table1[[#This Row],[Price Per Share Paid]]*Table1[[#This Row],['# of Shares]]</f>
        <v>2500</v>
      </c>
      <c r="I6" s="3">
        <f ca="1">Table1[[#This Row],[Total Value]]-Table1[[#This Row],[Total Cost]]</f>
        <v>6970</v>
      </c>
      <c r="J6" s="7">
        <f ca="1">Table1[[#This Row],[Total $ Gain/Loss]]/Table1[[#This Row],[Total Cost]]</f>
        <v>2.7879999999999998</v>
      </c>
      <c r="K6" s="3" cm="1">
        <f t="array" aca="1" ref="K6" ca="1">_FV(Table1[[#This Row],[Stocks]],"Change")*Table1[[#This Row],['# of Shares]]</f>
        <v>-294.5</v>
      </c>
      <c r="L6" s="7" cm="1">
        <f t="array" aca="1" ref="L6" ca="1">_FV(Table1[[#This Row],[Stocks]],"Change (%)",TRUE)</f>
        <v>-3.0159999999999999E-2</v>
      </c>
      <c r="M6" s="3" cm="1">
        <f t="array" aca="1" ref="M6" ca="1">_FV(Table1[[#This Row],[Stocks]],"52 week high",TRUE)</f>
        <v>468.35</v>
      </c>
      <c r="N6" s="10" cm="1">
        <f t="array" aca="1" ref="N6" ca="1">_FV(Table1[[#This Row],[Stocks]],"52 week low",TRUE)</f>
        <v>376.91</v>
      </c>
    </row>
    <row r="7" spans="2:14" ht="15" thickBot="1" x14ac:dyDescent="0.4">
      <c r="B7" s="18" t="e" vm="4">
        <v>#VALUE!</v>
      </c>
      <c r="C7" s="3" t="str" cm="1">
        <f t="array" aca="1" ref="C7" ca="1">_FV(Table1[[#This Row],[Stocks]],"Ticker symbol",TRUE)</f>
        <v>AMZN</v>
      </c>
      <c r="D7" s="3" cm="1">
        <f t="array" aca="1" ref="D7" ca="1">_FV( Table1[[#This Row],[Stocks]],"Price")</f>
        <v>192.72</v>
      </c>
      <c r="E7" s="4">
        <v>21</v>
      </c>
      <c r="F7" s="3">
        <f ca="1">Table1[[#This Row],[Price]]*Table1[[#This Row],['# of Shares]]</f>
        <v>4047.12</v>
      </c>
      <c r="G7" s="5">
        <v>242</v>
      </c>
      <c r="H7" s="6">
        <f>Table1[[#This Row],[Price Per Share Paid]]*Table1[[#This Row],['# of Shares]]</f>
        <v>5082</v>
      </c>
      <c r="I7" s="3">
        <f ca="1">Table1[[#This Row],[Total Value]]-Table1[[#This Row],[Total Cost]]</f>
        <v>-1034.8800000000001</v>
      </c>
      <c r="J7" s="7">
        <f ca="1">Table1[[#This Row],[Total $ Gain/Loss]]/Table1[[#This Row],[Total Cost]]</f>
        <v>-0.20363636363636367</v>
      </c>
      <c r="K7" s="3" cm="1">
        <f t="array" aca="1" ref="K7" ca="1">_FV(Table1[[#This Row],[Stocks]],"Change")*Table1[[#This Row],['# of Shares]]</f>
        <v>-181.44</v>
      </c>
      <c r="L7" s="7" cm="1">
        <f t="array" aca="1" ref="L7" ca="1">_FV(Table1[[#This Row],[Stocks]],"Change (%)",TRUE)</f>
        <v>-4.2908000000000002E-2</v>
      </c>
      <c r="M7" s="3" cm="1">
        <f t="array" aca="1" ref="M7" ca="1">_FV(Table1[[#This Row],[Stocks]],"52 week high",TRUE)</f>
        <v>242.52</v>
      </c>
      <c r="N7" s="10" cm="1">
        <f t="array" aca="1" ref="N7" ca="1">_FV(Table1[[#This Row],[Stocks]],"52 week low",TRUE)</f>
        <v>151.61000000000001</v>
      </c>
    </row>
    <row r="8" spans="2:14" ht="15" thickBot="1" x14ac:dyDescent="0.4">
      <c r="B8" s="11" t="s">
        <v>13</v>
      </c>
      <c r="C8" s="12"/>
      <c r="D8" s="12"/>
      <c r="E8" s="15">
        <f ca="1">SUM(Table1[Total Value])</f>
        <v>16905.37</v>
      </c>
      <c r="F8" s="13"/>
      <c r="G8" s="16">
        <f>SUM(Table1[Total Cost])</f>
        <v>9957</v>
      </c>
      <c r="H8" s="16">
        <f ca="1">E8-G8</f>
        <v>6948.369999999999</v>
      </c>
      <c r="I8" s="17">
        <f ca="1">E8/G8</f>
        <v>1.697837702119112</v>
      </c>
      <c r="J8" s="15">
        <f ca="1">SUM(Table1[Daily $ Gain/Loss])</f>
        <v>-549.94000000000005</v>
      </c>
      <c r="K8" s="17">
        <f ca="1">J8/(E8-J8)</f>
        <v>-3.1505599155786983E-2</v>
      </c>
      <c r="L8" s="12"/>
      <c r="M8" s="12"/>
      <c r="N8" s="14"/>
    </row>
    <row r="11" spans="2:14" x14ac:dyDescent="0.35">
      <c r="D11" s="4"/>
    </row>
  </sheetData>
  <mergeCells count="1">
    <mergeCell ref="B2:N2"/>
  </mergeCells>
  <conditionalFormatting sqref="H8:K8 I4:L7">
    <cfRule type="cellIs" dxfId="1" priority="1" operator="lessThan">
      <formula>0</formula>
    </cfRule>
    <cfRule type="cellIs" dxfId="0" priority="2" operator="greaterThan">
      <formula>0</formula>
    </cfRule>
  </conditionalFormatting>
  <pageMargins left="0.7" right="0.7" top="0.75" bottom="0.75" header="0.3" footer="0.3"/>
  <pageSetup paperSize="9" orientation="portrait" r:id="rId1"/>
  <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C4E237C-C66A-4FF7-9B98-4357090C152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Portfolio Tracker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 Robinson</dc:creator>
  <cp:lastModifiedBy>Max Robinson</cp:lastModifiedBy>
  <dcterms:created xsi:type="dcterms:W3CDTF">2025-03-29T00:38:42Z</dcterms:created>
  <dcterms:modified xsi:type="dcterms:W3CDTF">2025-03-29T01:50:14Z</dcterms:modified>
</cp:coreProperties>
</file>