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axsalvatore/Documents/projects/covid/science_revision/"/>
    </mc:Choice>
  </mc:AlternateContent>
  <xr:revisionPtr revIDLastSave="0" documentId="13_ncr:1_{F398109F-4652-394D-BDA5-89013498D469}" xr6:coauthVersionLast="47" xr6:coauthVersionMax="47" xr10:uidLastSave="{00000000-0000-0000-0000-000000000000}"/>
  <bookViews>
    <workbookView xWindow="0" yWindow="0" windowWidth="28800" windowHeight="18000" activeTab="3" xr2:uid="{B3E001DA-FE62-B74F-A74D-2CE97A02E934}"/>
  </bookViews>
  <sheets>
    <sheet name="t1_cases" sheetId="3" r:id="rId1"/>
    <sheet name="t2_deaths" sheetId="6" r:id="rId2"/>
    <sheet name="Sheet2" sheetId="14" r:id="rId3"/>
    <sheet name="t3_deaths" sheetId="7" r:id="rId4"/>
    <sheet name="Sheet1" sheetId="13" r:id="rId5"/>
    <sheet name="t4_cases" sheetId="9" r:id="rId6"/>
    <sheet name="t5_deaths" sheetId="10" r:id="rId7"/>
    <sheet name="t6_deaths" sheetId="8" r:id="rId8"/>
    <sheet name="peak_comp" sheetId="11" r:id="rId9"/>
    <sheet name="man_edit" sheetId="12" r:id="rId10"/>
    <sheet name="Sheet3"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3" l="1"/>
  <c r="V13" i="14"/>
  <c r="V12" i="14"/>
  <c r="V14" i="14"/>
  <c r="V8" i="14"/>
  <c r="V7" i="14"/>
  <c r="V6" i="14"/>
  <c r="Q6" i="14"/>
  <c r="L23" i="14"/>
  <c r="M23" i="14"/>
  <c r="M22" i="14"/>
  <c r="L22" i="14"/>
  <c r="K22" i="14"/>
  <c r="K23" i="14"/>
  <c r="K21" i="14"/>
  <c r="P4" i="14"/>
  <c r="K4" i="14"/>
  <c r="K5" i="14"/>
  <c r="L5" i="14"/>
  <c r="M5" i="14"/>
  <c r="K6" i="14"/>
  <c r="L6" i="14"/>
  <c r="M6" i="14"/>
  <c r="K7" i="14"/>
  <c r="L7" i="14"/>
  <c r="M7" i="14"/>
  <c r="K8" i="14"/>
  <c r="L8" i="14"/>
  <c r="M8" i="14"/>
  <c r="L4" i="14"/>
  <c r="P6" i="14"/>
  <c r="M4" i="14"/>
  <c r="Q5" i="14"/>
  <c r="Q7" i="14"/>
  <c r="Q8" i="14"/>
  <c r="R6" i="14"/>
  <c r="R7" i="14"/>
  <c r="R8" i="14"/>
  <c r="S7" i="14"/>
  <c r="S8" i="14"/>
  <c r="P18" i="14"/>
  <c r="P5" i="14"/>
  <c r="P7" i="14"/>
  <c r="P8" i="14"/>
  <c r="AA17" i="8"/>
  <c r="Y15" i="8"/>
  <c r="AC10" i="8"/>
  <c r="AB10" i="8"/>
  <c r="X29" i="10"/>
  <c r="N29" i="10"/>
  <c r="M29" i="10"/>
  <c r="L29" i="10"/>
  <c r="K29" i="10"/>
  <c r="Q29" i="10" s="1"/>
  <c r="J29" i="10"/>
  <c r="P29" i="10" s="1"/>
  <c r="X28" i="10"/>
  <c r="N28" i="10"/>
  <c r="M28" i="10"/>
  <c r="L28" i="10"/>
  <c r="R28" i="10" s="1"/>
  <c r="K28" i="10"/>
  <c r="Q28" i="10" s="1"/>
  <c r="J28" i="10"/>
  <c r="P28" i="10" s="1"/>
  <c r="X27" i="10"/>
  <c r="M27" i="10"/>
  <c r="L27" i="10"/>
  <c r="R27" i="10" s="1"/>
  <c r="K27" i="10"/>
  <c r="Q27" i="10" s="1"/>
  <c r="J27" i="10"/>
  <c r="P27" i="10" s="1"/>
  <c r="X26" i="10"/>
  <c r="L26" i="10"/>
  <c r="R26" i="10" s="1"/>
  <c r="K26" i="10"/>
  <c r="Q26" i="10" s="1"/>
  <c r="J26" i="10"/>
  <c r="P26" i="10" s="1"/>
  <c r="X25" i="10"/>
  <c r="K25" i="10"/>
  <c r="Q25" i="10" s="1"/>
  <c r="J25" i="10"/>
  <c r="P25" i="10" s="1"/>
  <c r="X24" i="10"/>
  <c r="J24" i="10"/>
  <c r="P24" i="10" s="1"/>
  <c r="X20" i="10"/>
  <c r="N20" i="10"/>
  <c r="T20" i="10" s="1"/>
  <c r="M20" i="10"/>
  <c r="S20" i="10" s="1"/>
  <c r="L20" i="10"/>
  <c r="R20" i="10" s="1"/>
  <c r="K20" i="10"/>
  <c r="Q20" i="10" s="1"/>
  <c r="J20" i="10"/>
  <c r="P20" i="10" s="1"/>
  <c r="X19" i="10"/>
  <c r="N19" i="10"/>
  <c r="T19" i="10" s="1"/>
  <c r="M19" i="10"/>
  <c r="S19" i="10" s="1"/>
  <c r="L19" i="10"/>
  <c r="R19" i="10" s="1"/>
  <c r="K19" i="10"/>
  <c r="J19" i="10"/>
  <c r="X18" i="10"/>
  <c r="M18" i="10"/>
  <c r="S18" i="10" s="1"/>
  <c r="L18" i="10"/>
  <c r="R18" i="10" s="1"/>
  <c r="K18" i="10"/>
  <c r="J18" i="10"/>
  <c r="P18" i="10" s="1"/>
  <c r="X17" i="10"/>
  <c r="L17" i="10"/>
  <c r="R17" i="10" s="1"/>
  <c r="K17" i="10"/>
  <c r="J17" i="10"/>
  <c r="P17" i="10" s="1"/>
  <c r="X16" i="10"/>
  <c r="K16" i="10"/>
  <c r="Q16" i="10" s="1"/>
  <c r="J16" i="10"/>
  <c r="X15" i="10"/>
  <c r="J15" i="10"/>
  <c r="X11" i="10"/>
  <c r="N11" i="10"/>
  <c r="T11" i="10" s="1"/>
  <c r="M11" i="10"/>
  <c r="S11" i="10" s="1"/>
  <c r="L11" i="10"/>
  <c r="K11" i="10"/>
  <c r="Q11" i="10" s="1"/>
  <c r="J11" i="10"/>
  <c r="P11" i="10" s="1"/>
  <c r="X10" i="10"/>
  <c r="N10" i="10"/>
  <c r="T10" i="10" s="1"/>
  <c r="M10" i="10"/>
  <c r="S10" i="10" s="1"/>
  <c r="L10" i="10"/>
  <c r="R10" i="10" s="1"/>
  <c r="K10" i="10"/>
  <c r="Q10" i="10" s="1"/>
  <c r="J10" i="10"/>
  <c r="X9" i="10"/>
  <c r="M9" i="10"/>
  <c r="S9" i="10" s="1"/>
  <c r="L9" i="10"/>
  <c r="R9" i="10" s="1"/>
  <c r="K9" i="10"/>
  <c r="J9" i="10"/>
  <c r="P9" i="10" s="1"/>
  <c r="X8" i="10"/>
  <c r="S8" i="10"/>
  <c r="L8" i="10"/>
  <c r="K8" i="10"/>
  <c r="Q8" i="10" s="1"/>
  <c r="J8" i="10"/>
  <c r="P8" i="10" s="1"/>
  <c r="X7" i="10"/>
  <c r="K7" i="10"/>
  <c r="Q7" i="10" s="1"/>
  <c r="J7" i="10"/>
  <c r="P7" i="10" s="1"/>
  <c r="Y20" i="9"/>
  <c r="O20" i="9"/>
  <c r="N20" i="9"/>
  <c r="M20" i="9"/>
  <c r="L20" i="9"/>
  <c r="R20" i="9" s="1"/>
  <c r="K20" i="9"/>
  <c r="Q20" i="9" s="1"/>
  <c r="Y19" i="9"/>
  <c r="O19" i="9"/>
  <c r="N19" i="9"/>
  <c r="T19" i="9" s="1"/>
  <c r="AC19" i="9" s="1"/>
  <c r="M19" i="9"/>
  <c r="S19" i="9" s="1"/>
  <c r="AB19" i="9" s="1"/>
  <c r="L19" i="9"/>
  <c r="R19" i="9" s="1"/>
  <c r="K19" i="9"/>
  <c r="Q19" i="9" s="1"/>
  <c r="Y18" i="9"/>
  <c r="U18" i="9"/>
  <c r="R18" i="9"/>
  <c r="N18" i="9"/>
  <c r="M18" i="9"/>
  <c r="S18" i="9" s="1"/>
  <c r="AB18" i="9" s="1"/>
  <c r="L18" i="9"/>
  <c r="K18" i="9"/>
  <c r="Q18" i="9" s="1"/>
  <c r="Z18" i="9" s="1"/>
  <c r="Y17" i="9"/>
  <c r="U17" i="9"/>
  <c r="T17" i="9"/>
  <c r="M17" i="9"/>
  <c r="S17" i="9" s="1"/>
  <c r="L17" i="9"/>
  <c r="R17" i="9" s="1"/>
  <c r="AA17" i="9" s="1"/>
  <c r="K17" i="9"/>
  <c r="Q17" i="9" s="1"/>
  <c r="Y16" i="9"/>
  <c r="U16" i="9"/>
  <c r="T16" i="9"/>
  <c r="S16" i="9"/>
  <c r="L16" i="9"/>
  <c r="R16" i="9" s="1"/>
  <c r="K16" i="9"/>
  <c r="Q16" i="9" s="1"/>
  <c r="Y15" i="9"/>
  <c r="U15" i="9"/>
  <c r="T15" i="9"/>
  <c r="S15" i="9"/>
  <c r="R15" i="9"/>
  <c r="K15" i="9"/>
  <c r="Q15" i="9" s="1"/>
  <c r="Y11" i="9"/>
  <c r="O11" i="9"/>
  <c r="N11" i="9"/>
  <c r="M11" i="9"/>
  <c r="S11" i="9" s="1"/>
  <c r="AB11" i="9" s="1"/>
  <c r="L11" i="9"/>
  <c r="R11" i="9" s="1"/>
  <c r="K11" i="9"/>
  <c r="Q11" i="9" s="1"/>
  <c r="Y10" i="9"/>
  <c r="O10" i="9"/>
  <c r="U10" i="9" s="1"/>
  <c r="N10" i="9"/>
  <c r="T10" i="9" s="1"/>
  <c r="M10" i="9"/>
  <c r="S10" i="9" s="1"/>
  <c r="AB10" i="9" s="1"/>
  <c r="L10" i="9"/>
  <c r="R10" i="9" s="1"/>
  <c r="K10" i="9"/>
  <c r="Q10" i="9" s="1"/>
  <c r="Y9" i="9"/>
  <c r="U9" i="9"/>
  <c r="N9" i="9"/>
  <c r="T9" i="9" s="1"/>
  <c r="M9" i="9"/>
  <c r="S9" i="9" s="1"/>
  <c r="L9" i="9"/>
  <c r="R9" i="9" s="1"/>
  <c r="AA9" i="9" s="1"/>
  <c r="K9" i="9"/>
  <c r="Q9" i="9" s="1"/>
  <c r="Y8" i="9"/>
  <c r="U8" i="9"/>
  <c r="T8" i="9"/>
  <c r="M8" i="9"/>
  <c r="S8" i="9" s="1"/>
  <c r="AB8" i="9" s="1"/>
  <c r="L8" i="9"/>
  <c r="R8" i="9" s="1"/>
  <c r="AA8" i="9" s="1"/>
  <c r="K8" i="9"/>
  <c r="Y7" i="9"/>
  <c r="U7" i="9"/>
  <c r="T7" i="9"/>
  <c r="S7" i="9"/>
  <c r="L7" i="9"/>
  <c r="R7" i="9" s="1"/>
  <c r="K7" i="9"/>
  <c r="Q7" i="9" s="1"/>
  <c r="X29" i="8"/>
  <c r="N29" i="8"/>
  <c r="M29" i="8"/>
  <c r="L29" i="8"/>
  <c r="K29" i="8"/>
  <c r="Q29" i="8" s="1"/>
  <c r="J29" i="8"/>
  <c r="P29" i="8" s="1"/>
  <c r="X28" i="8"/>
  <c r="N28" i="8"/>
  <c r="T28" i="8" s="1"/>
  <c r="M28" i="8"/>
  <c r="L28" i="8"/>
  <c r="R28" i="8" s="1"/>
  <c r="K28" i="8"/>
  <c r="Q28" i="8" s="1"/>
  <c r="J28" i="8"/>
  <c r="P28" i="8" s="1"/>
  <c r="X27" i="8"/>
  <c r="M27" i="8"/>
  <c r="S27" i="8" s="1"/>
  <c r="L27" i="8"/>
  <c r="R27" i="8" s="1"/>
  <c r="K27" i="8"/>
  <c r="J27" i="8"/>
  <c r="X26" i="8"/>
  <c r="L26" i="8"/>
  <c r="R26" i="8" s="1"/>
  <c r="K26" i="8"/>
  <c r="Q26" i="8" s="1"/>
  <c r="J26" i="8"/>
  <c r="P26" i="8" s="1"/>
  <c r="X25" i="8"/>
  <c r="K25" i="8"/>
  <c r="Q25" i="8" s="1"/>
  <c r="J25" i="8"/>
  <c r="P25" i="8" s="1"/>
  <c r="X24" i="8"/>
  <c r="J24" i="8"/>
  <c r="X20" i="8"/>
  <c r="N20" i="8"/>
  <c r="T20" i="8" s="1"/>
  <c r="M20" i="8"/>
  <c r="S20" i="8" s="1"/>
  <c r="L20" i="8"/>
  <c r="R20" i="8" s="1"/>
  <c r="K20" i="8"/>
  <c r="Q20" i="8" s="1"/>
  <c r="J20" i="8"/>
  <c r="X19" i="8"/>
  <c r="N19" i="8"/>
  <c r="T19" i="8" s="1"/>
  <c r="M19" i="8"/>
  <c r="L19" i="8"/>
  <c r="R19" i="8" s="1"/>
  <c r="K19" i="8"/>
  <c r="Q19" i="8" s="1"/>
  <c r="J19" i="8"/>
  <c r="P19" i="8" s="1"/>
  <c r="X18" i="8"/>
  <c r="M18" i="8"/>
  <c r="L18" i="8"/>
  <c r="K18" i="8"/>
  <c r="Q18" i="8" s="1"/>
  <c r="J18" i="8"/>
  <c r="P18" i="8" s="1"/>
  <c r="X17" i="8"/>
  <c r="L17" i="8"/>
  <c r="R17" i="8" s="1"/>
  <c r="K17" i="8"/>
  <c r="Q17" i="8" s="1"/>
  <c r="J17" i="8"/>
  <c r="X16" i="8"/>
  <c r="K16" i="8"/>
  <c r="Q16" i="8" s="1"/>
  <c r="J16" i="8"/>
  <c r="X15" i="8"/>
  <c r="J15" i="8"/>
  <c r="P15" i="8" s="1"/>
  <c r="X11" i="8"/>
  <c r="N11" i="8"/>
  <c r="T11" i="8" s="1"/>
  <c r="M11" i="8"/>
  <c r="S11" i="8" s="1"/>
  <c r="L11" i="8"/>
  <c r="R11" i="8" s="1"/>
  <c r="K11" i="8"/>
  <c r="Q11" i="8" s="1"/>
  <c r="J11" i="8"/>
  <c r="P11" i="8" s="1"/>
  <c r="X10" i="8"/>
  <c r="N10" i="8"/>
  <c r="T10" i="8" s="1"/>
  <c r="M10" i="8"/>
  <c r="S10" i="8" s="1"/>
  <c r="L10" i="8"/>
  <c r="R10" i="8" s="1"/>
  <c r="K10" i="8"/>
  <c r="Q10" i="8" s="1"/>
  <c r="J10" i="8"/>
  <c r="P10" i="8" s="1"/>
  <c r="X9" i="8"/>
  <c r="M9" i="8"/>
  <c r="S9" i="8" s="1"/>
  <c r="L9" i="8"/>
  <c r="R9" i="8" s="1"/>
  <c r="K9" i="8"/>
  <c r="Q9" i="8" s="1"/>
  <c r="J9" i="8"/>
  <c r="P9" i="8" s="1"/>
  <c r="X8" i="8"/>
  <c r="S8" i="8"/>
  <c r="L8" i="8"/>
  <c r="K8" i="8"/>
  <c r="Q8" i="8" s="1"/>
  <c r="J8" i="8"/>
  <c r="X7" i="8"/>
  <c r="K7" i="8"/>
  <c r="Q7" i="8" s="1"/>
  <c r="J7" i="8"/>
  <c r="P7" i="8" s="1"/>
  <c r="X29" i="7"/>
  <c r="N29" i="7"/>
  <c r="M29" i="7"/>
  <c r="L29" i="7"/>
  <c r="R29" i="7" s="1"/>
  <c r="K29" i="7"/>
  <c r="Q29" i="7" s="1"/>
  <c r="J29" i="7"/>
  <c r="P29" i="7" s="1"/>
  <c r="X28" i="7"/>
  <c r="N28" i="7"/>
  <c r="M28" i="7"/>
  <c r="S28" i="7" s="1"/>
  <c r="L28" i="7"/>
  <c r="R28" i="7" s="1"/>
  <c r="K28" i="7"/>
  <c r="Q28" i="7" s="1"/>
  <c r="J28" i="7"/>
  <c r="P28" i="7" s="1"/>
  <c r="X27" i="7"/>
  <c r="M27" i="7"/>
  <c r="L27" i="7"/>
  <c r="K27" i="7"/>
  <c r="Q27" i="7" s="1"/>
  <c r="J27" i="7"/>
  <c r="P27" i="7" s="1"/>
  <c r="X26" i="7"/>
  <c r="L26" i="7"/>
  <c r="R26" i="7" s="1"/>
  <c r="K26" i="7"/>
  <c r="Q26" i="7" s="1"/>
  <c r="J26" i="7"/>
  <c r="P26" i="7" s="1"/>
  <c r="X25" i="7"/>
  <c r="K25" i="7"/>
  <c r="Q25" i="7" s="1"/>
  <c r="J25" i="7"/>
  <c r="X24" i="7"/>
  <c r="J24" i="7"/>
  <c r="P24" i="7" s="1"/>
  <c r="X20" i="7"/>
  <c r="N20" i="7"/>
  <c r="T20" i="7" s="1"/>
  <c r="M20" i="7"/>
  <c r="S20" i="7" s="1"/>
  <c r="L20" i="7"/>
  <c r="R20" i="7" s="1"/>
  <c r="K20" i="7"/>
  <c r="J20" i="7"/>
  <c r="X19" i="7"/>
  <c r="N19" i="7"/>
  <c r="T19" i="7" s="1"/>
  <c r="M19" i="7"/>
  <c r="S19" i="7" s="1"/>
  <c r="L19" i="7"/>
  <c r="R19" i="7" s="1"/>
  <c r="K19" i="7"/>
  <c r="Q19" i="7" s="1"/>
  <c r="J19" i="7"/>
  <c r="P19" i="7" s="1"/>
  <c r="X18" i="7"/>
  <c r="M18" i="7"/>
  <c r="L18" i="7"/>
  <c r="R18" i="7" s="1"/>
  <c r="K18" i="7"/>
  <c r="Q18" i="7" s="1"/>
  <c r="J18" i="7"/>
  <c r="P18" i="7" s="1"/>
  <c r="X17" i="7"/>
  <c r="P17" i="7"/>
  <c r="L17" i="7"/>
  <c r="R17" i="7" s="1"/>
  <c r="K17" i="7"/>
  <c r="J17" i="7"/>
  <c r="X16" i="7"/>
  <c r="K16" i="7"/>
  <c r="J16" i="7"/>
  <c r="P16" i="7" s="1"/>
  <c r="X15" i="7"/>
  <c r="J15" i="7"/>
  <c r="X11" i="7"/>
  <c r="N11" i="7"/>
  <c r="T11" i="7" s="1"/>
  <c r="M11" i="7"/>
  <c r="S11" i="7" s="1"/>
  <c r="L11" i="7"/>
  <c r="R11" i="7" s="1"/>
  <c r="K11" i="7"/>
  <c r="Q11" i="7" s="1"/>
  <c r="J11" i="7"/>
  <c r="P11" i="7" s="1"/>
  <c r="X10" i="7"/>
  <c r="N10" i="7"/>
  <c r="T10" i="7" s="1"/>
  <c r="M10" i="7"/>
  <c r="L10" i="7"/>
  <c r="K10" i="7"/>
  <c r="Q10" i="7" s="1"/>
  <c r="J10" i="7"/>
  <c r="X9" i="7"/>
  <c r="M9" i="7"/>
  <c r="S9" i="7" s="1"/>
  <c r="L9" i="7"/>
  <c r="R9" i="7" s="1"/>
  <c r="K9" i="7"/>
  <c r="Q9" i="7" s="1"/>
  <c r="J9" i="7"/>
  <c r="P9" i="7" s="1"/>
  <c r="X8" i="7"/>
  <c r="S8" i="7"/>
  <c r="L8" i="7"/>
  <c r="K8" i="7"/>
  <c r="J8" i="7"/>
  <c r="P8" i="7" s="1"/>
  <c r="X7" i="7"/>
  <c r="K7" i="7"/>
  <c r="Q7" i="7" s="1"/>
  <c r="J7" i="7"/>
  <c r="P7" i="7" s="1"/>
  <c r="K25" i="6"/>
  <c r="Q25" i="6" s="1"/>
  <c r="K26" i="6"/>
  <c r="L26" i="6"/>
  <c r="R26" i="6" s="1"/>
  <c r="K27" i="6"/>
  <c r="Q27" i="6" s="1"/>
  <c r="L27" i="6"/>
  <c r="R27" i="6" s="1"/>
  <c r="M27" i="6"/>
  <c r="S27" i="6" s="1"/>
  <c r="K28" i="6"/>
  <c r="Q28" i="6" s="1"/>
  <c r="L28" i="6"/>
  <c r="R28" i="6" s="1"/>
  <c r="M28" i="6"/>
  <c r="N28" i="6"/>
  <c r="K29" i="6"/>
  <c r="Q29" i="6" s="1"/>
  <c r="L29" i="6"/>
  <c r="R29" i="6" s="1"/>
  <c r="M29" i="6"/>
  <c r="S29" i="6" s="1"/>
  <c r="N29" i="6"/>
  <c r="T29" i="6" s="1"/>
  <c r="J25" i="6"/>
  <c r="P25" i="6" s="1"/>
  <c r="J26" i="6"/>
  <c r="P26" i="6" s="1"/>
  <c r="J27" i="6"/>
  <c r="J28" i="6"/>
  <c r="P28" i="6" s="1"/>
  <c r="J29" i="6"/>
  <c r="P29" i="6" s="1"/>
  <c r="J24" i="6"/>
  <c r="K16" i="6"/>
  <c r="K17" i="6"/>
  <c r="Q17" i="6" s="1"/>
  <c r="L17" i="6"/>
  <c r="R17" i="6" s="1"/>
  <c r="K18" i="6"/>
  <c r="L18" i="6"/>
  <c r="R18" i="6" s="1"/>
  <c r="AA18" i="6" s="1"/>
  <c r="M18" i="6"/>
  <c r="S18" i="6" s="1"/>
  <c r="K19" i="6"/>
  <c r="L19" i="6"/>
  <c r="R19" i="6" s="1"/>
  <c r="M19" i="6"/>
  <c r="S19" i="6" s="1"/>
  <c r="N19" i="6"/>
  <c r="T19" i="6" s="1"/>
  <c r="K20" i="6"/>
  <c r="L20" i="6"/>
  <c r="R20" i="6" s="1"/>
  <c r="M20" i="6"/>
  <c r="N20" i="6"/>
  <c r="J16" i="6"/>
  <c r="J17" i="6"/>
  <c r="P17" i="6" s="1"/>
  <c r="J18" i="6"/>
  <c r="P18" i="6" s="1"/>
  <c r="J19" i="6"/>
  <c r="P19" i="6" s="1"/>
  <c r="J20" i="6"/>
  <c r="P20" i="6" s="1"/>
  <c r="J15" i="6"/>
  <c r="P15" i="6" s="1"/>
  <c r="K7" i="6"/>
  <c r="Q7" i="6" s="1"/>
  <c r="K8" i="6"/>
  <c r="Q8" i="6" s="1"/>
  <c r="L8" i="6"/>
  <c r="K9" i="6"/>
  <c r="Q9" i="6" s="1"/>
  <c r="L9" i="6"/>
  <c r="M9" i="6"/>
  <c r="S9" i="6" s="1"/>
  <c r="K10" i="6"/>
  <c r="Q10" i="6" s="1"/>
  <c r="L10" i="6"/>
  <c r="R10" i="6" s="1"/>
  <c r="M10" i="6"/>
  <c r="S10" i="6" s="1"/>
  <c r="N10" i="6"/>
  <c r="T10" i="6" s="1"/>
  <c r="K11" i="6"/>
  <c r="Q11" i="6" s="1"/>
  <c r="Z11" i="6" s="1"/>
  <c r="L11" i="6"/>
  <c r="R11" i="6" s="1"/>
  <c r="M11" i="6"/>
  <c r="S11" i="6" s="1"/>
  <c r="N11" i="6"/>
  <c r="T11" i="6" s="1"/>
  <c r="J7" i="6"/>
  <c r="J8" i="6"/>
  <c r="P8" i="6" s="1"/>
  <c r="Y8" i="6" s="1"/>
  <c r="J9" i="6"/>
  <c r="P9" i="6" s="1"/>
  <c r="J10" i="6"/>
  <c r="P10" i="6" s="1"/>
  <c r="J11" i="6"/>
  <c r="P11" i="6" s="1"/>
  <c r="X29" i="6"/>
  <c r="X28" i="6"/>
  <c r="X27" i="6"/>
  <c r="X26" i="6"/>
  <c r="X25" i="6"/>
  <c r="X24" i="6"/>
  <c r="T28" i="6"/>
  <c r="S28" i="6"/>
  <c r="Q26" i="6"/>
  <c r="Z26" i="6" s="1"/>
  <c r="X20" i="6"/>
  <c r="X19" i="6"/>
  <c r="X18" i="6"/>
  <c r="X17" i="6"/>
  <c r="X16" i="6"/>
  <c r="X15" i="6"/>
  <c r="X11" i="6"/>
  <c r="X10" i="6"/>
  <c r="X9" i="6"/>
  <c r="X8" i="6"/>
  <c r="S8" i="6"/>
  <c r="X7" i="6"/>
  <c r="Y16" i="3"/>
  <c r="Y17" i="3"/>
  <c r="Y18" i="3"/>
  <c r="Y19" i="3"/>
  <c r="Y20" i="3"/>
  <c r="Y15" i="3"/>
  <c r="U18" i="3"/>
  <c r="U17" i="3"/>
  <c r="T17" i="3"/>
  <c r="U16" i="3"/>
  <c r="T16" i="3"/>
  <c r="S16" i="3"/>
  <c r="U15" i="3"/>
  <c r="T15" i="3"/>
  <c r="S15" i="3"/>
  <c r="R15" i="3"/>
  <c r="Y7" i="3"/>
  <c r="Y8" i="3"/>
  <c r="Y9" i="3"/>
  <c r="Y10" i="3"/>
  <c r="Y11" i="3"/>
  <c r="S7" i="3"/>
  <c r="T7" i="3"/>
  <c r="U7" i="3"/>
  <c r="T8" i="3"/>
  <c r="U8" i="3"/>
  <c r="U9" i="3"/>
  <c r="K8" i="3"/>
  <c r="O20" i="3"/>
  <c r="N20" i="3"/>
  <c r="M20" i="3"/>
  <c r="S20" i="3" s="1"/>
  <c r="L20" i="3"/>
  <c r="R20" i="3" s="1"/>
  <c r="K20" i="3"/>
  <c r="Q20" i="3" s="1"/>
  <c r="O19" i="3"/>
  <c r="N19" i="3"/>
  <c r="M19" i="3"/>
  <c r="L19" i="3"/>
  <c r="R19" i="3" s="1"/>
  <c r="K19" i="3"/>
  <c r="N18" i="3"/>
  <c r="T18" i="3" s="1"/>
  <c r="M18" i="3"/>
  <c r="S18" i="3" s="1"/>
  <c r="L18" i="3"/>
  <c r="K18" i="3"/>
  <c r="Q18" i="3" s="1"/>
  <c r="M17" i="3"/>
  <c r="L17" i="3"/>
  <c r="R17" i="3" s="1"/>
  <c r="K17" i="3"/>
  <c r="Q17" i="3" s="1"/>
  <c r="L16" i="3"/>
  <c r="K16" i="3"/>
  <c r="K15" i="3"/>
  <c r="Q15" i="3" s="1"/>
  <c r="O11" i="3"/>
  <c r="N11" i="3"/>
  <c r="M11" i="3"/>
  <c r="L11" i="3"/>
  <c r="R11" i="3" s="1"/>
  <c r="K11" i="3"/>
  <c r="Q11" i="3" s="1"/>
  <c r="O10" i="3"/>
  <c r="N10" i="3"/>
  <c r="M10" i="3"/>
  <c r="L10" i="3"/>
  <c r="K10" i="3"/>
  <c r="N9" i="3"/>
  <c r="T9" i="3" s="1"/>
  <c r="M9" i="3"/>
  <c r="S9" i="3" s="1"/>
  <c r="L9" i="3"/>
  <c r="R9" i="3" s="1"/>
  <c r="K9" i="3"/>
  <c r="Q9" i="3" s="1"/>
  <c r="M8" i="3"/>
  <c r="S8" i="3" s="1"/>
  <c r="L8" i="3"/>
  <c r="R8" i="3" s="1"/>
  <c r="L7" i="3"/>
  <c r="AB9" i="3" l="1"/>
  <c r="Y10" i="6"/>
  <c r="U20" i="3"/>
  <c r="AD20" i="3" s="1"/>
  <c r="AA9" i="3"/>
  <c r="AA19" i="3"/>
  <c r="AA11" i="3"/>
  <c r="Z11" i="3"/>
  <c r="AC9" i="3"/>
  <c r="AB18" i="10"/>
  <c r="Z28" i="10"/>
  <c r="AC19" i="10"/>
  <c r="AA28" i="10"/>
  <c r="Y24" i="10"/>
  <c r="Y25" i="10"/>
  <c r="Z8" i="10"/>
  <c r="Z25" i="10"/>
  <c r="Z16" i="10"/>
  <c r="AA26" i="10"/>
  <c r="Y17" i="10"/>
  <c r="Y27" i="10"/>
  <c r="AA18" i="10"/>
  <c r="Z27" i="10"/>
  <c r="Z19" i="8"/>
  <c r="Y7" i="8"/>
  <c r="AA19" i="8"/>
  <c r="Z7" i="8"/>
  <c r="AA20" i="8"/>
  <c r="AB20" i="8"/>
  <c r="Y26" i="8"/>
  <c r="AC11" i="8"/>
  <c r="Y28" i="8"/>
  <c r="Y29" i="8"/>
  <c r="Z29" i="8"/>
  <c r="AC10" i="7"/>
  <c r="Y26" i="7"/>
  <c r="Y11" i="7"/>
  <c r="AB28" i="7"/>
  <c r="AB20" i="7"/>
  <c r="AA26" i="7"/>
  <c r="Z7" i="7"/>
  <c r="AA20" i="7"/>
  <c r="Z25" i="7"/>
  <c r="Y8" i="7"/>
  <c r="AA19" i="7"/>
  <c r="AA9" i="7"/>
  <c r="Z19" i="7"/>
  <c r="Y17" i="7"/>
  <c r="AB9" i="7"/>
  <c r="AA18" i="7"/>
  <c r="Z10" i="7"/>
  <c r="Y29" i="7"/>
  <c r="AB20" i="3"/>
  <c r="AA8" i="3"/>
  <c r="Z15" i="3"/>
  <c r="AA17" i="3"/>
  <c r="Z17" i="3"/>
  <c r="Z9" i="3"/>
  <c r="AA20" i="3"/>
  <c r="AB18" i="3"/>
  <c r="AC18" i="3"/>
  <c r="AB8" i="3"/>
  <c r="Z20" i="3"/>
  <c r="Z18" i="3"/>
  <c r="AB18" i="6"/>
  <c r="Y29" i="6"/>
  <c r="AC29" i="6"/>
  <c r="AB29" i="6"/>
  <c r="Y25" i="6"/>
  <c r="AA28" i="6"/>
  <c r="AA26" i="6"/>
  <c r="Y19" i="6"/>
  <c r="AC28" i="6"/>
  <c r="Y18" i="6"/>
  <c r="AB9" i="6"/>
  <c r="AB28" i="6"/>
  <c r="Z25" i="6"/>
  <c r="AA20" i="6"/>
  <c r="AB27" i="8"/>
  <c r="AB9" i="8"/>
  <c r="Y11" i="8"/>
  <c r="Z18" i="8"/>
  <c r="AC20" i="8"/>
  <c r="AA26" i="8"/>
  <c r="Z28" i="8"/>
  <c r="Z8" i="8"/>
  <c r="Y10" i="8"/>
  <c r="Z11" i="8"/>
  <c r="Z16" i="8"/>
  <c r="AC19" i="8"/>
  <c r="AA28" i="8"/>
  <c r="Z9" i="8"/>
  <c r="AA9" i="8"/>
  <c r="Y18" i="8"/>
  <c r="Z26" i="8"/>
  <c r="Z10" i="8"/>
  <c r="AA11" i="8"/>
  <c r="Y25" i="8"/>
  <c r="Y9" i="8"/>
  <c r="AA10" i="8"/>
  <c r="AB11" i="8"/>
  <c r="Z17" i="8"/>
  <c r="Y19" i="8"/>
  <c r="Z20" i="8"/>
  <c r="Z25" i="8"/>
  <c r="AA27" i="8"/>
  <c r="AC28" i="8"/>
  <c r="Z10" i="10"/>
  <c r="AA10" i="10"/>
  <c r="Z20" i="10"/>
  <c r="Y7" i="10"/>
  <c r="AB10" i="10"/>
  <c r="AC11" i="10"/>
  <c r="AA17" i="10"/>
  <c r="AA20" i="10"/>
  <c r="AA27" i="10"/>
  <c r="Z11" i="10"/>
  <c r="Y20" i="10"/>
  <c r="Z7" i="10"/>
  <c r="AA9" i="10"/>
  <c r="AC10" i="10"/>
  <c r="Y18" i="10"/>
  <c r="AA19" i="10"/>
  <c r="AB20" i="10"/>
  <c r="Y26" i="10"/>
  <c r="Y29" i="10"/>
  <c r="Y9" i="10"/>
  <c r="AB11" i="10"/>
  <c r="Y8" i="10"/>
  <c r="AB9" i="10"/>
  <c r="Y11" i="10"/>
  <c r="AB19" i="10"/>
  <c r="AC20" i="10"/>
  <c r="Z26" i="10"/>
  <c r="Y28" i="10"/>
  <c r="Z29" i="10"/>
  <c r="AB10" i="7"/>
  <c r="Z11" i="7"/>
  <c r="Y19" i="7"/>
  <c r="Y24" i="7"/>
  <c r="AA28" i="7"/>
  <c r="Z26" i="7"/>
  <c r="R8" i="7"/>
  <c r="AA8" i="7" s="1"/>
  <c r="AA11" i="7"/>
  <c r="AC20" i="7"/>
  <c r="Z27" i="7"/>
  <c r="R10" i="7"/>
  <c r="AA10" i="7" s="1"/>
  <c r="Y18" i="7"/>
  <c r="Z28" i="7"/>
  <c r="Y9" i="7"/>
  <c r="AB11" i="7"/>
  <c r="AC19" i="7"/>
  <c r="Z18" i="7"/>
  <c r="Y28" i="7"/>
  <c r="AA29" i="7"/>
  <c r="Y7" i="7"/>
  <c r="Z9" i="7"/>
  <c r="AC11" i="7"/>
  <c r="Y16" i="7"/>
  <c r="AB19" i="7"/>
  <c r="AA17" i="7"/>
  <c r="Y27" i="7"/>
  <c r="Z29" i="7"/>
  <c r="Z28" i="6"/>
  <c r="Y11" i="6"/>
  <c r="P27" i="6"/>
  <c r="Y27" i="6" s="1"/>
  <c r="AC10" i="6"/>
  <c r="Z7" i="6"/>
  <c r="Y17" i="6"/>
  <c r="AC19" i="6"/>
  <c r="Y28" i="6"/>
  <c r="AA29" i="6"/>
  <c r="AB27" i="6"/>
  <c r="P16" i="6"/>
  <c r="Y16" i="6" s="1"/>
  <c r="AC11" i="6"/>
  <c r="AB10" i="6"/>
  <c r="Z9" i="6"/>
  <c r="AB19" i="6"/>
  <c r="AA17" i="6"/>
  <c r="Z29" i="6"/>
  <c r="AA27" i="6"/>
  <c r="AB11" i="6"/>
  <c r="AA10" i="6"/>
  <c r="Y9" i="6"/>
  <c r="Y15" i="6"/>
  <c r="AA19" i="6"/>
  <c r="Z17" i="6"/>
  <c r="Y26" i="6"/>
  <c r="Z27" i="6"/>
  <c r="Z8" i="6"/>
  <c r="AA11" i="6"/>
  <c r="Z10" i="6"/>
  <c r="Y20" i="6"/>
  <c r="AC10" i="9"/>
  <c r="AA18" i="9"/>
  <c r="P19" i="10"/>
  <c r="Y19" i="10" s="1"/>
  <c r="R11" i="10"/>
  <c r="AA11" i="10" s="1"/>
  <c r="R29" i="10"/>
  <c r="S28" i="10"/>
  <c r="S29" i="10"/>
  <c r="AB29" i="10" s="1"/>
  <c r="Q19" i="10"/>
  <c r="Z19" i="10" s="1"/>
  <c r="Q18" i="10"/>
  <c r="Z18" i="10" s="1"/>
  <c r="R8" i="10"/>
  <c r="AA8" i="10" s="1"/>
  <c r="P10" i="10"/>
  <c r="Y10" i="10" s="1"/>
  <c r="T28" i="10"/>
  <c r="AC28" i="10" s="1"/>
  <c r="T29" i="10"/>
  <c r="AC29" i="10" s="1"/>
  <c r="P16" i="10"/>
  <c r="Y16" i="10" s="1"/>
  <c r="S27" i="10"/>
  <c r="Q9" i="10"/>
  <c r="Z9" i="10" s="1"/>
  <c r="Q17" i="10"/>
  <c r="Z17" i="10" s="1"/>
  <c r="P15" i="10"/>
  <c r="Y15" i="10" s="1"/>
  <c r="Z15" i="9"/>
  <c r="Z17" i="9"/>
  <c r="U19" i="9"/>
  <c r="AD19" i="9" s="1"/>
  <c r="S20" i="9"/>
  <c r="AB20" i="9" s="1"/>
  <c r="Z16" i="9"/>
  <c r="Z9" i="9"/>
  <c r="Z10" i="9"/>
  <c r="T11" i="9"/>
  <c r="AC11" i="9" s="1"/>
  <c r="AD10" i="9"/>
  <c r="U11" i="9"/>
  <c r="AD11" i="9" s="1"/>
  <c r="Q8" i="9"/>
  <c r="Z8" i="9" s="1"/>
  <c r="AC9" i="9"/>
  <c r="Z11" i="9"/>
  <c r="AA16" i="9"/>
  <c r="AA10" i="9"/>
  <c r="T20" i="9"/>
  <c r="AC20" i="9" s="1"/>
  <c r="U20" i="9"/>
  <c r="AD20" i="9" s="1"/>
  <c r="Z7" i="9"/>
  <c r="AA11" i="9"/>
  <c r="AA7" i="9"/>
  <c r="AB17" i="9"/>
  <c r="T18" i="9"/>
  <c r="AC18" i="9" s="1"/>
  <c r="AB9" i="9"/>
  <c r="Z19" i="9"/>
  <c r="Z20" i="9"/>
  <c r="AA19" i="9"/>
  <c r="AA20" i="9"/>
  <c r="P27" i="8"/>
  <c r="R29" i="8"/>
  <c r="P24" i="8"/>
  <c r="Y24" i="8" s="1"/>
  <c r="Q27" i="8"/>
  <c r="Z27" i="8" s="1"/>
  <c r="P20" i="8"/>
  <c r="Y20" i="8" s="1"/>
  <c r="S19" i="8"/>
  <c r="AB19" i="8" s="1"/>
  <c r="P8" i="8"/>
  <c r="Y8" i="8" s="1"/>
  <c r="R18" i="8"/>
  <c r="AA18" i="8" s="1"/>
  <c r="S18" i="8"/>
  <c r="AB18" i="8" s="1"/>
  <c r="S29" i="8"/>
  <c r="T29" i="8"/>
  <c r="AC29" i="8" s="1"/>
  <c r="S28" i="8"/>
  <c r="AB28" i="8" s="1"/>
  <c r="R8" i="8"/>
  <c r="AA8" i="8" s="1"/>
  <c r="P16" i="8"/>
  <c r="Y16" i="8" s="1"/>
  <c r="P17" i="8"/>
  <c r="Y17" i="8" s="1"/>
  <c r="R27" i="7"/>
  <c r="AA27" i="7" s="1"/>
  <c r="S29" i="7"/>
  <c r="AB29" i="7" s="1"/>
  <c r="S27" i="7"/>
  <c r="AB27" i="7" s="1"/>
  <c r="T28" i="7"/>
  <c r="AC28" i="7" s="1"/>
  <c r="T29" i="7"/>
  <c r="AC29" i="7" s="1"/>
  <c r="Q20" i="7"/>
  <c r="Z20" i="7" s="1"/>
  <c r="S18" i="7"/>
  <c r="AB18" i="7" s="1"/>
  <c r="P20" i="7"/>
  <c r="Y20" i="7" s="1"/>
  <c r="S10" i="7"/>
  <c r="Q8" i="7"/>
  <c r="Z8" i="7" s="1"/>
  <c r="P10" i="7"/>
  <c r="Y10" i="7" s="1"/>
  <c r="Q16" i="7"/>
  <c r="Z16" i="7" s="1"/>
  <c r="Q17" i="7"/>
  <c r="Z17" i="7" s="1"/>
  <c r="P15" i="7"/>
  <c r="Y15" i="7" s="1"/>
  <c r="P25" i="7"/>
  <c r="Q16" i="3"/>
  <c r="Z16" i="3" s="1"/>
  <c r="R16" i="3"/>
  <c r="AA16" i="3" s="1"/>
  <c r="S19" i="3"/>
  <c r="AB19" i="3" s="1"/>
  <c r="P24" i="6"/>
  <c r="Y24" i="6" s="1"/>
  <c r="Q16" i="6"/>
  <c r="Z16" i="6" s="1"/>
  <c r="Q18" i="6"/>
  <c r="Z18" i="6" s="1"/>
  <c r="R9" i="6"/>
  <c r="AA9" i="6" s="1"/>
  <c r="P7" i="6"/>
  <c r="Y7" i="6" s="1"/>
  <c r="R8" i="6"/>
  <c r="AA8" i="6" s="1"/>
  <c r="Q19" i="6"/>
  <c r="Z19" i="6" s="1"/>
  <c r="Q20" i="6"/>
  <c r="Z20" i="6" s="1"/>
  <c r="S20" i="6"/>
  <c r="AB20" i="6" s="1"/>
  <c r="T20" i="6"/>
  <c r="AC20" i="6" s="1"/>
  <c r="T19" i="3"/>
  <c r="AC19" i="3" s="1"/>
  <c r="S11" i="3"/>
  <c r="AB11" i="3" s="1"/>
  <c r="S17" i="3"/>
  <c r="AB17" i="3" s="1"/>
  <c r="Q19" i="3"/>
  <c r="Z19" i="3" s="1"/>
  <c r="T20" i="3"/>
  <c r="AC20" i="3" s="1"/>
  <c r="Q10" i="3"/>
  <c r="Z10" i="3" s="1"/>
  <c r="R18" i="3"/>
  <c r="AA18" i="3" s="1"/>
  <c r="U19" i="3"/>
  <c r="AD19" i="3" s="1"/>
  <c r="Q8" i="3"/>
  <c r="Z8" i="3" s="1"/>
  <c r="T11" i="3"/>
  <c r="AC11" i="3" s="1"/>
  <c r="T10" i="3"/>
  <c r="AC10" i="3" s="1"/>
  <c r="U11" i="3"/>
  <c r="AD11" i="3" s="1"/>
  <c r="U10" i="3"/>
  <c r="AD10" i="3" s="1"/>
  <c r="R7" i="3"/>
  <c r="AA7" i="3" s="1"/>
  <c r="S10" i="3"/>
  <c r="AB10" i="3" s="1"/>
  <c r="Q7" i="3"/>
  <c r="Z7" i="3" s="1"/>
  <c r="R10" i="3"/>
  <c r="AA10" i="3" s="1"/>
  <c r="AA29" i="8" l="1"/>
  <c r="AB29" i="8"/>
  <c r="Y27" i="8"/>
  <c r="AA29" i="10"/>
  <c r="AB28" i="10"/>
  <c r="AB27" i="10"/>
  <c r="Y25" i="7"/>
</calcChain>
</file>

<file path=xl/sharedStrings.xml><?xml version="1.0" encoding="utf-8"?>
<sst xmlns="http://schemas.openxmlformats.org/spreadsheetml/2006/main" count="1607" uniqueCount="549">
  <si>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</si>
  <si>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</si>
  <si>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</si>
  <si>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</si>
  <si>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</si>
  <si>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</si>
  <si>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</si>
  <si>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</si>
  <si>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</si>
  <si>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</si>
  <si>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</si>
  <si>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</si>
  <si>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</si>
  <si>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</si>
  <si>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</si>
  <si>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r>
      <t>Table 2</t>
    </r>
    <r>
      <rPr>
        <sz val="10"/>
        <color theme="1"/>
        <rFont val="Arial"/>
        <family val="2"/>
      </rPr>
      <t>. Predicted total death counts and deaths averted under different lockdown interventions</t>
    </r>
  </si>
  <si>
    <r>
      <t>Table 2</t>
    </r>
    <r>
      <rPr>
        <sz val="10"/>
        <color theme="1"/>
        <rFont val="Arial"/>
        <family val="2"/>
      </rPr>
      <t>. Predicted total case counts and cases averted under India lockdown intervention schedules</t>
    </r>
    <r>
      <rPr>
        <b/>
        <sz val="10"/>
        <color theme="1"/>
        <rFont val="Arial"/>
        <family val="2"/>
      </rPr>
      <t xml:space="preserve"> (in thousands)</t>
    </r>
  </si>
  <si>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</si>
  <si>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</si>
  <si>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</si>
  <si>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</si>
  <si>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</si>
  <si>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</si>
  <si>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</si>
  <si>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</si>
  <si>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</si>
  <si>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</si>
  <si>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</si>
  <si>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</si>
  <si>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</si>
  <si>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</si>
  <si>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</si>
  <si>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</si>
  <si>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</si>
  <si>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</si>
  <si>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</si>
  <si>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</si>
  <si>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</si>
  <si>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</si>
  <si>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</si>
  <si>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</si>
  <si>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</si>
  <si>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</si>
  <si>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</si>
  <si>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</si>
  <si>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</si>
  <si>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</si>
  <si>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</si>
  <si>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</si>
  <si>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</si>
  <si>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</si>
  <si>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</si>
  <si>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</si>
  <si>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</si>
  <si>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</si>
  <si>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</si>
  <si>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</si>
  <si>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</si>
  <si>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</si>
  <si>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</si>
  <si>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</si>
  <si>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</si>
  <si>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</si>
  <si>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</si>
  <si>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</si>
  <si>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</si>
  <si>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</si>
  <si>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</si>
  <si>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</si>
  <si>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</si>
  <si>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</si>
  <si>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</si>
  <si>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</si>
  <si>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t>Table 2. Predicted total case counts and cases averted under different lockdown interventions (in millions)</t>
  </si>
  <si>
    <t>Notes: For lockdown schedules, each cell reports the total number of cases in the first row, the 95% confidence interval in the second row, the average number of cases averted (relative to observed) in the third row, and the average relative reduction in cases (as a percent) in the fourth row. Numbers are reported in millions.</t>
  </si>
  <si>
    <t>Table 4. Predicted total case counts and cases averted under different lockdown interventions under waning immunity (in millions)</t>
  </si>
  <si>
    <t>11.2 [9.5, 13.1]
(0.2) [-1.7, 1.9]
1.8%</t>
  </si>
  <si>
    <t>11.2 [9.0, 13.8]
(1.0) [-1.6, 3.2]
8.2%</t>
  </si>
  <si>
    <t>11.3 [8.6, 14.4]
(3.0) [-0.1, 5.7]
21.0%</t>
  </si>
  <si>
    <t>11.3 [8.3, 14.9]
(7.9) [4.3, 10.9]
41.1%</t>
  </si>
  <si>
    <t>11.3 [8.0, 15.2]
(13.4) [9.5, 16.7]
54.3%</t>
  </si>
  <si>
    <t>11.5 [9.7, 13.5]
(0.7) [-1.3, 2.5]
5.7%</t>
  </si>
  <si>
    <t>11.6 [9.2, 14.3]
(2.7) [0.0, 5.2]
18.9%</t>
  </si>
  <si>
    <t>11.6 [8.8, 14.9]
(7.6) [4.3, 10.4]
39.6%</t>
  </si>
  <si>
    <t>11.6 [8.5, 15.4]
(13.1) [9.3, 16.2]
53.0%</t>
  </si>
  <si>
    <t>12.5 [10.3, 14.9]
(1.8) [-0.6, 4.0]
12.6%</t>
  </si>
  <si>
    <t>12.7 [9.9, 16.1]
(6.5) [3.1, 9.3]
33.9%</t>
  </si>
  <si>
    <t>12.9 [9.5, 17.0]
(11.8) [7.7, 15.2]
47.8%</t>
  </si>
  <si>
    <t>16.0 [12.9, 19.7]
(3.2) [-0.5, 6.3]
16.7%</t>
  </si>
  <si>
    <t>17.8 [12.8, 23.7]
(7.1) [1.0, 11.9]
28.7%</t>
  </si>
  <si>
    <t>11.3 [9.0, 13.9]
(0.9) [-1.7, 3.2]
7.4%</t>
  </si>
  <si>
    <t>11.4 [8.6, 14.6]
(2.9) [-0.3, 5.7]
20.3%</t>
  </si>
  <si>
    <t>11.4 [8.4, 15.1]
(7.8) [4.1, 10.8]
40.6%</t>
  </si>
  <si>
    <t>11.4 [8.1, 15.6]
(13.3) [9.1, 16.6]
53.8%</t>
  </si>
  <si>
    <t>11.7 [8.9, 15.1]
(7.5) [4.1, 10.3]
39.1%</t>
  </si>
  <si>
    <t>11.8 [8.6, 15.7]
(12.9) [9.0, 16.1]
52.2%</t>
  </si>
  <si>
    <t>12.5 [10.4, 15.0]
(1.8) [-0.7, 3.9]
12.6%</t>
  </si>
  <si>
    <t>12.9 [10.0, 16.6]
(6.3) [2.6, 9.2]
32.8%</t>
  </si>
  <si>
    <t>13.3 [9.7, 18.1]
(11.4) [6.6, 15.0]
46.2%</t>
  </si>
  <si>
    <t>16.3 [13.1, 20.3]
(2.9) [-1.1, 6.1]
15.1%</t>
  </si>
  <si>
    <t>19.1 [13.4, 26.9]
(5.6) [-2.2, 11.3]
22.7%</t>
  </si>
  <si>
    <t>Notes: For lockdown schedules, each cell reports the total number of cases (95% credible interval) in the first row, the number of cases averted (relative to observed; 95% credible interval) in the second row, and the average relative reduction in cases (as a percent) in the third row. Numbers are reported in millions.</t>
  </si>
  <si>
    <t>Table 3. Predicted total death counts and deaths averted under lockdown scenarios (in thousands)</t>
  </si>
  <si>
    <t>11.6 [9.2, 14.4]
(2.7) [-0.1, 5.1]
18.9%</t>
  </si>
  <si>
    <t>lower</t>
  </si>
  <si>
    <t>mid</t>
  </si>
  <si>
    <t>upper</t>
  </si>
  <si>
    <t>scenario</t>
  </si>
  <si>
    <t>date</t>
  </si>
  <si>
    <t>value</t>
  </si>
  <si>
    <t>avg_avt</t>
  </si>
  <si>
    <t>lo_avt</t>
  </si>
  <si>
    <t>hi_avt</t>
  </si>
  <si>
    <t>avg_pct</t>
  </si>
  <si>
    <t>lo_pct</t>
  </si>
  <si>
    <t>hi_pct</t>
  </si>
  <si>
    <t>157.2 [139.7, 176.9]
1.1 [-18.6, 18.6]
0.7% [-11.8%, 11.7%]</t>
  </si>
  <si>
    <t>157.4 [137.2, 180.9]
4.5 [-19.0, 24.7]
2.8% [-11.7%, 15.3%]</t>
  </si>
  <si>
    <t>158.8 [138.3, 182.7]
3.1 [-20.8, 23.7]
1.9% [-12.8%, 14.6%]</t>
  </si>
  <si>
    <t>157.6 [134.3, 185.1]
16.1 [-11.4, 39.4]
9.3% [-6.5%, 22.7%]</t>
  </si>
  <si>
    <t>159.2 [135.5, 187.4]
14.5 [-13.7, 38.2]
8.4% [-7.9%, 22.0%]</t>
  </si>
  <si>
    <t>163.9 [137.3, 197.4]
9.8 [-23.6, 36.4]
5.7% [-13.6%, 21.0%]</t>
  </si>
  <si>
    <t>157.7 [131.5, 189.4]
53.5 [21.9, 79.8]
25.3% [10.4%, 37.8%]</t>
  </si>
  <si>
    <t>159.5 [132.8, 192.0]
51.8 [19.2, 78.4]
24.5% [9.1%, 37.1%]</t>
  </si>
  <si>
    <t>165.5 [135.3, 204.7]
45.7 [6.6, 75.9]
21.6% [3.1%, 35.9%]</t>
  </si>
  <si>
    <t>186.0 [142.2, 251.7]
25.2 [-40.4, 69.1]
11.9% [-19.1%, 32.7%]</t>
  </si>
  <si>
    <t>157.8 [127.9, 194.4]
111.9 [75.3, 141.8]
41.5% [27.9%, 52.6%]</t>
  </si>
  <si>
    <t>159.7 [129.4, 197.6]
110.0 [72.1, 140.3]
40.8% [26.7%, 52.0%]</t>
  </si>
  <si>
    <t>167.2 [133.0, 213.1]
102.6 [56.6, 136.8]
38.0% [21.0%, 50.7%]</t>
  </si>
  <si>
    <t>201.9 [149.2, 285.1]
67.8 [-15.4, 120.5]
25.2% [-5.7%, 44.7%]</t>
  </si>
  <si>
    <t>157.1 [139.7, 176.8]
1.2 [-18.5, 18.6]
0.8% [-11.7%, 11.8%]</t>
  </si>
  <si>
    <t>157.3 [137.0, 180.7]
4.6 [-18.8, 24.9]
2.9% [-11.6%, 15.4%]</t>
  </si>
  <si>
    <t>158.7 [138.1, 182.5]
3.2 [-20.6, 23.8]
2.0% [-12.7%, 14.7%]</t>
  </si>
  <si>
    <t>157.4 [134.2, 184.9]
16.3 [-11.2, 39.5]
9.4% [-6.4%, 22.8%]</t>
  </si>
  <si>
    <t>159.0 [135.4, 187.2]
14.7 [-13.4, 38.4]
8.5% [-7.7%, 22.1%]</t>
  </si>
  <si>
    <t>163.8 [137.2, 197.3]
10.0 [-23.5, 36.5]
5.7% [-13.5%, 21.0%]</t>
  </si>
  <si>
    <t>157.6 [131.4, 189.2]
53.7 [22.1, 79.9]
25.4% [10.4%, 37.8%]</t>
  </si>
  <si>
    <t>159.3 [132.7, 191.9]
51.9 [19.4, 78.5]
24.6% [9.2%, 37.2%]</t>
  </si>
  <si>
    <t>165.8 [135.5, 204.9]
45.5 [6.3, 75.7]
21.5% [3.0%, 35.8%]</t>
  </si>
  <si>
    <t>188.9 [144.4, 255.6]
22.4 [-44.3, 66.9]
10.6% [-21.0%, 31.6%]</t>
  </si>
  <si>
    <t>157.7 [127.9, 194.3]
112.0 [75.4, 141.9]
41.5% [28.0%, 52.6%]</t>
  </si>
  <si>
    <t>159.7 [129.4, 197.6]
110.1 [72.2, 140.3]
40.8% [26.8%, 52.0%]</t>
  </si>
  <si>
    <t>168.2 [133.7, 214.4]
101.6 [55.4, 136.0]
37.7% [20.5%, 50.4%]</t>
  </si>
  <si>
    <t>212.1 [156.8, 299.6]
57.6 [-29.8, 113.0]
21.4% [-11.1%, 41.9%]</t>
  </si>
  <si>
    <t>157.5 [137.2, 181.0]
4.4 [-19.1, 24.7]
2.7% [-11.8%, 15.2%]</t>
  </si>
  <si>
    <t>159.1 [138.5, 183.0]
2.8 [-21.1, 23.4]
1.8% [-13.0%, 14.5%]</t>
  </si>
  <si>
    <t>157.7 [134.4, 185.2]
16.1 [-11.4, 39.3]
9.2% [-6.6%, 22.6%]</t>
  </si>
  <si>
    <t>159.4 [135.7, 187.6]
14.4 [-13.9, 38.1]
8.3% [-8.0%, 21.9%]</t>
  </si>
  <si>
    <t>163.6 [137.1, 197.0]
10.2 [-23.2, 36.7]
5.9% [-13.4%, 21.1%]</t>
  </si>
  <si>
    <t>159.4 [132.8, 192.0]
51.8 [19.2, 78.5]
24.5% [9.1%, 37.1%]</t>
  </si>
  <si>
    <t>164.0 [134.1, 202.7]
47.3 [8.5, 77.2]
22.4% [4.0%, 36.5%]</t>
  </si>
  <si>
    <t>176.5 [134.9, 238.8]
34.7 [-27.6, 76.3]
16.4% [-13.1%, 36.1%]</t>
  </si>
  <si>
    <t>157.7 [127.9, 194.3]
112.0 [75.4, 141.8]
41.5% [27.9%, 52.6%]</t>
  </si>
  <si>
    <t>159.5 [129.3, 197.3]
110.2 [72.4, 140.5]
40.9% [26.8%, 52.1%]</t>
  </si>
  <si>
    <t>164.2 [130.6, 209.3]
105.5 [60.4, 139.1]
39.1% [22.4%, 51.6%]</t>
  </si>
  <si>
    <t>179.1 [132.4, 252.9]
90.7 [16.8, 137.4]
33.6% [6.2%, 50.9%]</t>
  </si>
  <si>
    <t>157.3 [139.7, 177.1]
1.0 [-18.8, 18.6]
0.7% [-11.9%, 11.7%]</t>
  </si>
  <si>
    <t>157.8 [137.4, 181.6]
4.1 [-19.7, 24.5]
2.5% [-12.2%, 15.2%]</t>
  </si>
  <si>
    <t>159.2 [138.4, 183.6]
2.7 [-21.7, 23.5]
1.7% [-13.4%, 14.5%]</t>
  </si>
  <si>
    <t>158.1 [134.6, 186.3]
15.6 [-12.6, 39.2]
9.0% [-7.2%, 22.5%]</t>
  </si>
  <si>
    <t>159.7 [135.6, 188.8]
14.0 [-15.1, 38.1]
8.1% [-8.7%, 21.9%]</t>
  </si>
  <si>
    <t>163.8 [136.2, 201.7]
9.9 [-27.9, 37.6]
5.7% [-16.1%, 21.6%]</t>
  </si>
  <si>
    <t>158.2 [131.6, 191.0]
53.1 [20.3, 79.7]
25.1% [9.6%, 37.7%]</t>
  </si>
  <si>
    <t>159.8 [132.7, 193.9]
51.4 [17.4, 78.6]
24.3% [8.2%, 37.2%]</t>
  </si>
  <si>
    <t>164.4 [132.7, 211.4]
46.8 [-0.2, 78.5]
22.2% [-0.1%, 37.2%]</t>
  </si>
  <si>
    <t>176.9 [123.6, 283.9]
34.3 [-72.7, 87.7]
16.2% [-34.4%, 41.5%]</t>
  </si>
  <si>
    <t>158.3 [128.0, 196.8]
111.5 [73.0, 141.7]
41.3% [27.1%, 52.5%]</t>
  </si>
  <si>
    <t>159.9 [129.1, 199.9]
109.8 [69.8, 140.6]
40.7% [25.9%, 52.1%]</t>
  </si>
  <si>
    <t>165.0 [128.5, 224.4]
104.7 [45.4, 141.2]
38.8% [16.8%, 52.4%]</t>
  </si>
  <si>
    <t>181.5 [115.1, 337.6]
88.3 [-67.8, 154.7]
32.7% [-25.1%, 57.3%]</t>
  </si>
  <si>
    <t>157.2 [139.6, 177.0]
1.1 [-18.7, 18.7]
0.7% [-11.8%, 11.8%]</t>
  </si>
  <si>
    <t>157.4 [137.0, 181.2]
4.5 [-19.3, 24.9]
2.8% [-11.9%, 15.4%]</t>
  </si>
  <si>
    <t>158.7 [138.0, 183.0]
3.2 [-21.1, 23.9]
2.0% [-13.0%, 14.8%]</t>
  </si>
  <si>
    <t>157.8 [134.3, 185.9]
16.0 [-12.2, 39.4]
9.2% [-7.0%, 22.7%]</t>
  </si>
  <si>
    <t>159.3 [135.3, 188.3]
14.5 [-14.6, 38.4]
8.3% [-8.4%, 22.1%]</t>
  </si>
  <si>
    <t>164.1 [136.4, 202.0]
9.6 [-28.3, 37.3]
5.5% [-16.3%, 21.5%]</t>
  </si>
  <si>
    <t>160.0 [132.8, 194.0]
51.3 [17.2, 78.4]
24.3% [8.1%, 37.1%]</t>
  </si>
  <si>
    <t>167.4 [135.2, 215.3]
43.8 [-4.0, 76.1]
20.7% [-1.9%, 36.0%]</t>
  </si>
  <si>
    <t>192.1 [134.2, 308.3]
19.2 [-97.0, 77.1]
9.1% [-45.9%, 36.5%]</t>
  </si>
  <si>
    <t>158.7 [128.4, 197.4]
111.0 [72.4, 141.3]
41.1% [26.8%, 52.4%]</t>
  </si>
  <si>
    <t>161.0 [130.0, 201.3]
108.7 [68.5, 139.7]
40.3% [25.4%, 51.8%]</t>
  </si>
  <si>
    <t>173.1 [134.8, 235.3]
96.7 [34.5, 135.0]
35.8% [12.8%, 50.0%]</t>
  </si>
  <si>
    <t>232.7 [147.6, 432.9]
37.0 [-163.2, 122.2]
13.7% [-60.5%, 45.3%]</t>
  </si>
  <si>
    <t>157.7 [137.2, 181.4]
4.3 [-19.5, 24.7]
2.6% [-12.1%, 15.2%]</t>
  </si>
  <si>
    <t>158.9 [138.2, 183.2]
3.0 [-21.3, 23.7]
1.8% [-13.2%, 14.7%]</t>
  </si>
  <si>
    <t>158.0 [134.5, 186.2]
15.7 [-12.5, 39.2]
9.1% [-7.2%, 22.6%]</t>
  </si>
  <si>
    <t>159.5 [135.5, 188.6]
14.2 [-14.9, 38.3]
8.2% [-8.6%, 22.0%]</t>
  </si>
  <si>
    <t>164.2 [136.5, 202.2]
9.5 [-28.5, 37.2]
5.5% [-16.4%, 21.4%]</t>
  </si>
  <si>
    <t>158.3 [131.7, 191.2]
52.9 [20.1, 79.5]
25.0% [9.5%, 37.6%]</t>
  </si>
  <si>
    <t>160.1 [132.9, 194.2]
51.2 [17.1, 78.4]
24.2% [8.1%, 37.1%]</t>
  </si>
  <si>
    <t>166.9 [134.8, 214.6]
44.3 [-3.4, 76.5]
21.0% [-1.6%, 36.2%]</t>
  </si>
  <si>
    <t>188.4 [131.6, 302.4]
22.8 [-91.1, 79.6]
10.8% [-43.1%, 37.7%]</t>
  </si>
  <si>
    <t>158.7 [128.4, 197.4]
111.0 [72.4, 141.3]
41.2% [26.8%, 52.4%]</t>
  </si>
  <si>
    <t>160.8 [129.8, 201.0]
108.9 [68.8, 139.9]
40.4% [25.5%, 51.9%]</t>
  </si>
  <si>
    <t>170.8 [133.0, 232.2]
98.9 [37.6, 136.7]
36.7% [13.9%, 50.7%]</t>
  </si>
  <si>
    <t>216.2 [137.1, 402.1]
53.6 [-132.4, 132.7]
19.9% [-49.1%, 49.2%]</t>
  </si>
  <si>
    <t>Notes: For lockdown schedules, each cell reports the total number of cases in the first row, the number of cases averted (relative to observed; 95% credible interval) in the second row, and the average relative reduction in cases (as a percent) in the third row. Negative reduction means an increase. Cells highlighted in red indicate statistical significance at the 5% level. Numbers are reported in millions.</t>
  </si>
  <si>
    <r>
      <rPr>
        <b/>
        <sz val="8"/>
        <color theme="1"/>
        <rFont val="Arial"/>
        <family val="2"/>
      </rPr>
      <t>Notes</t>
    </r>
    <r>
      <rPr>
        <sz val="8"/>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</si>
  <si>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t>observed</t>
  </si>
  <si>
    <t>predicted</t>
  </si>
  <si>
    <t>diff</t>
  </si>
  <si>
    <t>13.27
0.25 [0, 3.6]
13.02 [9.7, 13.27]
98.1% [73.1%, 100%]</t>
  </si>
  <si>
    <t>113.0
1.2 [0.0, 26.0]
111.8 [87.0, 113.0]
99.0% [77.0%, 100.0%]</t>
  </si>
  <si>
    <t>54.6
1.1 [0.0, 19.9]
53.5 [34.7, 54.6]
98.1% [63.5%, 100.0%]</t>
  </si>
  <si>
    <t>17.1
1.0 [0.0, 16.3]
16.1 [0.7, 17.1]
94.4% [4.2%, 100.0%]</t>
  </si>
  <si>
    <t>5.2
0.8 [0.0, 13.2]
4.4 [-8.0, 5.2]
84.6% [-153.4%, 100.0%]</t>
  </si>
  <si>
    <t>15.4
1.0 [0.0, 13.3]
14.5 [2.1, 15.4]
93.8% [13.9%, 100.0%]</t>
  </si>
  <si>
    <t>52.9
1.2 [0.0, 17.8]
51.8 [35.2, 52.9]
97.8% [66.5%, 100.0%]</t>
  </si>
  <si>
    <t>107.8
5.3 [0.0, 29.9]
102.5 [77.9, 107.8]
95.1% [72.3%, 100.0%]</t>
  </si>
  <si>
    <t>49.3
3.7 [0.0, 20.1]
45.6 [29.2, 49.3]
92.4% [59.3%, 100.0%]</t>
  </si>
  <si>
    <t>11.8
2.1 [0.0, 12.4]
9.7 [-0.6, 11.8]
81.9% [-5.0%, 100.0%]</t>
  </si>
  <si>
    <t>37.5
12.9 [0.0, 30.8]
24.6 [6.7, 37.5]
65.5% [17.9%, 100.0%]</t>
  </si>
  <si>
    <t>96.0
28.8 [0.0, 64.8]
67.2 [31.2, 96.0]
70.0% [32.5%, 100.0%]</t>
  </si>
  <si>
    <t>1.6
0.5 [0.0, 8.6]
1.1 [-7.0, 1.6]
71.0% [-437.3%, 100.0%]</t>
  </si>
  <si>
    <t>5.2
0.6 [0.0, 10.4]
4.6 [-5.2, 5.2]
87.7% [-100.1%, 100.0%]</t>
  </si>
  <si>
    <t>17.1
0.8 [0.0, 13.8]
16.3 [3.3, 17.1]
95.4% [19.3%, 100.0%]</t>
  </si>
  <si>
    <t>54.6
0.9 [0.0, 19.9]
53.6 [34.6, 54.6]
98.3% [63.5%, 100.0%]</t>
  </si>
  <si>
    <t>3.6
0.4 [0.0, 6.1]
3.2 [-2.5, 3.6]
88.5% [-70.3%, 100.0%]</t>
  </si>
  <si>
    <t>15.4
0.8 [0.0, 11.1]
14.7 [4.3, 15.4]
95.1% [27.9%, 100.0%]</t>
  </si>
  <si>
    <t>52.9
1.0 [0.0, 18.4]
51.9 [34.5, 52.9]
98.0% [65.2%, 100.0%]</t>
  </si>
  <si>
    <t>111.4
1.4 [0.0, 30.6]
110.0 [80.8, 111.4]
98.8% [72.5%, 100.0%]</t>
  </si>
  <si>
    <t>107.8
6.2 [0.0, 38.5]
101.6 [69.3, 107.8]
94.2% [64.3%, 100.0%]</t>
  </si>
  <si>
    <t>49.3
3.9 [0.0, 22.4]
45.4 [26.9, 49.3]
92.1% [54.6%, 100.0%]</t>
  </si>
  <si>
    <t>11.8
2.0 [0.0, 11.6]
9.9 [0.3, 11.8]
83.3% [2.2%, 100.0%]</t>
  </si>
  <si>
    <t>37.5
15.8 [0.0, 37.9]
21.7 [-0.4, 37.5]
57.9% [-1.1%, 100.0%]</t>
  </si>
  <si>
    <t>96.0
38.9 [0.0, 88.6]
57.1 [7.3, 96.0]
59.5% [7.7%, 100.0%]</t>
  </si>
  <si>
    <t>1.6
0.5 [0.0, 9.8]
1.1 [-8.2, 1.6]
68.0% [-509.1%, 100.0%]</t>
  </si>
  <si>
    <t>5.2
0.9 [0.0, 15.3]
4.3 [-10.1, 5.2]
83.2% [-193.8%, 100.0%]</t>
  </si>
  <si>
    <t>17.1
1.0 [0.0, 17.4]
16.0 [-0.3, 17.1]
94.1% [-2.0%, 100.0%]</t>
  </si>
  <si>
    <t>54.6
1.0 [0.0, 17.6]
53.5 [36.9, 54.6]
98.1% [67.7%, 100.0%]</t>
  </si>
  <si>
    <t>113.0
1.1 [0.0, 17.8]
112.0 [95.2, 113.0]
99.1% [84.2%, 100.0%]</t>
  </si>
  <si>
    <t>111.4
1.3 [0.0, 15.8]
110.2 [95.6, 111.4]
98.9% [85.8%, 100.0%]</t>
  </si>
  <si>
    <t>52.9
1.2 [0.0, 15.6]
51.7 [37.4, 52.9]
97.7% [70.6%, 100.0%]</t>
  </si>
  <si>
    <t>15.4
1.2 [0.0, 15.2]
14.3 [0.2, 15.4]
92.5% [1.5%, 100.0%]</t>
  </si>
  <si>
    <t>3.6
0.9 [0.0, 12.6]
2.8 [-8.9, 3.6]
76.4% [-247.7%, 100.0%]</t>
  </si>
  <si>
    <t>107.8
2.5 [0.0, 12.6]
105.3 [95.2, 107.8]
97.7% [88.3%, 100.0%]</t>
  </si>
  <si>
    <t>49.3
2.2 [0.0, 11.8]
47.1 [37.5, 49.3]
95.5% [76.0%, 100.0%]</t>
  </si>
  <si>
    <t>11.8
1.8 [0.0, 10.8]
10.0 [1.0, 11.8]
84.4% [8.4%, 100.0%]</t>
  </si>
  <si>
    <t>37.5
3.1 [0.0, 7.6]
34.4 [29.9, 37.5]
91.7% [79.9%, 100.0%]</t>
  </si>
  <si>
    <t>96.0
5.7 [0.0, 12.7]
90.3 [83.3, 96.0]
94.1% [86.8%, 100.0%]</t>
  </si>
  <si>
    <t>5.2
1.0 [0.0, 13.5]
4.2 [-8.2, 5.2]
81.2% [-157.9%, 100.0%]</t>
  </si>
  <si>
    <t>17.1
1.4 [0.0, 17.0]
15.7 [0.1, 17.1]
92.0% [0.4%, 100.0%]</t>
  </si>
  <si>
    <t>11.8
2.5 [0.0, 13.1]
9.4 [-1.3, 11.8]
79.1% [-10.9%, 100.0%]</t>
  </si>
  <si>
    <t>54.6
1.7 [0.0, 21.0]
52.9 [33.5, 54.6]
96.9% [61.4%, 100.0%]</t>
  </si>
  <si>
    <t>49.3
5.1 [0.0, 23.0]
44.2 [26.4, 49.3]
89.6% [53.5%, 100.0%]</t>
  </si>
  <si>
    <t>37.5
15.4 [0.0, 35.4]
22.1 [2.1, 37.5]
58.9% [5.5%, 100.0%]</t>
  </si>
  <si>
    <t>113.0
2.1 [0.0, 27.5]
111.0 [85.5, 113.0]
98.2% [75.6%, 100.0%]</t>
  </si>
  <si>
    <t>111.4
2.5 [0.0, 26.5]
108.9 [84.9, 111.4]
97.7% [76.2%, 100.0%]</t>
  </si>
  <si>
    <t>107.8
9.0 [0.0, 38.3]
98.9 [69.5, 107.8]
91.7% [64.4%, 100.0%]</t>
  </si>
  <si>
    <t>96.0
43.1 [4.1, 95.2]
52.9 [0.8, 91.8]
55.1% [0.9%, 95.7%]</t>
  </si>
  <si>
    <t>`April 15</t>
  </si>
  <si>
    <t>11.8
2.3 [0.0, 12.2]
9.5 [-0.3, 11.8]
80.6% [-3.0%, 100.0%]</t>
  </si>
  <si>
    <t>54.6
1.5 [0.0, 20.9]
53.1 [33.6, 54.6]
97.3% [61.6%, 100.0%]</t>
  </si>
  <si>
    <t>52.9
1.7 [0.0, 19.6]
51.3 [33.4, 52.9]
96.8% [63.0%, 100.0%]</t>
  </si>
  <si>
    <t>49.3
5.6 [0.0, 25.7]
43.8 [23.6, 49.3]
88.7% [47.8%, 100.0%]</t>
  </si>
  <si>
    <t>37.5
19.0 [0.0, 44.1]
18.5 [-6.6, 37.5]
49.2% [-17.5%, 100.0%]</t>
  </si>
  <si>
    <t>107.8
11.2 [0.0, 49.8]
96.6 [58.1, 107.8]
89.6% [53.9%, 100.0%]</t>
  </si>
  <si>
    <t>96.0
59.6 [5.3, 132.4]
36.4 [-36.4, 90.7]
37.9% [-37.9%, 94.5%]</t>
  </si>
  <si>
    <t>5.2
1.1 [0.0, 15.7]
4.1 [-10.5, 5.2]
78.5% [-200.8%, 100.0%]</t>
  </si>
  <si>
    <t>17.1
1.4 [0.0, 18.0]
15.6 [-1.0, 17.1]
91.6% [-5.8%, 100.0%]</t>
  </si>
  <si>
    <t>11.8
2.1 [0.0, 11.3]
9.8 [0.5, 11.8]
82.4% [4.2%, 100.0%]</t>
  </si>
  <si>
    <t>54.6
1.5 [0.0, 18.4]
53.0 [36.2, 54.6]
97.2% [66.3%, 100.0%]</t>
  </si>
  <si>
    <t>52.9
1.6 [0.0, 16.1]
51.4 [36.8, 52.9]
97.0% [69.6%, 100.0%]</t>
  </si>
  <si>
    <t>49.3
2.7 [0.0, 12.8]
46.7 [36.5, 49.3]
94.6% [74.0%, 100.0%]</t>
  </si>
  <si>
    <t>37.5
3.5 [0.0, 8.3]
34.0 [29.2, 37.5]
90.6% [77.8%, 100.0%]</t>
  </si>
  <si>
    <t>113.0
1.6 [0.0, 18.7]
111.5 [94.3, 113.0]
98.6% [83.4%, 100.0%]</t>
  </si>
  <si>
    <t>111.4
1.7 [0.0, 16.5]
109.7 [94.9, 111.4]
98.5% [85.2%, 100.0%]</t>
  </si>
  <si>
    <t>107.8
3.3 [0.0, 14.5]
104.5 [93.3, 107.8]
96.9% [86.6%, 100.0%]</t>
  </si>
  <si>
    <t>96.0
8.1 [0.6, 17.7]
87.9 [78.3, 95.4]
91.6% [81.6%, 99.4%]</t>
  </si>
  <si>
    <t>0.3
0.0 [0.0, 1.6]
0.2 [-1.3, 0.3]
83.2% [-469.0%, 100.0%]</t>
  </si>
  <si>
    <t>1.0
0.1 [0.0, 2.3]
0.9 [-1.3, 1.0]
91.0% [-128.6%, 100.0%]</t>
  </si>
  <si>
    <t>0.7
0.1 [0.0, 1.7]
0.7 [-1.0, 0.7]
89.4% [-132.8%, 100.0%]</t>
  </si>
  <si>
    <t>3.2
0.1 [0.0, 3.0]
3.0 [0.2, 3.2]
95.7% [5.7%, 100.0%]</t>
  </si>
  <si>
    <t>2.9
0.2 [0.0, 2.5]
2.7 [0.4, 2.9]
94.5% [12.8%, 100.0%]</t>
  </si>
  <si>
    <t>2.1
0.3 [0.0, 2.2]
1.8 [-0.1, 2.1]
83.9% [-2.8%, 100.0%]</t>
  </si>
  <si>
    <t>8.0
0.2 [0.0, 3.5]
7.9 [4.5, 8.0]
97.8% [56.4%, 100.0%]</t>
  </si>
  <si>
    <t>7.7
0.2 [0.0, 3.2]
7.5 [4.6, 7.7]
97.0% [59.3%, 100.0%]</t>
  </si>
  <si>
    <t>7.0
0.7 [0.0, 3.5]
6.3 [3.5, 7.0]
90.0% [50.6%, 100.0%]</t>
  </si>
  <si>
    <t>4.9
1.9 [0.0, 4.5]
3.0 [0.4, 4.9]
61.7% [7.4%, 100.0%]</t>
  </si>
  <si>
    <t>13.6
0.2 [0.0, 4.0]
13.3 [9.5, 13.6]
98.4% [70.4%, 100.0%]</t>
  </si>
  <si>
    <t>13.3
0.3 [0.0, 3.8]
13.0 [9.5, 13.3]
97.6% [71.7%, 100.0%]</t>
  </si>
  <si>
    <t>12.5
1.1 [0.0, 4.9]
11.4 [7.6, 12.5]
91.0% [61.0%, 100.0%]</t>
  </si>
  <si>
    <t>10.4
4.4 [0.2, 10.0]
6.0 [0.4, 10.2]
57.7% [4.0%, 97.9%]</t>
  </si>
  <si>
    <t>1.6
0.6 [0.0, 9.8]
1.0 [-8.2, 1.6]
64.5% [-513.0%, 100.0%]</t>
  </si>
  <si>
    <t>3.6
1.0 [0.0, 12.7]
2.7 [-9.1, 3.6]
73.4% [-252.3%, 100.0%]</t>
  </si>
  <si>
    <t>15.4
1.5 [0.0, 15.7]
14.0 [-0.2, 15.4]
90.5% [-1.4%, 100.0%]</t>
  </si>
  <si>
    <t>1.6
0.6 [0.0, 10.3]
1.0 [-8.7, 1.6]
62.5% [-540.1%, 100.0%]</t>
  </si>
  <si>
    <t>3.6
0.7 [0.0, 8.9]
2.9 [-5.3, 3.6]
81.5% [-146.7%, 100.0%]</t>
  </si>
  <si>
    <t>15.4
1.3 [0.0, 13.7]
14.2 [1.7, 15.4]
91.7% [11.1%, 100.0%]</t>
  </si>
  <si>
    <t>52.9
1.8 [0.0, 18.8]
51.1 [34.1, 52.9]
96.6% [64.4%, 100.0%]</t>
  </si>
  <si>
    <t>1.6
0.5 [0.0, 8.7]
1.1 [-7.1, 1.6]
68.7% [-439.8%, 100.0%]</t>
  </si>
  <si>
    <t>5.2
0.8 [0.0, 10.6]
4.4 [-5.4, 5.2]
85.3% [-103.6%, 100.0%]</t>
  </si>
  <si>
    <t>3.6
0.5 [0.0, 6.2]
3.1 [-2.6, 3.6]
87.1% [-72.7%, 100.0%]</t>
  </si>
  <si>
    <t>17.1
1.1 [0.0, 14.3]
15.9 [2.7, 17.1]
93.4% [16.0%, 100.0%]</t>
  </si>
  <si>
    <t>15.4
1.0 [0.0, 11.6]
14.4 [3.9, 15.4]
93.3% [25.2%, 100.0%]</t>
  </si>
  <si>
    <t>113.0
2.1 [0.0, 33.0]
110.9 [80.0, 113.0]
98.2% [70.8%, 100.0%]</t>
  </si>
  <si>
    <t>111.4
2.7 [0.0, 33.1]
108.7 [78.3, 111.4]
97.5% [70.3%, 100.0%]</t>
  </si>
  <si>
    <t>1.6
0.3 [0.0, 10.1]
1.3 [-8.5, 1.6]
81.6% [-527.9%, 100.0%]</t>
  </si>
  <si>
    <t>5.2
0.5 [0.0, 13.1]
4.7 [-7.9, 5.2]
90.2% [-152.1%, 100.0%]</t>
  </si>
  <si>
    <t>3.6
0.4 [0.0, 8.7]
3.2 [-5.1, 3.6]
89.1% [-140.5%, 100.0%]</t>
  </si>
  <si>
    <t>17.1
0.8 [0.0, 16.7]
16.3 [0.3, 17.1]
95.5% [2.0%, 100.0%]</t>
  </si>
  <si>
    <t>15.4
0.8 [0.0, 13.3]
14.6 [2.1, 15.4]
94.6% [13.6%, 100.0%]</t>
  </si>
  <si>
    <t>11.8
1.9 [0.0, 12.1]
9.9 [-0.3, 11.8]
83.9% [-2.5%, 100.0%]</t>
  </si>
  <si>
    <t>54.6
1.0 [0.0, 20.9]
53.5 [33.7, 54.6]
98.1% [61.7%, 100.0%]</t>
  </si>
  <si>
    <t>52.9
1.4 [0.0, 18.5]
51.6 [34.4, 52.9]
97.4% [65.0%, 100.0%]</t>
  </si>
  <si>
    <t>49.3
4.4 [0.0, 21.6]
45.0 [27.8, 49.3]
91.1% [56.3%, 100.0%]</t>
  </si>
  <si>
    <t>37.5
12.8 [0.0, 30.9]
24.7 [6.6, 37.5]
65.9% [17.6%, 100.0%]</t>
  </si>
  <si>
    <t>113.0
1.5 [0.0, 28.1]
111.6 [85.0, 113.0]
98.7% [75.2%, 100.0%]</t>
  </si>
  <si>
    <t>111.4
2.2 [0.0, 26.9]
109.3 [84.6, 111.4]
98.1% [75.9%, 100.0%]</t>
  </si>
  <si>
    <t>107.8
8.6 [0.0, 38.2]
99.2 [69.7, 107.8]
92.0% [64.6%, 100.0%]</t>
  </si>
  <si>
    <t>96.0
38.4 [2.0, 88.3]
57.6 [7.7, 94.0]
60.0% [8.0%, 98.0%]</t>
  </si>
  <si>
    <t>Table 2. Predicted total case counts, cases averted and % reduction with corresponding 95% credible intervals under different lockdown interventions (in millions)</t>
  </si>
  <si>
    <t>Table 3. Predicted total deaths counts, deaths averted and % reduction with corresponding 95% credible intervals under lockdown with moderate effect interventions (in thousands)</t>
  </si>
  <si>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Cells that are bolded are emphasized in the main text. Numbers are reported in millions.</t>
    </r>
  </si>
  <si>
    <t>113.0
1.1 [0.0, 31.2]
111.9 [81.8, 113.0]
99.0% [72.4%, 100.0%]</t>
  </si>
  <si>
    <t>1.6
0.6 [0.0, 10.2]
1.1 [-8.6, 1.6]
65.6% [-536.6%, 100.0%]</t>
  </si>
  <si>
    <t>3.6
0.6 [0.0, 8.8]
3.0 [-5.2, 3.6]
83.6% [-143.3%, 100.0%]</t>
  </si>
  <si>
    <t>111.4
1.4 [0.0, 24.6]
110.0 [86.8, 111.4]
98.7% [77.9%, 100.0%]</t>
  </si>
  <si>
    <t>Table S5. Predicted total deaths counts, deaths averted and % reduction with corresponding 95% credible intervals under lockdown with strong effect interventions (in thousands)</t>
  </si>
  <si>
    <r>
      <t xml:space="preserve">Notes: </t>
    </r>
    <r>
      <rPr>
        <sz val="10"/>
        <color theme="1"/>
        <rFont val="Arial"/>
        <family val="2"/>
      </rPr>
      <t>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Numbers are reported in millions.</t>
    </r>
  </si>
  <si>
    <r>
      <t xml:space="preserve">Table S6. </t>
    </r>
    <r>
      <rPr>
        <sz val="10"/>
        <color theme="1"/>
        <rFont val="Arial"/>
        <family val="2"/>
      </rPr>
      <t>Predicted total case counts and cases averted under different lockdown interventions under waning immunity (in millions)</t>
    </r>
  </si>
  <si>
    <t>0.3
0.0 [0.0, 1.6]
0.2 [-1.3, 0.3]
84.9% [-466.2%, 100.0%]</t>
  </si>
  <si>
    <t>1.0
0.1 [0.0, 2.3]
1.0 [-1.3, 1.0]
93.4% [-125.0%, 100.0%]</t>
  </si>
  <si>
    <t>0.7
0.1 [0.0, 1.7]
0.7 [-1.0, 0.7]
90.9% [-132.0%, 100.0%]</t>
  </si>
  <si>
    <t>3.2
0.1 [0.0, 2.9]
3.1 [0.3, 3.2]
97.5% [9.3%, 100.0%]</t>
  </si>
  <si>
    <t>2.9
0.1 [0.0, 2.4]
2.8 [0.4, 2.9]
96.0% [14.9%, 100.0%]</t>
  </si>
  <si>
    <t>2.1
0.3 [0.0, 2.1]
1.8 [0.0, 2.1]
86.0% [0.5%, 100.0%]</t>
  </si>
  <si>
    <t>8.0
0.1 [0.0, 3.3]
8.0 [4.7, 8.0]
99.0% [58.7%, 100.0%]</t>
  </si>
  <si>
    <t>7.7
0.1 [0.0, 3.0]
7.6 [4.7, 7.7]
98.2% [61.0%, 100.0%]</t>
  </si>
  <si>
    <t>7.0
0.5 [0.0, 3.1]
6.5 [3.9, 7.0]
92.5% [55.3%, 100.0%]</t>
  </si>
  <si>
    <t>4.9
1.6 [0.0, 4.0]
3.3 [0.8, 4.9]
67.1% [17.0%, 100.0%]</t>
  </si>
  <si>
    <t>13.6
0.1 [0.0, 3.7]
13.5 [9.8, 13.6]
99.5% [72.6%, 100.0%]</t>
  </si>
  <si>
    <t>13.3
0.2 [0.0, 3.5]
13.1 [9.8, 13.3]
98.8% [73.8%, 100.0%]</t>
  </si>
  <si>
    <t>12.5
0.7 [0.0, 4.0]
11.8 [8.5, 12.5]
94.3% [68.2%, 100.0%]</t>
  </si>
  <si>
    <t>10.4
3.1 [0.0, 7.2]
7.3 [3.2, 10.4]
69.9% [30.4%, 100.0%]</t>
  </si>
  <si>
    <t>1.6
0.2 [0.0, 8.5]
1.4 [-6.9, 1.6]
86.1% [-426.9%, 100.0%]</t>
  </si>
  <si>
    <t>5.2
0.3 [0.0, 10.2]
4.9 [-5.0, 5.2]
94.1% [-96.2%, 100.0%]</t>
  </si>
  <si>
    <t>3.6
0.2 [0.0, 6.0]
3.4 [-2.4, 3.6]
93.5% [-67.4%, 100.0%]</t>
  </si>
  <si>
    <t>17.1
0.4 [0.0, 13.6]
16.7 [3.5, 17.1]
97.9% [20.4%, 100.0%]</t>
  </si>
  <si>
    <t>15.4
0.5 [0.0, 10.9]
15.0 [4.5, 15.4]
96.9% [29.2%, 100.0%]</t>
  </si>
  <si>
    <t>11.8
1.5 [0.0, 10.9]
10.3 [0.9, 11.8]
87.1% [7.9%, 100.0%]</t>
  </si>
  <si>
    <t>54.6
0.4 [0.0, 19.8]
54.2 [34.7, 54.6]
99.4% [63.7%, 100.0%]</t>
  </si>
  <si>
    <t>52.9
0.7 [0.0, 18.5]
52.2 [34.4, 52.9]
98.7% [65.1%, 100.0%]</t>
  </si>
  <si>
    <t>49.3
3.4 [0.0, 21.8]
45.9 [27.5, 49.3]
93.1% [55.8%, 100.0%]</t>
  </si>
  <si>
    <t>37.5
13.2 [0.0, 33.9]
24.3 [3.6, 37.5]
64.7% [9.6%, 100.0%]</t>
  </si>
  <si>
    <t>113.0
0.3 [0.0, 31.2]
112.8 [81.9, 113.0]
99.8% [72.4%, 100.0%]</t>
  </si>
  <si>
    <t>111.4
0.9 [0.0, 30.8]
110.5 [80.6, 111.4]
99.2% [72.3%, 100.0%]</t>
  </si>
  <si>
    <t>107.8
6.1 [0.0, 39.0]
101.7 [68.8, 107.8]
94.4% [63.9%, 100.0%]</t>
  </si>
  <si>
    <t>96.0
35.6 [0.0, 84.7]
60.4 [11.3, 96.0]
62.9% [11.8%, 100.0%]</t>
  </si>
  <si>
    <t>1.6
0.3 [0.0, 10.0]
1.3 [-8.4, 1.6]
83.4% [-525.2%, 100.0%]</t>
  </si>
  <si>
    <t>5.2
0.4 [0.0, 12.9]
4.8 [-7.7, 5.2]
92.5% [-148.0%, 100.0%]</t>
  </si>
  <si>
    <t>3.6
0.3 [0.0, 8.6]
3.3 [-5.0, 3.6]
90.7% [-139.2%, 100.0%]</t>
  </si>
  <si>
    <t>17.1
0.4 [0.0, 16.1]
16.6 [1.0, 17.1]
97.4% [5.7%, 100.0%]</t>
  </si>
  <si>
    <t>15.4
0.6 [0.0, 13.0]
14.8 [2.5, 15.4]
96.1% [15.9%, 100.0%]</t>
  </si>
  <si>
    <t>11.8
1.7 [0.0, 11.7]
10.2 [0.1, 11.8]
86.0% [0.8%, 100.0%]</t>
  </si>
  <si>
    <t>54.6
0.4 [0.0, 19.8]
54.1 [34.8, 54.6]
99.2% [63.8%, 100.0%]</t>
  </si>
  <si>
    <t>52.9
0.8 [0.0, 17.7]
52.2 [35.2, 52.9]
98.5% [66.6%, 100.0%]</t>
  </si>
  <si>
    <t>49.3
3.2 [0.0, 19.3]
46.2 [30.0, 49.3]
93.5% [60.8%, 100.0%]</t>
  </si>
  <si>
    <t>37.5
10.8 [0.0, 27.3]
26.7 [10.2, 37.5]
71.2% [27.1%, 100.0%]</t>
  </si>
  <si>
    <t>113.0
0.4 [0.0, 25.8]
112.6 [87.2, 113.0]
99.7% [77.2%, 100.0%]</t>
  </si>
  <si>
    <t>111.4
0.9 [0.0, 24.7]
110.5 [86.8, 111.4]
99.2% [77.9%, 100.0%]</t>
  </si>
  <si>
    <t>107.8
5.0 [0.0, 30.0]
102.8 [77.8, 107.8]
95.3% [72.2%, 100.0%]</t>
  </si>
  <si>
    <t>96.0
26.1 [0.0, 61.4]
69.9 [34.6, 96.0]
72.8% [36.1%, 100.0%]</t>
  </si>
  <si>
    <t>1.6
0.3 [0.0, 9.6]
1.4 [-8.0, 1.6]
84.4% [-497.6%, 100.0%]</t>
  </si>
  <si>
    <t>5.2
0.4 [0.0, 15.1]
4.8 [-9.9, 5.2]
91.7% [-190.1%, 100.0%]</t>
  </si>
  <si>
    <t>3.6
0.5 [0.0, 12.3]
3.1 [-8.7, 3.6]
86.6% [-241.6%, 100.0%]</t>
  </si>
  <si>
    <t>17.1
0.5 [0.0, 17.2]
16.6 [-0.1, 17.1]
97.2% [-0.7%, 100.0%]</t>
  </si>
  <si>
    <t>15.4
0.7 [0.0, 14.9]
14.7 [0.6, 15.4]
95.5% [3.8%, 100.0%]</t>
  </si>
  <si>
    <t>11.8
1.4 [0.0, 10.2]
10.4 [1.6, 11.8]
88.2% [13.6%, 100.0%]</t>
  </si>
  <si>
    <t>54.6
0.5 [0.0, 17.4]
54.1 [37.2, 54.6]
99.1% [68.1%, 100.0%]</t>
  </si>
  <si>
    <t>52.9
0.7 [0.0, 15.2]
52.2 [37.7, 52.9]
98.6% [71.3%, 100.0%]</t>
  </si>
  <si>
    <t>49.3
1.8 [0.0, 11.2]
47.6 [38.1, 49.3]
96.4% [77.3%, 100.0%]</t>
  </si>
  <si>
    <t>37.5
2.6 [0.0, 6.6]
34.9 [30.9, 37.5]
93.2% [82.3%, 100.0%]</t>
  </si>
  <si>
    <t>113.0
0.5 [0.0, 17.6]
112.6 [95.4, 113.0]
99.6% [84.4%, 100.0%]</t>
  </si>
  <si>
    <t>111.4
0.8 [0.0, 15.5]
110.7 [95.9, 111.4]
99.3% [86.1%, 100.0%]</t>
  </si>
  <si>
    <t>107.8
2.1 [0.0, 12.1]
105.8 [95.7, 107.8]
98.1% [88.8%, 100.0%]</t>
  </si>
  <si>
    <t>96.0
5.0 [0.0, 11.8]
90.9 [84.2, 96.0]
94.8% [87.7%, 100.0%]</t>
  </si>
  <si>
    <r>
      <rPr>
        <b/>
        <sz val="10"/>
        <color theme="1"/>
        <rFont val="Arial"/>
        <family val="2"/>
      </rP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</si>
  <si>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r>
      <t>Table S7.</t>
    </r>
    <r>
      <rPr>
        <sz val="10"/>
        <color theme="1"/>
        <rFont val="Arial"/>
        <family val="2"/>
      </rPr>
      <t xml:space="preserve"> Predicted total deaths counts and deaths averted under lockdown with strong effect and waning immunity (in thousands)</t>
    </r>
  </si>
  <si>
    <t>1.6
0.2 [0.0, 8.5]
1.4 [-6.9, 1.6]
84.7% [-430.1%, 100.0%]</t>
  </si>
  <si>
    <t>5.2
0.4 [0.0, 10.4]
4.8 [-5.2, 5.2]
92.4% [-99.0%, 100.0%]</t>
  </si>
  <si>
    <t>3.6
0.3 [0.0, 6.1]
3.3 [-2.5, 3.6]
92.4% [-68.1%, 100.0%]</t>
  </si>
  <si>
    <t>17.1
0.6 [0.0, 14.1]
16.4 [2.9, 17.1]
96.3% [17.3%, 100.0%]</t>
  </si>
  <si>
    <t>15.4
0.7 [0.0, 11.2]
14.8 [4.2, 15.4]
95.5% [27.3%, 100.0%]</t>
  </si>
  <si>
    <t>11.8
1.8 [0.0, 11.3]
10.1 [0.5, 11.8]
85.0% [4.5%, 100.0%]</t>
  </si>
  <si>
    <t>54.6
1.0 [0.0, 21.0]
53.6 [33.6, 54.6]
98.2% [61.5%, 100.0%]</t>
  </si>
  <si>
    <t>52.9
1.4 [0.0, 19.5]
51.6 [33.5, 52.9]
97.4% [63.3%, 100.0%]</t>
  </si>
  <si>
    <t>49.3
4.8 [0.0, 24.4]
44.5 [24.9, 49.3]
90.2% [50.5%, 100.0%]</t>
  </si>
  <si>
    <t>37.5
15.9 [0.0, 38.7]
21.6 [-1.2, 37.5]
57.6% [-3.1%, 100.0%]</t>
  </si>
  <si>
    <t>113.0
1.6 [0.0, 33.7]
111.5 [79.3, 113.0]
98.6% [70.2%, 100.0%]</t>
  </si>
  <si>
    <t>111.4
2.5 [0.0, 33.8]
108.9 [77.7, 111.4]
97.7% [69.7%, 100.0%]</t>
  </si>
  <si>
    <t>107.8
11.1 [0.0, 50.2]
96.7 [57.7, 107.8]
89.7% [53.5%, 100.0%]</t>
  </si>
  <si>
    <t>96.0
53.4 [2.4, 123.4]
42.6 [-27.4, 93.6]
44.4% [-28.6%, 97.5%]</t>
  </si>
  <si>
    <t>1.6
0.3 [0.0, 9.6]
1.3 [-8.0, 1.6]
82.3% [-499.0%, 100.0%]</t>
  </si>
  <si>
    <t>5.2
0.6 [0.0, 15.3]
4.6 [-10.1, 5.2]
88.6% [-194.2%, 100.0%]</t>
  </si>
  <si>
    <t>3.6
0.6 [0.0, 12.4]
3.0 [-8.8, 3.6]
84.4% [-242.8%, 100.0%]</t>
  </si>
  <si>
    <t>17.1
0.8 [0.0, 17.7]
16.2 [-0.7, 17.1]
95.3% [-4.0%, 100.0%]</t>
  </si>
  <si>
    <t>15.4
0.9 [0.0, 15.2]
14.5 [0.3, 15.4]
94.0% [1.9%, 100.0%]</t>
  </si>
  <si>
    <t>11.8
1.6 [0.0, 10.5]
10.3 [1.3, 11.8]
86.6% [11.3%, 100.0%]</t>
  </si>
  <si>
    <t>54.6
0.9 [0.0, 18.1]
53.7 [36.4, 54.6]
98.4% [66.8%, 100.0%]</t>
  </si>
  <si>
    <t>52.9
1.0 [0.0, 15.6]
51.9 [37.4, 52.9]
98.0% [70.5%, 100.0%]</t>
  </si>
  <si>
    <t>49.3
2.1 [0.0, 11.8]
47.2 [37.5, 49.3]
95.7% [76.1%, 100.0%]</t>
  </si>
  <si>
    <t>37.5
2.9 [0.0, 7.2]
34.6 [30.3, 37.5]
92.3% [80.8%, 100.0%]</t>
  </si>
  <si>
    <t>113.0
0.9 [0.0, 18.5]
112.1 [94.5, 113.0]
99.2% [83.6%, 100.0%]</t>
  </si>
  <si>
    <t>111.4
1.2 [0.0, 16.1]
110.3 [95.3, 111.4]
99.0% [85.5%, 100.0%]</t>
  </si>
  <si>
    <t>107.8
2.8 [0.0, 13.6]
105.0 [94.2, 107.8]
97.4% [87.4%, 100.0%]</t>
  </si>
  <si>
    <t>96.0
7.1 [0.2, 16.3]
88.9 [79.7, 95.8]
92.6% [83.1%, 99.8%]</t>
  </si>
  <si>
    <r>
      <t>Table S8.</t>
    </r>
    <r>
      <rPr>
        <sz val="10"/>
        <color theme="1"/>
        <rFont val="Arial"/>
        <family val="2"/>
      </rPr>
      <t xml:space="preserve"> Predicted total death counts and deaths averted under lockdown with moderate effect and waning immunity (in thousands)</t>
    </r>
  </si>
  <si>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</si>
  <si>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t>0.1 [0.0, 1.7]</t>
  </si>
  <si>
    <t>0.6 [-1.0, 0.7]</t>
  </si>
  <si>
    <t>84.6% [-136.0%, 100.0%]</t>
  </si>
  <si>
    <t>0.2 [0.0, 2.5]</t>
  </si>
  <si>
    <t>2.7 [0.4, 2.9]</t>
  </si>
  <si>
    <t>93.8% [13.5%, 100.0%]</t>
  </si>
  <si>
    <t>0.4 [0.0, 2.2]</t>
  </si>
  <si>
    <t>1.8 [-0.1, 2.1]</t>
  </si>
  <si>
    <t>82.9% [-3.8%, 100.0%]</t>
  </si>
  <si>
    <t>0.2 [0.0, 3.0]</t>
  </si>
  <si>
    <t>7.5 [4.7, 7.7]</t>
  </si>
  <si>
    <t>97.3% [60.8%, 100.0%]</t>
  </si>
  <si>
    <t>0.6 [0.0, 3.2]</t>
  </si>
  <si>
    <t>6.4 [3.8, 7.0]</t>
  </si>
  <si>
    <t>91.8% [54.7%, 100.0%]</t>
  </si>
  <si>
    <t>0.2 [0.0, 3.5]</t>
  </si>
  <si>
    <t>13.0 [9.8, 13.3]</t>
  </si>
  <si>
    <t>98.3% [73.8%, 100.0%]</t>
  </si>
  <si>
    <t>0.7 [0.0, 3.9]</t>
  </si>
  <si>
    <t>11.8 [8.6, 12.5]</t>
  </si>
  <si>
    <t>94.3% [69.0%, 100.0%]</t>
  </si>
  <si>
    <t>0.2 [0.0, 3.9]</t>
  </si>
  <si>
    <t>16.4 [12.8, 16.6]</t>
  </si>
  <si>
    <t>98.5% [76.7%, 100.0%]</t>
  </si>
  <si>
    <t>0.8 [0.0, 4.5]</t>
  </si>
  <si>
    <t>15.1 [11.4, 15.9]</t>
  </si>
  <si>
    <t>94.9% [71.8%, 100.0%]</t>
  </si>
  <si>
    <t>0.3 [0.0, 4.3]</t>
  </si>
  <si>
    <t>18.0 [13.9, 18.2]</t>
  </si>
  <si>
    <t>98.6% [76.5%, 100.0%]</t>
  </si>
  <si>
    <t>0.9 [0.0, 5.0]</t>
  </si>
  <si>
    <t>16.6 [12.4, 17.5]</t>
  </si>
  <si>
    <t>94.9% [71.1%, 100.0%]</t>
  </si>
  <si>
    <t>0.7
0.1 [0.0, 1.8]
0.6 [-1.0, 0.7]
81.5% [-140.9%, 100.0%]</t>
  </si>
  <si>
    <t>2.9
0.2 [0.0, 2.6]
2.7 [0.3, 2.9]
92.2% [11.3%, 100.0%]</t>
  </si>
  <si>
    <t>2.1
0.4 [0.0, 2.4]
1.7 [-0.2, 2.1]
79.4% [-10.1%, 100.0%]</t>
  </si>
  <si>
    <t>7.7
0.3 [0.0, 3.1]
7.5 [4.6, 7.7]
96.4% [59.5%, 100.0%]</t>
  </si>
  <si>
    <t>7.0
0.8 [0.0, 3.5]
6.3 [3.5, 7.0]
89.2% [49.7%, 100.0%]</t>
  </si>
  <si>
    <t>13.3
0.3 [0.0, 3.6]
12.9 [9.6, 13.3]
97.5% [72.6%, 100.0%]</t>
  </si>
  <si>
    <t>12.5
1.0 [0.0, 4.5]
11.5 [8.0, 12.5]
91.9% [64.1%, 100.0%]</t>
  </si>
  <si>
    <t>16.6
0.4 [0.0, 4.1]
16.3 [12.6, 16.6]
97.8% [75.5%, 100.0%]</t>
  </si>
  <si>
    <t>15.9
1.2 [0.0, 5.4]
14.7 [10.5, 15.9]
92.2% [66.2%, 100.0%]</t>
  </si>
  <si>
    <t>18.2
0.4 [0.0, 4.5]
17.8 [13.7, 18.2]
97.8% [75.2%, 100.0%]</t>
  </si>
  <si>
    <t>17.5
1.5 [0.0, 6.4]
16.0 [11.1, 17.5]
91.4% [63.4%, 100.0%]</t>
  </si>
  <si>
    <t>Observed
Predicted
Averted
% Reduction</t>
  </si>
  <si>
    <t>Metrics</t>
  </si>
  <si>
    <t>Evaluation</t>
  </si>
  <si>
    <t>Strong lockdown effect start date</t>
  </si>
  <si>
    <t>Moderate lockdown effect start date</t>
  </si>
  <si>
    <t>0.7
0.1 [0.0, 1.7]
0.6 [-1.0, 0.7]
84.6% [-136.0%, 100.0%]</t>
  </si>
  <si>
    <t>2.9
0.2 [0.0, 2.5]
2.7 [0.4, 2.9]
93.8% [13.5%, 100.0%]</t>
  </si>
  <si>
    <t>2.1
0.4 [0.0, 2.2]
1.8 [-0.1, 2.1]
82.9% [-3.8%, 100.0%]</t>
  </si>
  <si>
    <t>7.7
0.2 [0.0, 3.0]
7.5 [4.7, 7.7]
97.3% [60.8%, 100.0%]</t>
  </si>
  <si>
    <t>7.0
0.6 [0.0, 3.2]
6.4 [3.8, 7.0]
91.8% [54.7%, 100.0%]</t>
  </si>
  <si>
    <t>13.3
0.2 [0.0, 3.5]
13.0 [9.8, 13.3]
98.3% [73.8%, 100.0%]</t>
  </si>
  <si>
    <t>12.5
0.7 [0.0, 3.9]
11.8 [8.6, 12.5]
94.3% [69.0%, 100.0%]</t>
  </si>
  <si>
    <t>16.6
0.2 [0.0, 3.9]
16.4 [12.8, 16.6]
98.5% [76.7%, 100.0%]</t>
  </si>
  <si>
    <t>15.9
0.8 [0.0, 4.5]
15.1 [11.4, 15.9]
94.9% [71.8%, 100.0%]</t>
  </si>
  <si>
    <t>18.2
0.3 [0.0, 4.3]
18.0 [13.9, 18.2]
98.6% [76.5%, 100.0%]</t>
  </si>
  <si>
    <t>17.5
0.9 [0.0, 5.0]
16.6 [12.4, 17.5]
94.9% [71.1%, 100.0%]</t>
  </si>
  <si>
    <t>Intervention start date (High CFR)</t>
  </si>
  <si>
    <t>Intervention start date (Moderate CFR)</t>
  </si>
  <si>
    <t>Intervention start date (Low CFR)</t>
  </si>
  <si>
    <t>3.6
0.6 [0.0, 8.8]
3.0 [-5.2, 3.6]
84.0% [-143.8%, 100.0%]</t>
  </si>
  <si>
    <t>15.4
0.9 [0.0, 13.2]
14.5 [2.2, 15.4]
94.0% [14.5%, 100.0%]</t>
  </si>
  <si>
    <t>11.8
2.0 [0.0, 12.2]
9.8 [-0.4, 11.8]
82.9% [-3.4%, 100.0%]</t>
  </si>
  <si>
    <t>52.9
1.1 [0.0, 17.7]
51.8 [35.2, 52.9]
97.9% [66.5%, 100.0%]</t>
  </si>
  <si>
    <t>49.3
3.4 [0.0, 19.5]
45.9 [29.8, 49.3]
93.1% [60.4%, 100.0%]</t>
  </si>
  <si>
    <t>111.4
1.3 [0.0, 24.4]
110.1 [87.0, 111.4]
98.8% [78.1%, 100.0%]</t>
  </si>
  <si>
    <t>107.8
4.8 [0.0, 28.9]
103.0 [78.9, 107.8]
95.6% [73.2%, 100.0%]</t>
  </si>
  <si>
    <t>170.2
1.6 [0.0, 36.6]
168.6 [133.6, 170.2]
99.0% [78.5%, 100.0%]</t>
  </si>
  <si>
    <t>166.6
6.4 [0.0, 44.2]
160.2 [122.4, 166.6]
96.2% [73.5%, 100.0%]</t>
  </si>
  <si>
    <t>220.7
2.1 [0.0, 64.2]
218.6 [156.5, 220.7]
99.1% [70.9%, 100.0%]</t>
  </si>
  <si>
    <t>217.1
8.8 [0.0, 76.6]
208.3 [140.5, 217.1]
95.9% [64.7%, 100.0%]</t>
  </si>
  <si>
    <t>3.6
0.4 [0.0, 6.2]
3.2 [-2.5, 3.6]
88.8% [-70.6%, 100.0%]</t>
  </si>
  <si>
    <t>15.4
0.7 [0.0, 11.1]
14.7 [4.4, 15.4]
95.2% [28.4%, 100.0%]</t>
  </si>
  <si>
    <t>11.8
1.9 [0.0, 11.4]
10.0 [0.5, 11.8]
84.3% [4.0%, 100.0%]</t>
  </si>
  <si>
    <t>52.9
1.0 [0.0, 18.4]
52.0 [34.6, 52.9]
98.2% [65.3%, 100.0%]</t>
  </si>
  <si>
    <t>49.3
3.5 [0.0, 21.8]
45.8 [27.6, 49.3]
92.8% [55.9%, 100.0%]</t>
  </si>
  <si>
    <t>111.4
1.3 [0.0, 30.5]
110.1 [81.0, 111.4]
98.8% [72.7%, 100.0%]</t>
  </si>
  <si>
    <t>107.8
5.6 [0.0, 37.2]
102.3 [70.6, 107.8]
94.9% [65.5%, 100.0%]</t>
  </si>
  <si>
    <t>170.2
1.9 [0.0, 63.1]
168.4 [107.2, 170.2]
98.9% [62.9%, 100.0%]</t>
  </si>
  <si>
    <t>166.6
8.9 [0.0, 76.4]
157.8 [90.3, 166.6]
94.7% [54.2%, 100.0%]</t>
  </si>
  <si>
    <t>220.7
3.0 [0.0, 163.3]
217.7 [57.4, 220.7]
98.6% [26.0%, 100.0%]</t>
  </si>
  <si>
    <t>217.1
15.3 [0.0, 190.1]
201.8 [27.0, 217.1]
93.0% [12.4%, 100.0%]</t>
  </si>
  <si>
    <t>3.6
0.8 [0.0, 12.6]
2.8 [-8.9, 3.6]
77.1% [-247.8%, 100.0%]</t>
  </si>
  <si>
    <t>15.4
1.1 [0.0, 15.2]
14.3 [0.3, 15.4]
92.7% [1.8%, 100.0%]</t>
  </si>
  <si>
    <t>11.8
1.8 [0.0, 10.7]
10.1 [1.1, 11.8]
85.2% [9.3%, 100.0%]</t>
  </si>
  <si>
    <t>52.9
1.2 [0.0, 15.5]
51.8 [37.4, 52.9]
97.8% [70.7%, 100.0%]</t>
  </si>
  <si>
    <t>49.3
2.1 [0.0, 11.6]
47.2 [37.7, 49.3]
95.8% [76.5%, 100.0%]</t>
  </si>
  <si>
    <t>111.4
1.2 [0.0, 15.8]
110.2 [95.6, 111.4]
98.9% [85.8%, 100.0%]</t>
  </si>
  <si>
    <t>107.8
2.3 [0.0, 12.3]
105.5 [95.5, 107.8]
97.9% [88.6%, 100.0%]</t>
  </si>
  <si>
    <t>170.2
1.3 [0.0, 18.2]
168.9 [152.0, 170.2]
99.2% [89.3%, 100.0%]</t>
  </si>
  <si>
    <t>166.6
2.8 [0.0, 16.6]
163.8 [150.0, 166.6]
98.3% [90.0%, 100.0%]</t>
  </si>
  <si>
    <t>220.7
1.5 [0.0, 27.5]
219.2 [193.2, 220.7]
99.3% [87.5%, 100.0%]</t>
  </si>
  <si>
    <t>217.1
3.8 [0.0, 29.3]
213.3 [187.8, 217.1]
98.3% [86.5%, 100.0%]</t>
  </si>
  <si>
    <r>
      <t>Table 2</t>
    </r>
    <r>
      <rPr>
        <sz val="10"/>
        <color theme="1"/>
        <rFont val="Arial"/>
        <family val="2"/>
      </rPr>
      <t>. Predicted total death counts and deaths averted under moderate lockdown effect (in thousands)</t>
    </r>
  </si>
  <si>
    <t>3.6
0.5 [0.0, 6.3]
3.1 [-2.6, 3.6]
86.7% [-73.2%, 100.0%]</t>
  </si>
  <si>
    <t>15.4
0.9 [0.0, 11.4]
14.5 [4.1, 15.4]
93.9% [26.4%, 100.0%]</t>
  </si>
  <si>
    <t>11.8
2.4 [0.0, 13.0]
9.4 [-1.1, 11.8]
79.5% [-9.7%, 100.0%]</t>
  </si>
  <si>
    <t>52.9
1.4 [0.0, 19.0]
51.5 [33.9, 52.9]
97.4% [64.1%, 100.0%]</t>
  </si>
  <si>
    <t>111.4
2.1 [0.0, 31.8]
109.4 [79.6, 111.4]
98.1% [71.5%, 100.0%]</t>
  </si>
  <si>
    <t>170.2
3.4 [0.0, 65.6]
166.8 [104.7, 170.2]
98.0% [61.5%, 100.0%]</t>
  </si>
  <si>
    <t>220.7
6.8 [0.0, 169.0]
213.9 [51.7, 220.7]
96.9% [23.4%, 100.0%]</t>
  </si>
  <si>
    <t>3.6
0.7 [0.0, 9.0]
2.9 [-5.3, 3.6]
80.9% [-148.0%, 100.0%]</t>
  </si>
  <si>
    <t>15.4
1.2 [0.0, 13.5]
14.3 [1.9, 15.4]
92.4% [12.3%, 100.0%]</t>
  </si>
  <si>
    <t>52.9
1.6 [0.0, 18.2]
51.4 [34.7, 52.9]
97.1% [65.6%, 100.0%]</t>
  </si>
  <si>
    <t>49.3
4.6 [0.0, 21.7]
44.8 [27.7, 49.3]
90.7% [56.1%, 100.0%]</t>
  </si>
  <si>
    <t>111.4
2.0 [0.0, 25.6]
109.4 [85.9, 111.4]
98.2% [77.1%, 100.0%]</t>
  </si>
  <si>
    <t>107.8
7.1 [0.0, 33.6]
100.7 [74.2, 107.8]
93.4% [68.8%, 100.0%]</t>
  </si>
  <si>
    <t>170.2
2.7 [0.0, 38.3]
167.6 [131.9, 170.2]
98.4% [77.5%, 100.0%]</t>
  </si>
  <si>
    <t>166.6
10.9 [0.0, 53.1]
155.8 [113.5, 166.6]
93.5% [68.1%, 100.0%]</t>
  </si>
  <si>
    <t>220.7
3.9 [0.0, 66.9]
216.8 [153.9, 220.7]
98.2% [69.7%, 100.0%]</t>
  </si>
  <si>
    <t>217.1
18.3 [0.0, 98.1]
198.8 [119.0, 217.1]
91.6% [54.8%, 100.0%]</t>
  </si>
  <si>
    <t>3.6
1.0 [0.0, 12.8]
2.6 [-9.2, 3.6]
72.6% [-253.9%, 100.0%]</t>
  </si>
  <si>
    <t>15.4
1.4 [0.0, 15.5]
14.0 [-0.1, 15.4]
90.9% [-0.5%, 100.0%]</t>
  </si>
  <si>
    <t>11.8
2.1 [0.0, 11.3]
9.8 [0.6, 11.8]
82.5% [4.7%, 100.0%]</t>
  </si>
  <si>
    <t>52.9
1.5 [0.0, 15.9]
51.5 [37.0, 52.9]
97.2% [69.9%, 100.0%]</t>
  </si>
  <si>
    <t>49.3
2.6 [0.0, 12.5]
46.8 [36.8, 49.3]
94.8% [74.6%, 100.0%]</t>
  </si>
  <si>
    <t>111.4
1.6 [0.0, 16.3]
109.9 [95.1, 111.4]
98.6% [85.4%, 100.0%]</t>
  </si>
  <si>
    <t>107.8
3.0 [0.0, 13.7]
104.8 [94.2, 107.8]
97.2% [87.3%, 100.0%]</t>
  </si>
  <si>
    <t>170.2
1.8 [0.0, 18.9]
168.5 [151.4, 170.2]
99.0% [88.9%, 100.0%]</t>
  </si>
  <si>
    <t>166.6
4.1 [0.0, 19.2]
162.5 [147.4, 166.6]
97.5% [88.4%, 100.0%]</t>
  </si>
  <si>
    <t>220.7
2.3 [0.0, 28.6]
218.5 [192.1, 220.7]
99.0% [87.0%, 100.0%]</t>
  </si>
  <si>
    <t>217.1
7.1 [0.0, 36.7]
210.0 [180.4, 217.1]
96.7% [83.1%, 100.0%]</t>
  </si>
  <si>
    <t>January 1</t>
  </si>
  <si>
    <t>1.8
0.5 [0.0, 4.3]
1.3 [-2.5, 1.8]
71.8% [-138.3%, 100.0%]</t>
  </si>
  <si>
    <t>4.0
0.5 [0.0, 4.7]
3.4 [-0.7, 4.0]
86.7% [-18.5%, 100.0%]</t>
  </si>
  <si>
    <t>8.8
0.5 [0.0, 5.0]
8.3 [3.8, 8.8]
93.9% [43.1%, 100.0%]</t>
  </si>
  <si>
    <t>14.4
0.5 [0.0, 5.3]
13.8 [9.0, 14.4]
96.2% [63.0%, 100.0%]</t>
  </si>
  <si>
    <t>17.7
0.6 [0.0, 5.6]
17.2 [12.1, 17.7]
96.9% [68.5%, 100.0%]</t>
  </si>
  <si>
    <t>19.3
0.6 [0.0, 5.9]
18.7 [13.5, 19.3]
97.1% [69.7%, 100.0%]</t>
  </si>
  <si>
    <t>Early intervention</t>
  </si>
  <si>
    <t>13.0
5.4 [0.0, 39.5]
7.6 [-26.4, 13.0]
58.7% [-202.8%, 100.0%]</t>
  </si>
  <si>
    <t>24.9
5.5 [0.0, 40.7]
19.4 [-15.8, 24.9]
78.0% [-63.6%, 100.0%]</t>
  </si>
  <si>
    <t>62.4
5.5 [0.0, 42.7]
56.8 [19.7, 62.4]
91.1% [31.6%, 100.0%]</t>
  </si>
  <si>
    <t>120.8
5.6 [0.0, 46.0]
115.2 [74.9, 120.8]
95.4% [61.9%, 100.0%]</t>
  </si>
  <si>
    <t>179.7
5.7 [0.0, 53.9]
173.9 [125.7, 179.7]
96.8% [70.0%, 100.0%]</t>
  </si>
  <si>
    <t>230.1
5.9 [0.0, 75.7]
224.2 [154.5, 230.1]
97.4% [67.1%, 100.0%]</t>
  </si>
  <si>
    <r>
      <t>Table 3</t>
    </r>
    <r>
      <rPr>
        <sz val="10"/>
        <color theme="1"/>
        <rFont val="Arial"/>
        <family val="2"/>
      </rPr>
      <t>. Predicted total death counts and deaths averted under moderate CFR schedule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</si>
</sst>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
      <sz val="10"/>
      <color rgb="FFC00000"/>
      <name val="Arial"/>
      <family val="2"/>
    </font>
    <font>
      <b/>
      <sz val="8"/>
      <color theme="1"/>
      <name val="Arial"/>
      <family val="2"/>
    </font>
    <font>
      <sz val="8"/>
      <color theme="1"/>
      <name val="Arial"/>
      <family val="2"/>
    </font>
    <font>
      <sz val="8"/>
      <color rgb="FFC00000"/>
      <name val="Arial"/>
      <family val="2"/>
    </font>
    <font>
      <b/>
      <sz val="8"/>
      <color rgb="FFC00000"/>
      <name val="Arial"/>
      <family val="2"/>
    </font>
    <font>
      <sz val="8"/>
      <color theme="1"/>
      <name val="Calibri"/>
      <family val="2"/>
      <scheme val="minor"/>
    </font>
    <font>
      <i/>
      <sz val="8"/>
      <color theme="1"/>
      <name val="Arial"/>
      <family val="2"/>
    </font>
    <font>
      <i/>
      <sz val="10"/>
      <color theme="1"/>
      <name val="Arial"/>
      <family val="2"/>
    </font>
    <font>
      <b/>
      <sz val="10"/>
      <color rgb="FFC0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ashed">
        <color indexed="64"/>
      </left>
      <right/>
      <top/>
      <bottom/>
      <diagonal/>
    </border>
    <border>
      <left style="dashed">
        <color indexed="64"/>
      </left>
      <right/>
      <top style="thin">
        <color indexed="64"/>
      </top>
      <bottom/>
      <diagonal/>
    </border>
    <border>
      <left style="dashed">
        <color indexed="64"/>
      </left>
      <right/>
      <top/>
      <bottom style="double">
        <color indexed="64"/>
      </bottom>
      <diagonal/>
    </border>
    <border>
      <left/>
      <right style="dashed">
        <color indexed="64"/>
      </right>
      <top/>
      <bottom style="double">
        <color indexed="64"/>
      </bottom>
      <diagonal/>
    </border>
    <border>
      <left/>
      <right/>
      <top/>
      <bottom style="dashed">
        <color indexed="64"/>
      </bottom>
      <diagonal/>
    </border>
    <border>
      <left style="dashed">
        <color indexed="64"/>
      </left>
      <right/>
      <top style="thin">
        <color indexed="64"/>
      </top>
      <bottom style="thin">
        <color indexed="64"/>
      </bottom>
      <diagonal/>
    </border>
    <border>
      <left style="dashed">
        <color indexed="64"/>
      </left>
      <right/>
      <top/>
      <bottom style="thin">
        <color indexed="64"/>
      </bottom>
      <diagonal/>
    </border>
    <border>
      <left/>
      <right style="dashed">
        <color indexed="64"/>
      </right>
      <top style="thin">
        <color indexed="64"/>
      </top>
      <bottom style="thin">
        <color indexed="64"/>
      </bottom>
      <diagonal/>
    </border>
    <border>
      <left/>
      <right style="dashed">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247">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0" borderId="4" xfId="0" applyNumberFormat="1" applyFont="1" applyBorder="1"/>
    <xf numFmtId="4" fontId="2" fillId="0" borderId="0" xfId="0" applyNumberFormat="1" applyFont="1" applyBorder="1" applyAlignment="1">
      <alignment horizontal="center"/>
    </xf>
    <xf numFmtId="4" fontId="2" fillId="0" borderId="5" xfId="0" applyNumberFormat="1" applyFont="1" applyBorder="1" applyAlignment="1">
      <alignment horizontal="center"/>
    </xf>
    <xf numFmtId="14" fontId="2" fillId="2" borderId="4" xfId="0" applyNumberFormat="1" applyFont="1" applyFill="1" applyBorder="1"/>
    <xf numFmtId="4" fontId="2" fillId="2" borderId="0" xfId="0" applyNumberFormat="1" applyFont="1" applyFill="1" applyBorder="1" applyAlignment="1">
      <alignment horizontal="center"/>
    </xf>
    <xf numFmtId="4" fontId="2" fillId="2" borderId="5" xfId="0" applyNumberFormat="1" applyFont="1" applyFill="1" applyBorder="1" applyAlignment="1">
      <alignment horizontal="center"/>
    </xf>
    <xf numFmtId="14" fontId="2" fillId="0" borderId="6" xfId="0" applyNumberFormat="1" applyFont="1" applyBorder="1"/>
    <xf numFmtId="4" fontId="2" fillId="0" borderId="7" xfId="0" applyNumberFormat="1" applyFont="1" applyBorder="1" applyAlignment="1">
      <alignment horizontal="center"/>
    </xf>
    <xf numFmtId="4" fontId="2" fillId="0" borderId="8"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1" xfId="0" quotePrefix="1" applyNumberFormat="1" applyFont="1" applyFill="1" applyBorder="1" applyAlignment="1">
      <alignment horizontal="center"/>
    </xf>
    <xf numFmtId="4" fontId="2" fillId="2" borderId="12" xfId="0" applyNumberFormat="1" applyFont="1" applyFill="1" applyBorder="1" applyAlignment="1">
      <alignment horizontal="center" vertical="top" wrapText="1"/>
    </xf>
    <xf numFmtId="4" fontId="2" fillId="3" borderId="12" xfId="0" applyNumberFormat="1" applyFont="1" applyFill="1" applyBorder="1" applyAlignment="1">
      <alignment horizontal="center" vertical="top" wrapText="1"/>
    </xf>
    <xf numFmtId="16" fontId="2" fillId="0" borderId="11" xfId="0" quotePrefix="1" applyNumberFormat="1" applyFont="1" applyBorder="1" applyAlignment="1">
      <alignment horizontal="center"/>
    </xf>
    <xf numFmtId="4" fontId="2" fillId="0" borderId="12" xfId="0" applyNumberFormat="1" applyFont="1" applyFill="1" applyBorder="1" applyAlignment="1">
      <alignment horizontal="center" vertical="top" wrapText="1"/>
    </xf>
    <xf numFmtId="16" fontId="2" fillId="0" borderId="15" xfId="0" quotePrefix="1" applyNumberFormat="1" applyFont="1" applyBorder="1" applyAlignment="1">
      <alignment horizontal="center"/>
    </xf>
    <xf numFmtId="4" fontId="2" fillId="2" borderId="16"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16" fontId="2" fillId="3" borderId="15" xfId="0" quotePrefix="1" applyNumberFormat="1" applyFont="1" applyFill="1" applyBorder="1" applyAlignment="1">
      <alignment horizontal="center"/>
    </xf>
    <xf numFmtId="4" fontId="2" fillId="3" borderId="16" xfId="0" applyNumberFormat="1" applyFont="1" applyFill="1" applyBorder="1" applyAlignment="1">
      <alignment horizontal="center" vertical="top" wrapText="1"/>
    </xf>
    <xf numFmtId="0" fontId="2" fillId="3" borderId="10" xfId="0" applyFont="1" applyFill="1" applyBorder="1" applyAlignment="1">
      <alignment horizontal="center"/>
    </xf>
    <xf numFmtId="0" fontId="2" fillId="2" borderId="12" xfId="0" applyFont="1" applyFill="1" applyBorder="1" applyAlignment="1">
      <alignment horizontal="center"/>
    </xf>
    <xf numFmtId="0" fontId="2" fillId="3" borderId="12" xfId="0" applyFont="1" applyFill="1" applyBorder="1" applyAlignment="1">
      <alignment horizontal="center"/>
    </xf>
    <xf numFmtId="3" fontId="2" fillId="3" borderId="12" xfId="0" applyNumberFormat="1" applyFont="1" applyFill="1" applyBorder="1" applyAlignment="1">
      <alignment horizontal="center"/>
    </xf>
    <xf numFmtId="3" fontId="2" fillId="2" borderId="12" xfId="0" applyNumberFormat="1" applyFont="1" applyFill="1" applyBorder="1" applyAlignment="1">
      <alignment horizontal="center"/>
    </xf>
    <xf numFmtId="10" fontId="2" fillId="3" borderId="12" xfId="0" applyNumberFormat="1" applyFont="1" applyFill="1" applyBorder="1" applyAlignment="1">
      <alignment horizontal="center"/>
    </xf>
    <xf numFmtId="0" fontId="2" fillId="3" borderId="13" xfId="0" applyFont="1"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 fontId="1" fillId="2" borderId="0" xfId="0" applyNumberFormat="1" applyFont="1" applyFill="1" applyBorder="1" applyAlignment="1">
      <alignment horizontal="center" vertical="top" wrapText="1"/>
    </xf>
    <xf numFmtId="14" fontId="2" fillId="2" borderId="3" xfId="0" applyNumberFormat="1" applyFont="1" applyFill="1" applyBorder="1" applyAlignment="1">
      <alignment vertical="top"/>
    </xf>
    <xf numFmtId="4" fontId="2" fillId="2" borderId="3" xfId="0" applyNumberFormat="1" applyFont="1" applyFill="1" applyBorder="1" applyAlignment="1">
      <alignment horizontal="center" vertical="top" wrapText="1"/>
    </xf>
    <xf numFmtId="4" fontId="2" fillId="2" borderId="13" xfId="0" applyNumberFormat="1" applyFont="1" applyFill="1" applyBorder="1" applyAlignment="1">
      <alignment horizontal="center" vertical="top" wrapText="1"/>
    </xf>
    <xf numFmtId="4" fontId="1" fillId="2" borderId="3" xfId="0" applyNumberFormat="1" applyFont="1" applyFill="1" applyBorder="1" applyAlignment="1">
      <alignment horizontal="center" vertical="top" wrapText="1"/>
    </xf>
    <xf numFmtId="4" fontId="2" fillId="2" borderId="17" xfId="0" applyNumberFormat="1" applyFont="1" applyFill="1" applyBorder="1" applyAlignment="1">
      <alignment horizontal="center" vertical="top" wrapText="1"/>
    </xf>
    <xf numFmtId="164" fontId="2" fillId="2"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164" fontId="2" fillId="2" borderId="3" xfId="0" applyNumberFormat="1" applyFont="1" applyFill="1" applyBorder="1"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4" fontId="5" fillId="3" borderId="0" xfId="0" applyNumberFormat="1" applyFont="1" applyFill="1" applyBorder="1" applyAlignment="1">
      <alignment horizontal="center" vertical="top" wrapText="1"/>
    </xf>
    <xf numFmtId="4" fontId="5" fillId="2" borderId="3" xfId="0" applyNumberFormat="1" applyFont="1" applyFill="1" applyBorder="1" applyAlignment="1">
      <alignment horizontal="center" vertical="top" wrapText="1"/>
    </xf>
    <xf numFmtId="4" fontId="5" fillId="2" borderId="13" xfId="0" applyNumberFormat="1" applyFont="1" applyFill="1" applyBorder="1" applyAlignment="1">
      <alignment horizontal="center" vertical="top" wrapText="1"/>
    </xf>
    <xf numFmtId="0" fontId="0" fillId="0" borderId="18" xfId="0" applyBorder="1"/>
    <xf numFmtId="0" fontId="0" fillId="0" borderId="19" xfId="0" applyBorder="1"/>
    <xf numFmtId="0" fontId="0" fillId="0" borderId="20" xfId="0" applyBorder="1"/>
    <xf numFmtId="0" fontId="0" fillId="0" borderId="4" xfId="0" applyBorder="1"/>
    <xf numFmtId="0" fontId="0" fillId="0" borderId="0" xfId="0" applyBorder="1"/>
    <xf numFmtId="14" fontId="0" fillId="0" borderId="0" xfId="0" applyNumberFormat="1" applyBorder="1"/>
    <xf numFmtId="0" fontId="0" fillId="0" borderId="5" xfId="0" applyBorder="1"/>
    <xf numFmtId="0" fontId="0" fillId="0" borderId="6" xfId="0" applyBorder="1"/>
    <xf numFmtId="0" fontId="0" fillId="0" borderId="7" xfId="0" applyBorder="1"/>
    <xf numFmtId="14" fontId="0" fillId="0" borderId="7" xfId="0" applyNumberFormat="1" applyBorder="1"/>
    <xf numFmtId="0" fontId="0" fillId="0" borderId="8" xfId="0" applyBorder="1"/>
    <xf numFmtId="4" fontId="5" fillId="0" borderId="12" xfId="0" applyNumberFormat="1" applyFont="1" applyFill="1" applyBorder="1" applyAlignment="1">
      <alignment horizontal="center" vertical="top" wrapText="1"/>
    </xf>
    <xf numFmtId="4" fontId="5" fillId="0" borderId="0" xfId="0" applyNumberFormat="1" applyFont="1" applyFill="1" applyBorder="1" applyAlignment="1">
      <alignment horizontal="center" vertical="top" wrapText="1"/>
    </xf>
    <xf numFmtId="0" fontId="6" fillId="3" borderId="0" xfId="0" applyFont="1" applyFill="1" applyBorder="1" applyAlignment="1">
      <alignment horizontal="left"/>
    </xf>
    <xf numFmtId="0" fontId="7" fillId="3" borderId="0" xfId="0" applyFont="1" applyFill="1"/>
    <xf numFmtId="0" fontId="7" fillId="3" borderId="1" xfId="0" applyFont="1" applyFill="1" applyBorder="1"/>
    <xf numFmtId="0" fontId="7" fillId="3" borderId="1" xfId="0" applyFont="1" applyFill="1" applyBorder="1" applyAlignment="1">
      <alignment horizontal="center"/>
    </xf>
    <xf numFmtId="16" fontId="7" fillId="3" borderId="11" xfId="0" quotePrefix="1" applyNumberFormat="1" applyFont="1" applyFill="1" applyBorder="1" applyAlignment="1">
      <alignment horizontal="center"/>
    </xf>
    <xf numFmtId="16" fontId="7" fillId="3" borderId="1" xfId="0" quotePrefix="1" applyNumberFormat="1" applyFont="1" applyFill="1" applyBorder="1" applyAlignment="1">
      <alignment horizontal="center"/>
    </xf>
    <xf numFmtId="16" fontId="7" fillId="3" borderId="15" xfId="0" quotePrefix="1" applyNumberFormat="1" applyFont="1" applyFill="1" applyBorder="1" applyAlignment="1">
      <alignment horizontal="center"/>
    </xf>
    <xf numFmtId="14" fontId="7" fillId="2" borderId="0" xfId="0" applyNumberFormat="1" applyFont="1" applyFill="1" applyAlignment="1">
      <alignment vertical="top"/>
    </xf>
    <xf numFmtId="4" fontId="7" fillId="2" borderId="12"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14" fontId="7" fillId="3" borderId="0" xfId="0" applyNumberFormat="1" applyFont="1" applyFill="1" applyAlignment="1">
      <alignment vertical="top"/>
    </xf>
    <xf numFmtId="4" fontId="7" fillId="3" borderId="12" xfId="0" applyNumberFormat="1" applyFont="1" applyFill="1" applyBorder="1" applyAlignment="1">
      <alignment horizontal="center" vertical="top" wrapText="1"/>
    </xf>
    <xf numFmtId="4" fontId="7" fillId="3" borderId="0" xfId="0" applyNumberFormat="1" applyFont="1" applyFill="1" applyBorder="1" applyAlignment="1">
      <alignment horizontal="center" vertical="top" wrapText="1"/>
    </xf>
    <xf numFmtId="4" fontId="6" fillId="2" borderId="0" xfId="0" applyNumberFormat="1" applyFont="1" applyFill="1" applyBorder="1" applyAlignment="1">
      <alignment horizontal="center" vertical="top" wrapText="1"/>
    </xf>
    <xf numFmtId="4" fontId="8" fillId="3" borderId="12" xfId="0" applyNumberFormat="1" applyFont="1" applyFill="1" applyBorder="1" applyAlignment="1">
      <alignment horizontal="center" vertical="top" wrapText="1"/>
    </xf>
    <xf numFmtId="4" fontId="8" fillId="3" borderId="0" xfId="0" applyNumberFormat="1" applyFont="1" applyFill="1" applyBorder="1" applyAlignment="1">
      <alignment horizontal="center" vertical="top" wrapText="1"/>
    </xf>
    <xf numFmtId="14" fontId="7" fillId="2" borderId="1" xfId="0" applyNumberFormat="1" applyFont="1" applyFill="1" applyBorder="1" applyAlignment="1">
      <alignment vertical="top"/>
    </xf>
    <xf numFmtId="4" fontId="7" fillId="2" borderId="1" xfId="0" applyNumberFormat="1" applyFont="1" applyFill="1" applyBorder="1" applyAlignment="1">
      <alignment horizontal="center" vertical="top" wrapText="1"/>
    </xf>
    <xf numFmtId="4" fontId="8" fillId="2" borderId="11" xfId="0" applyNumberFormat="1" applyFont="1" applyFill="1" applyBorder="1" applyAlignment="1">
      <alignment horizontal="center" vertical="top" wrapText="1"/>
    </xf>
    <xf numFmtId="4" fontId="8" fillId="2" borderId="1" xfId="0" applyNumberFormat="1" applyFont="1" applyFill="1" applyBorder="1" applyAlignment="1">
      <alignment horizontal="center" vertical="top" wrapText="1"/>
    </xf>
    <xf numFmtId="4" fontId="9" fillId="2" borderId="1" xfId="0" applyNumberFormat="1" applyFont="1" applyFill="1" applyBorder="1" applyAlignment="1">
      <alignment horizontal="center" vertical="top" wrapText="1"/>
    </xf>
    <xf numFmtId="0" fontId="7" fillId="3" borderId="0" xfId="0" applyFont="1" applyFill="1" applyBorder="1" applyAlignment="1">
      <alignment vertical="top" wrapText="1"/>
    </xf>
    <xf numFmtId="0" fontId="10" fillId="3" borderId="0" xfId="0" applyFont="1" applyFill="1"/>
    <xf numFmtId="14" fontId="7" fillId="2" borderId="3" xfId="0" applyNumberFormat="1" applyFont="1" applyFill="1" applyBorder="1" applyAlignment="1">
      <alignment vertical="top"/>
    </xf>
    <xf numFmtId="4" fontId="7" fillId="2" borderId="3" xfId="0" applyNumberFormat="1" applyFont="1" applyFill="1" applyBorder="1" applyAlignment="1">
      <alignment horizontal="center" vertical="top" wrapText="1"/>
    </xf>
    <xf numFmtId="4" fontId="8" fillId="2" borderId="13" xfId="0" applyNumberFormat="1" applyFont="1" applyFill="1" applyBorder="1" applyAlignment="1">
      <alignment horizontal="center" vertical="top" wrapText="1"/>
    </xf>
    <xf numFmtId="4" fontId="8" fillId="2" borderId="3" xfId="0" applyNumberFormat="1" applyFont="1" applyFill="1" applyBorder="1" applyAlignment="1">
      <alignment horizontal="center" vertical="top" wrapText="1"/>
    </xf>
    <xf numFmtId="4" fontId="9" fillId="2" borderId="3" xfId="0" applyNumberFormat="1" applyFont="1" applyFill="1" applyBorder="1" applyAlignment="1">
      <alignment horizontal="center" vertical="top" wrapText="1"/>
    </xf>
    <xf numFmtId="164" fontId="7" fillId="2" borderId="0" xfId="0" applyNumberFormat="1" applyFont="1" applyFill="1" applyAlignment="1">
      <alignment horizontal="center" vertical="top" wrapText="1"/>
    </xf>
    <xf numFmtId="164" fontId="7" fillId="3" borderId="0" xfId="0" applyNumberFormat="1" applyFont="1" applyFill="1" applyAlignment="1">
      <alignment horizontal="center" vertical="top" wrapText="1"/>
    </xf>
    <xf numFmtId="164" fontId="7" fillId="2" borderId="1" xfId="0" applyNumberFormat="1" applyFont="1" applyFill="1" applyBorder="1" applyAlignment="1">
      <alignment horizontal="center" vertical="top" wrapText="1"/>
    </xf>
    <xf numFmtId="164" fontId="7" fillId="2" borderId="3" xfId="0" applyNumberFormat="1" applyFont="1" applyFill="1" applyBorder="1" applyAlignment="1">
      <alignment horizontal="center" vertical="top" wrapText="1"/>
    </xf>
    <xf numFmtId="0" fontId="0" fillId="4" borderId="0" xfId="0" applyFill="1"/>
    <xf numFmtId="2" fontId="0" fillId="0" borderId="0" xfId="1" applyNumberFormat="1" applyFont="1"/>
    <xf numFmtId="16" fontId="0" fillId="0" borderId="0" xfId="0" applyNumberFormat="1"/>
    <xf numFmtId="0" fontId="0" fillId="0" borderId="0" xfId="0" applyAlignment="1">
      <alignment wrapText="1"/>
    </xf>
    <xf numFmtId="4" fontId="5" fillId="2" borderId="12" xfId="0" applyNumberFormat="1" applyFont="1" applyFill="1" applyBorder="1" applyAlignment="1">
      <alignment horizontal="center" vertical="top" wrapText="1"/>
    </xf>
    <xf numFmtId="4" fontId="5" fillId="2" borderId="0" xfId="0" applyNumberFormat="1" applyFont="1" applyFill="1" applyBorder="1" applyAlignment="1">
      <alignment horizontal="center" vertical="top" wrapText="1"/>
    </xf>
    <xf numFmtId="4" fontId="5" fillId="0" borderId="13" xfId="0" applyNumberFormat="1" applyFont="1" applyFill="1" applyBorder="1" applyAlignment="1">
      <alignment horizontal="center" vertical="top" wrapText="1"/>
    </xf>
    <xf numFmtId="4" fontId="5" fillId="0" borderId="3" xfId="0" applyNumberFormat="1" applyFont="1" applyFill="1" applyBorder="1" applyAlignment="1">
      <alignment horizontal="center" vertical="top" wrapText="1"/>
    </xf>
    <xf numFmtId="4" fontId="5" fillId="0" borderId="17" xfId="0" applyNumberFormat="1" applyFont="1" applyFill="1" applyBorder="1" applyAlignment="1">
      <alignment horizontal="center" vertical="top" wrapText="1"/>
    </xf>
    <xf numFmtId="4" fontId="5" fillId="2" borderId="16" xfId="0" applyNumberFormat="1" applyFont="1" applyFill="1" applyBorder="1" applyAlignment="1">
      <alignment horizontal="center" vertical="top" wrapText="1"/>
    </xf>
    <xf numFmtId="16" fontId="3" fillId="0" borderId="0" xfId="0" applyNumberFormat="1" applyFont="1"/>
    <xf numFmtId="4" fontId="11" fillId="3" borderId="0" xfId="0" applyNumberFormat="1" applyFont="1" applyFill="1" applyBorder="1" applyAlignment="1">
      <alignment horizontal="center" vertical="top" wrapText="1"/>
    </xf>
    <xf numFmtId="0" fontId="8" fillId="3" borderId="0" xfId="0" applyFont="1" applyFill="1" applyBorder="1" applyAlignment="1">
      <alignment horizontal="center" vertical="top" wrapText="1"/>
    </xf>
    <xf numFmtId="4" fontId="11" fillId="2" borderId="0" xfId="0" applyNumberFormat="1" applyFont="1" applyFill="1" applyBorder="1" applyAlignment="1">
      <alignment horizontal="center" vertical="top" wrapText="1"/>
    </xf>
    <xf numFmtId="0" fontId="8" fillId="2" borderId="0" xfId="0" applyFont="1" applyFill="1" applyBorder="1" applyAlignment="1">
      <alignment horizontal="center" vertical="top" wrapText="1"/>
    </xf>
    <xf numFmtId="0" fontId="7" fillId="3" borderId="22" xfId="0" applyFont="1" applyFill="1" applyBorder="1" applyAlignment="1">
      <alignment horizontal="center" vertical="top" wrapText="1"/>
    </xf>
    <xf numFmtId="0" fontId="8" fillId="2" borderId="21"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2" borderId="23" xfId="0" applyFont="1" applyFill="1" applyBorder="1" applyAlignment="1">
      <alignment horizontal="center" vertical="top" wrapText="1"/>
    </xf>
    <xf numFmtId="0" fontId="7" fillId="3" borderId="0" xfId="0" applyFont="1" applyFill="1" applyBorder="1"/>
    <xf numFmtId="4" fontId="11" fillId="2" borderId="24" xfId="0" applyNumberFormat="1" applyFont="1" applyFill="1" applyBorder="1" applyAlignment="1">
      <alignment horizontal="center" vertical="top" wrapText="1"/>
    </xf>
    <xf numFmtId="0" fontId="7" fillId="3" borderId="25" xfId="0" applyFont="1" applyFill="1" applyBorder="1" applyAlignment="1">
      <alignment horizontal="center"/>
    </xf>
    <xf numFmtId="14" fontId="7" fillId="3" borderId="0" xfId="0" applyNumberFormat="1" applyFont="1" applyFill="1" applyBorder="1" applyAlignment="1">
      <alignment horizontal="center" vertical="top"/>
    </xf>
    <xf numFmtId="14" fontId="7" fillId="2" borderId="0" xfId="0" applyNumberFormat="1" applyFont="1" applyFill="1" applyBorder="1" applyAlignment="1">
      <alignment horizontal="center" vertical="top"/>
    </xf>
    <xf numFmtId="14" fontId="7" fillId="2" borderId="3" xfId="0" applyNumberFormat="1" applyFont="1" applyFill="1" applyBorder="1" applyAlignment="1">
      <alignment horizontal="center" vertical="top"/>
    </xf>
    <xf numFmtId="16" fontId="7" fillId="3" borderId="27" xfId="0" quotePrefix="1" applyNumberFormat="1" applyFont="1" applyFill="1" applyBorder="1" applyAlignment="1">
      <alignment horizontal="center"/>
    </xf>
    <xf numFmtId="16" fontId="7" fillId="3" borderId="29" xfId="0" quotePrefix="1" applyNumberFormat="1" applyFont="1" applyFill="1" applyBorder="1" applyAlignment="1">
      <alignment horizontal="center"/>
    </xf>
    <xf numFmtId="0" fontId="8" fillId="2" borderId="3" xfId="0" applyFont="1" applyFill="1" applyBorder="1" applyAlignment="1">
      <alignment horizontal="center" vertical="top" wrapText="1"/>
    </xf>
    <xf numFmtId="0" fontId="7" fillId="3" borderId="0" xfId="0" applyFont="1" applyFill="1" applyBorder="1" applyAlignment="1">
      <alignment horizontal="center"/>
    </xf>
    <xf numFmtId="0" fontId="7" fillId="3" borderId="0" xfId="0" applyFont="1" applyFill="1" applyBorder="1" applyAlignment="1">
      <alignment horizontal="center" vertical="top"/>
    </xf>
    <xf numFmtId="0" fontId="7" fillId="2" borderId="0" xfId="0" applyFont="1" applyFill="1" applyBorder="1" applyAlignment="1">
      <alignment horizontal="center" vertical="top" wrapText="1"/>
    </xf>
    <xf numFmtId="0" fontId="7" fillId="3" borderId="18" xfId="0" applyFont="1" applyFill="1" applyBorder="1"/>
    <xf numFmtId="0" fontId="7" fillId="3" borderId="19" xfId="0" applyFont="1" applyFill="1" applyBorder="1"/>
    <xf numFmtId="0" fontId="2" fillId="3" borderId="20" xfId="0" applyFont="1" applyFill="1" applyBorder="1"/>
    <xf numFmtId="0" fontId="7" fillId="3" borderId="4" xfId="0" applyFont="1" applyFill="1" applyBorder="1"/>
    <xf numFmtId="0" fontId="2" fillId="3" borderId="5" xfId="0" applyFont="1" applyFill="1" applyBorder="1"/>
    <xf numFmtId="0" fontId="10" fillId="3" borderId="4" xfId="0" applyFont="1" applyFill="1" applyBorder="1"/>
    <xf numFmtId="0" fontId="3"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14" fontId="2" fillId="2" borderId="0" xfId="0" applyNumberFormat="1" applyFont="1" applyFill="1" applyBorder="1" applyAlignment="1">
      <alignment vertical="top"/>
    </xf>
    <xf numFmtId="14" fontId="2" fillId="3" borderId="0" xfId="0" applyNumberFormat="1" applyFont="1" applyFill="1" applyBorder="1" applyAlignment="1">
      <alignment vertical="top"/>
    </xf>
    <xf numFmtId="4" fontId="5" fillId="3" borderId="21" xfId="0" applyNumberFormat="1" applyFont="1" applyFill="1" applyBorder="1" applyAlignment="1">
      <alignment horizontal="center" vertical="top" wrapText="1"/>
    </xf>
    <xf numFmtId="4" fontId="5" fillId="2" borderId="21" xfId="0" applyNumberFormat="1" applyFont="1" applyFill="1" applyBorder="1" applyAlignment="1">
      <alignment horizontal="center" vertical="top" wrapText="1"/>
    </xf>
    <xf numFmtId="4" fontId="5" fillId="2" borderId="23" xfId="0" applyNumberFormat="1" applyFont="1" applyFill="1" applyBorder="1" applyAlignment="1">
      <alignment horizontal="center" vertical="top" wrapText="1"/>
    </xf>
    <xf numFmtId="16" fontId="2" fillId="3" borderId="27" xfId="0" quotePrefix="1" applyNumberFormat="1" applyFont="1" applyFill="1" applyBorder="1" applyAlignment="1">
      <alignment horizontal="center"/>
    </xf>
    <xf numFmtId="4" fontId="2" fillId="3" borderId="21" xfId="0" applyNumberFormat="1" applyFont="1" applyFill="1" applyBorder="1" applyAlignment="1">
      <alignment horizontal="center" vertical="top" wrapText="1"/>
    </xf>
    <xf numFmtId="4" fontId="12" fillId="3" borderId="0" xfId="0" applyNumberFormat="1" applyFont="1" applyFill="1" applyBorder="1" applyAlignment="1">
      <alignment horizontal="center" vertical="top" wrapText="1"/>
    </xf>
    <xf numFmtId="4" fontId="12" fillId="2" borderId="0" xfId="0" applyNumberFormat="1" applyFont="1" applyFill="1" applyBorder="1" applyAlignment="1">
      <alignment horizontal="center" vertical="top" wrapText="1"/>
    </xf>
    <xf numFmtId="14" fontId="2" fillId="2" borderId="0" xfId="0" applyNumberFormat="1" applyFont="1" applyFill="1" applyBorder="1" applyAlignment="1">
      <alignment horizontal="center" vertical="top"/>
    </xf>
    <xf numFmtId="14" fontId="2" fillId="3" borderId="0" xfId="0" applyNumberFormat="1" applyFont="1" applyFill="1" applyBorder="1" applyAlignment="1">
      <alignment horizontal="center" vertical="top"/>
    </xf>
    <xf numFmtId="0" fontId="2" fillId="3" borderId="26" xfId="0" applyFont="1" applyFill="1" applyBorder="1" applyAlignment="1">
      <alignment horizontal="center" vertical="top"/>
    </xf>
    <xf numFmtId="0" fontId="2" fillId="3" borderId="1" xfId="0" applyFont="1" applyFill="1" applyBorder="1" applyAlignment="1">
      <alignment horizontal="center" vertical="top"/>
    </xf>
    <xf numFmtId="16" fontId="2" fillId="3" borderId="27" xfId="0" quotePrefix="1" applyNumberFormat="1" applyFont="1" applyFill="1" applyBorder="1" applyAlignment="1">
      <alignment horizontal="center" vertical="top"/>
    </xf>
    <xf numFmtId="16" fontId="2" fillId="3" borderId="1" xfId="0" quotePrefix="1" applyNumberFormat="1" applyFont="1" applyFill="1" applyBorder="1" applyAlignment="1">
      <alignment horizontal="center" vertical="top"/>
    </xf>
    <xf numFmtId="0" fontId="0" fillId="3" borderId="18" xfId="0" applyFill="1" applyBorder="1"/>
    <xf numFmtId="0" fontId="0" fillId="3" borderId="19" xfId="0" applyFill="1" applyBorder="1"/>
    <xf numFmtId="0" fontId="0" fillId="3" borderId="20" xfId="0" applyFill="1" applyBorder="1"/>
    <xf numFmtId="0" fontId="0" fillId="3" borderId="4" xfId="0" applyFill="1" applyBorder="1"/>
    <xf numFmtId="0" fontId="0" fillId="3" borderId="5" xfId="0" applyFill="1" applyBorder="1"/>
    <xf numFmtId="0" fontId="2" fillId="3" borderId="0" xfId="0" applyFont="1" applyFill="1" applyBorder="1"/>
    <xf numFmtId="0" fontId="0" fillId="3" borderId="6" xfId="0" applyFill="1" applyBorder="1"/>
    <xf numFmtId="0" fontId="0" fillId="3" borderId="7" xfId="0" applyFill="1" applyBorder="1"/>
    <xf numFmtId="0" fontId="0" fillId="3" borderId="8" xfId="0" applyFill="1" applyBorder="1"/>
    <xf numFmtId="0" fontId="2" fillId="3" borderId="0" xfId="0" applyFont="1" applyFill="1" applyBorder="1" applyAlignment="1">
      <alignment horizontal="center" vertical="top"/>
    </xf>
    <xf numFmtId="0" fontId="7" fillId="3" borderId="21" xfId="0" applyFont="1" applyFill="1" applyBorder="1" applyAlignment="1">
      <alignment horizontal="center" vertical="top" wrapText="1"/>
    </xf>
    <xf numFmtId="0" fontId="7" fillId="2" borderId="21" xfId="0" applyFont="1" applyFill="1" applyBorder="1" applyAlignment="1">
      <alignment horizontal="center" vertical="top" wrapText="1"/>
    </xf>
    <xf numFmtId="16" fontId="7" fillId="3" borderId="26" xfId="0" quotePrefix="1" applyNumberFormat="1" applyFont="1" applyFill="1" applyBorder="1" applyAlignment="1">
      <alignment horizontal="center"/>
    </xf>
    <xf numFmtId="0" fontId="7" fillId="3" borderId="27" xfId="0" applyFont="1" applyFill="1" applyBorder="1" applyAlignment="1">
      <alignment horizontal="center"/>
    </xf>
    <xf numFmtId="0" fontId="7" fillId="3" borderId="27" xfId="0" applyFont="1" applyFill="1" applyBorder="1" applyAlignment="1">
      <alignment horizontal="center"/>
    </xf>
    <xf numFmtId="0" fontId="7" fillId="3" borderId="1" xfId="0" applyFont="1" applyFill="1" applyBorder="1" applyAlignment="1">
      <alignment horizontal="center"/>
    </xf>
    <xf numFmtId="0" fontId="6" fillId="3" borderId="1" xfId="0" applyFont="1" applyFill="1" applyBorder="1" applyAlignment="1">
      <alignment horizontal="left" vertical="top" wrapText="1"/>
    </xf>
    <xf numFmtId="0" fontId="7" fillId="3" borderId="9" xfId="0" applyFont="1" applyFill="1" applyBorder="1" applyAlignment="1">
      <alignment horizontal="center" vertical="top" wrapText="1"/>
    </xf>
    <xf numFmtId="0" fontId="7" fillId="3" borderId="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26" xfId="0" applyFont="1" applyFill="1" applyBorder="1" applyAlignment="1">
      <alignment horizontal="center"/>
    </xf>
    <xf numFmtId="0" fontId="7" fillId="3" borderId="28" xfId="0" applyFont="1" applyFill="1" applyBorder="1" applyAlignment="1">
      <alignment horizontal="center"/>
    </xf>
    <xf numFmtId="0" fontId="7" fillId="3" borderId="2" xfId="0" applyFont="1" applyFill="1" applyBorder="1" applyAlignment="1">
      <alignment horizontal="center"/>
    </xf>
    <xf numFmtId="0" fontId="6" fillId="3" borderId="1" xfId="0" applyFont="1" applyFill="1" applyBorder="1" applyAlignment="1">
      <alignment horizontal="left" wrapText="1"/>
    </xf>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xf>
    <xf numFmtId="0" fontId="1" fillId="0" borderId="2" xfId="0" applyFont="1" applyBorder="1" applyAlignment="1">
      <alignment horizontal="center"/>
    </xf>
    <xf numFmtId="0" fontId="2" fillId="3" borderId="2" xfId="0" applyFont="1" applyFill="1" applyBorder="1" applyAlignment="1">
      <alignment horizontal="center"/>
    </xf>
    <xf numFmtId="0" fontId="1" fillId="3" borderId="1" xfId="0" applyFont="1" applyFill="1" applyBorder="1" applyAlignment="1">
      <alignment horizontal="left"/>
    </xf>
    <xf numFmtId="0" fontId="2" fillId="3" borderId="9" xfId="0" applyFont="1" applyFill="1" applyBorder="1" applyAlignment="1">
      <alignment horizontal="left" vertical="top" wrapText="1"/>
    </xf>
    <xf numFmtId="0" fontId="2" fillId="3" borderId="26" xfId="0" applyFont="1" applyFill="1" applyBorder="1" applyAlignment="1">
      <alignment horizontal="center"/>
    </xf>
    <xf numFmtId="0" fontId="2" fillId="3" borderId="26" xfId="0" applyFont="1" applyFill="1" applyBorder="1" applyAlignment="1">
      <alignment horizontal="center" vertical="top"/>
    </xf>
    <xf numFmtId="0" fontId="2" fillId="3" borderId="2" xfId="0" applyFont="1" applyFill="1" applyBorder="1" applyAlignment="1">
      <alignment horizontal="center" vertical="top"/>
    </xf>
    <xf numFmtId="0" fontId="2" fillId="0" borderId="10" xfId="0" applyFont="1" applyBorder="1" applyAlignment="1">
      <alignment horizontal="center"/>
    </xf>
    <xf numFmtId="0" fontId="2" fillId="0" borderId="14" xfId="0" applyFont="1" applyBorder="1" applyAlignment="1">
      <alignment horizontal="center"/>
    </xf>
    <xf numFmtId="0" fontId="1" fillId="0" borderId="9" xfId="0" applyFont="1" applyBorder="1" applyAlignment="1">
      <alignment horizontal="left" vertical="top" wrapText="1"/>
    </xf>
    <xf numFmtId="0" fontId="2" fillId="0" borderId="9" xfId="0" applyFont="1" applyBorder="1" applyAlignment="1">
      <alignment horizontal="left" vertical="top" wrapText="1"/>
    </xf>
    <xf numFmtId="0" fontId="7" fillId="3" borderId="10" xfId="0" applyFont="1" applyFill="1" applyBorder="1" applyAlignment="1">
      <alignment horizontal="center"/>
    </xf>
    <xf numFmtId="0" fontId="7" fillId="3" borderId="14" xfId="0" applyFont="1" applyFill="1" applyBorder="1" applyAlignment="1">
      <alignment horizontal="center"/>
    </xf>
    <xf numFmtId="0" fontId="6" fillId="3" borderId="1" xfId="0" applyFont="1" applyFill="1" applyBorder="1" applyAlignment="1">
      <alignment horizontal="left"/>
    </xf>
    <xf numFmtId="0" fontId="6" fillId="3" borderId="2" xfId="0" applyFont="1" applyFill="1" applyBorder="1" applyAlignment="1">
      <alignment horizontal="center"/>
    </xf>
    <xf numFmtId="0" fontId="6" fillId="3" borderId="1" xfId="0" applyFont="1" applyFill="1" applyBorder="1" applyAlignment="1">
      <alignment horizontal="center"/>
    </xf>
    <xf numFmtId="0" fontId="2" fillId="3" borderId="10" xfId="0" applyFont="1" applyFill="1" applyBorder="1" applyAlignment="1">
      <alignment horizontal="center"/>
    </xf>
    <xf numFmtId="0" fontId="2" fillId="3" borderId="14" xfId="0" applyFont="1" applyFill="1" applyBorder="1" applyAlignment="1">
      <alignment horizontal="center"/>
    </xf>
    <xf numFmtId="0" fontId="7" fillId="0" borderId="9" xfId="0" applyFont="1" applyBorder="1" applyAlignment="1">
      <alignment horizontal="left" vertical="top" wrapText="1"/>
    </xf>
    <xf numFmtId="0" fontId="2" fillId="0" borderId="1" xfId="0" applyFont="1" applyBorder="1" applyAlignment="1">
      <alignment horizontal="left"/>
    </xf>
    <xf numFmtId="0" fontId="2" fillId="3" borderId="1" xfId="0" applyFont="1" applyFill="1" applyBorder="1" applyAlignment="1">
      <alignment horizontal="left"/>
    </xf>
    <xf numFmtId="0" fontId="9" fillId="2" borderId="21" xfId="0" applyFont="1" applyFill="1" applyBorder="1" applyAlignment="1">
      <alignment horizontal="center" vertical="top" wrapText="1"/>
    </xf>
    <xf numFmtId="16" fontId="3" fillId="3" borderId="18" xfId="0" applyNumberFormat="1" applyFont="1" applyFill="1" applyBorder="1"/>
    <xf numFmtId="0" fontId="3" fillId="3" borderId="19" xfId="0" applyFont="1" applyFill="1" applyBorder="1"/>
    <xf numFmtId="0" fontId="3" fillId="3" borderId="20" xfId="0" applyFont="1" applyFill="1" applyBorder="1"/>
    <xf numFmtId="0" fontId="3" fillId="3" borderId="4" xfId="0" applyFont="1" applyFill="1" applyBorder="1"/>
    <xf numFmtId="0" fontId="3" fillId="3" borderId="6" xfId="0" applyFont="1" applyFill="1" applyBorder="1"/>
    <xf numFmtId="0" fontId="3" fillId="3" borderId="7" xfId="0" applyFont="1" applyFill="1" applyBorder="1"/>
    <xf numFmtId="0" fontId="3" fillId="3" borderId="8" xfId="0" applyFont="1" applyFill="1" applyBorder="1"/>
    <xf numFmtId="4" fontId="13" fillId="2" borderId="21" xfId="0" applyNumberFormat="1"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X55"/>
  <sheetViews>
    <sheetView topLeftCell="AI36" zoomScale="110" zoomScaleNormal="110" workbookViewId="0">
      <selection activeCell="AQ45" sqref="AQ45:AW54"/>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7.6640625" style="11" bestFit="1" customWidth="1"/>
    <col min="34" max="34" width="9.33203125" style="11" bestFit="1" customWidth="1"/>
    <col min="35" max="35" width="17.33203125" style="11" bestFit="1" customWidth="1"/>
    <col min="36" max="36" width="16" style="11" bestFit="1" customWidth="1"/>
    <col min="37" max="37" width="17.33203125" style="11" bestFit="1" customWidth="1"/>
    <col min="38" max="38" width="16.33203125" style="11" bestFit="1" customWidth="1"/>
    <col min="39" max="42" width="10.83203125" style="11"/>
    <col min="43" max="43" width="7.6640625" style="11" bestFit="1" customWidth="1"/>
    <col min="44" max="44" width="9.33203125" style="11" bestFit="1" customWidth="1"/>
    <col min="45" max="49" width="17.33203125" style="11" bestFit="1" customWidth="1"/>
    <col min="50" max="16384" width="10.83203125" style="11"/>
  </cols>
  <sheetData>
    <row r="3" spans="3:30" s="1" customFormat="1" ht="13" x14ac:dyDescent="0.15">
      <c r="C3" s="215" t="s">
        <v>11</v>
      </c>
      <c r="D3" s="215"/>
      <c r="E3" s="215"/>
      <c r="F3" s="215"/>
      <c r="G3" s="215"/>
      <c r="H3" s="215"/>
      <c r="I3" s="215"/>
      <c r="X3" s="215" t="s">
        <v>11</v>
      </c>
      <c r="Y3" s="215"/>
      <c r="Z3" s="215"/>
      <c r="AA3" s="215"/>
      <c r="AB3" s="215"/>
      <c r="AC3" s="215"/>
      <c r="AD3" s="215"/>
    </row>
    <row r="4" spans="3:30" s="1" customFormat="1" ht="13" x14ac:dyDescent="0.15">
      <c r="C4" s="216" t="s">
        <v>8</v>
      </c>
      <c r="D4" s="217"/>
      <c r="E4" s="217"/>
      <c r="F4" s="217"/>
      <c r="G4" s="217"/>
      <c r="H4" s="217"/>
      <c r="I4" s="217"/>
      <c r="X4" s="216" t="s">
        <v>8</v>
      </c>
      <c r="Y4" s="217"/>
      <c r="Z4" s="217"/>
      <c r="AA4" s="217"/>
      <c r="AB4" s="217"/>
      <c r="AC4" s="217"/>
      <c r="AD4" s="217"/>
    </row>
    <row r="5" spans="3:30" s="1" customFormat="1" ht="13" x14ac:dyDescent="0.15">
      <c r="E5" s="214" t="s">
        <v>7</v>
      </c>
      <c r="F5" s="214"/>
      <c r="G5" s="214"/>
      <c r="H5" s="214"/>
      <c r="I5" s="214"/>
      <c r="Z5" s="214" t="s">
        <v>7</v>
      </c>
      <c r="AA5" s="214"/>
      <c r="AB5" s="214"/>
      <c r="AC5" s="214"/>
      <c r="AD5" s="214"/>
    </row>
    <row r="6" spans="3:30"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row>
    <row r="7" spans="3:30" s="1" customFormat="1" ht="42" x14ac:dyDescent="0.15">
      <c r="C7" s="19">
        <v>44270</v>
      </c>
      <c r="D7" s="20">
        <v>11.41</v>
      </c>
      <c r="E7" s="20">
        <v>11.2</v>
      </c>
      <c r="F7" s="20">
        <v>11.39</v>
      </c>
      <c r="G7" s="20" t="s">
        <v>0</v>
      </c>
      <c r="H7" s="20" t="s">
        <v>0</v>
      </c>
      <c r="I7" s="21" t="s">
        <v>0</v>
      </c>
      <c r="J7" s="14"/>
      <c r="K7" s="13">
        <f>$D7-E7</f>
        <v>0.21000000000000085</v>
      </c>
      <c r="L7" s="13">
        <f t="shared" ref="K7:M11" si="0">$D7-F7</f>
        <v>1.9999999999999574E-2</v>
      </c>
      <c r="M7" s="13"/>
      <c r="N7" s="13"/>
      <c r="O7" s="13"/>
      <c r="Q7" s="15">
        <f t="shared" ref="Q7:Q11" si="1">K7/$D7</f>
        <v>1.8404907975460197E-2</v>
      </c>
      <c r="R7" s="15">
        <f t="shared" ref="R7:U11" si="2">L7/$D7</f>
        <v>1.7528483786152123E-3</v>
      </c>
      <c r="S7" s="15">
        <f t="shared" si="2"/>
        <v>0</v>
      </c>
      <c r="T7" s="15">
        <f t="shared" si="2"/>
        <v>0</v>
      </c>
      <c r="U7" s="15">
        <f t="shared" si="2"/>
        <v>0</v>
      </c>
      <c r="X7" s="31">
        <v>44270</v>
      </c>
      <c r="Y7" s="32">
        <f t="shared" ref="Y7:Y11" si="3">D7</f>
        <v>11.41</v>
      </c>
      <c r="Z7" s="30" t="str">
        <f>FIXED(E7, 2) &amp; CHAR(10) &amp; "(" &amp; FIXED(K7, 2) &amp; ")" &amp; CHAR(10) &amp; FIXED(Q7*100,2) &amp; "%"</f>
        <v>11.20
(0.21)
1.84%</v>
      </c>
      <c r="AA7" s="30" t="str">
        <f t="shared" ref="AA7" si="4">FIXED(F7, 2) &amp; CHAR(10) &amp; "(" &amp; FIXED(L7, 2) &amp; ")" &amp; CHAR(10) &amp; FIXED(R7*100,2) &amp; "%"</f>
        <v>11.39
(0.02)
0.18%</v>
      </c>
      <c r="AB7" s="30" t="s">
        <v>0</v>
      </c>
      <c r="AC7" s="30" t="s">
        <v>0</v>
      </c>
      <c r="AD7" s="30" t="s">
        <v>0</v>
      </c>
    </row>
    <row r="8" spans="3:30" s="1" customFormat="1" ht="42" x14ac:dyDescent="0.15">
      <c r="C8" s="22">
        <v>44285</v>
      </c>
      <c r="D8" s="23">
        <v>12.15</v>
      </c>
      <c r="E8" s="23">
        <v>11.25</v>
      </c>
      <c r="F8" s="23">
        <v>11.49</v>
      </c>
      <c r="G8" s="23">
        <v>12.11</v>
      </c>
      <c r="H8" s="23" t="s">
        <v>0</v>
      </c>
      <c r="I8" s="24" t="s">
        <v>0</v>
      </c>
      <c r="J8" s="14"/>
      <c r="K8" s="13">
        <f>$D8-E8</f>
        <v>0.90000000000000036</v>
      </c>
      <c r="L8" s="13">
        <f t="shared" si="0"/>
        <v>0.66000000000000014</v>
      </c>
      <c r="M8" s="13">
        <f t="shared" si="0"/>
        <v>4.0000000000000924E-2</v>
      </c>
      <c r="N8" s="13"/>
      <c r="O8" s="13"/>
      <c r="Q8" s="15">
        <f t="shared" si="1"/>
        <v>7.4074074074074098E-2</v>
      </c>
      <c r="R8" s="15">
        <f t="shared" si="2"/>
        <v>5.4320987654320994E-2</v>
      </c>
      <c r="S8" s="15">
        <f t="shared" si="2"/>
        <v>3.2921810699589236E-3</v>
      </c>
      <c r="T8" s="15">
        <f t="shared" si="2"/>
        <v>0</v>
      </c>
      <c r="U8" s="15">
        <f t="shared" si="2"/>
        <v>0</v>
      </c>
      <c r="X8" s="28">
        <v>44285</v>
      </c>
      <c r="Y8" s="29">
        <f t="shared" si="3"/>
        <v>12.15</v>
      </c>
      <c r="Z8" s="30" t="str">
        <f t="shared" ref="Z8:Z11" si="5">FIXED(E8, 2) &amp; CHAR(10) &amp; "(" &amp; FIXED(K8, 2) &amp; ")" &amp; CHAR(10) &amp; FIXED(Q8*100,2) &amp; "%"</f>
        <v>11.25
(0.90)
7.41%</v>
      </c>
      <c r="AA8" s="30" t="str">
        <f t="shared" ref="AA8:AA11" si="6">FIXED(F8, 2) &amp; CHAR(10) &amp; "(" &amp; FIXED(L8, 2) &amp; ")" &amp; CHAR(10) &amp; FIXED(R8*100,2) &amp; "%"</f>
        <v>11.49
(0.66)
5.43%</v>
      </c>
      <c r="AB8" s="30" t="str">
        <f t="shared" ref="AB8:AB11" si="7">FIXED(G8, 2) &amp; CHAR(10) &amp; "(" &amp; FIXED(M8, 2) &amp; ")" &amp; CHAR(10) &amp; FIXED(S8*100,2) &amp; "%"</f>
        <v>12.11
(0.04)
0.33%</v>
      </c>
      <c r="AC8" s="30" t="s">
        <v>0</v>
      </c>
      <c r="AD8" s="30" t="s">
        <v>0</v>
      </c>
    </row>
    <row r="9" spans="3:30" s="1" customFormat="1" ht="42" x14ac:dyDescent="0.15">
      <c r="C9" s="19">
        <v>44301</v>
      </c>
      <c r="D9" s="20">
        <v>14.29</v>
      </c>
      <c r="E9" s="20">
        <v>11.28</v>
      </c>
      <c r="F9" s="20">
        <v>11.56</v>
      </c>
      <c r="G9" s="20">
        <v>12.47</v>
      </c>
      <c r="H9" s="20">
        <v>14.18</v>
      </c>
      <c r="I9" s="21" t="s">
        <v>0</v>
      </c>
      <c r="J9" s="14"/>
      <c r="K9" s="13">
        <f t="shared" si="0"/>
        <v>3.01</v>
      </c>
      <c r="L9" s="13">
        <f t="shared" si="0"/>
        <v>2.7299999999999986</v>
      </c>
      <c r="M9" s="13">
        <f t="shared" si="0"/>
        <v>1.8199999999999985</v>
      </c>
      <c r="N9" s="13">
        <f>$D9-H9</f>
        <v>0.10999999999999943</v>
      </c>
      <c r="O9" s="13"/>
      <c r="Q9" s="15">
        <f t="shared" si="1"/>
        <v>0.21063680895731279</v>
      </c>
      <c r="R9" s="15">
        <f t="shared" si="2"/>
        <v>0.19104268719384176</v>
      </c>
      <c r="S9" s="15">
        <f t="shared" si="2"/>
        <v>0.12736179146256113</v>
      </c>
      <c r="T9" s="15">
        <f t="shared" si="2"/>
        <v>7.6976906927921232E-3</v>
      </c>
      <c r="U9" s="15">
        <f t="shared" si="2"/>
        <v>0</v>
      </c>
      <c r="X9" s="31">
        <v>44301</v>
      </c>
      <c r="Y9" s="32">
        <f t="shared" si="3"/>
        <v>14.29</v>
      </c>
      <c r="Z9" s="30" t="str">
        <f t="shared" si="5"/>
        <v>11.28
(3.01)
21.06%</v>
      </c>
      <c r="AA9" s="30" t="str">
        <f t="shared" si="6"/>
        <v>11.56
(2.73)
19.10%</v>
      </c>
      <c r="AB9" s="30" t="str">
        <f t="shared" si="7"/>
        <v>12.47
(1.82)
12.74%</v>
      </c>
      <c r="AC9" s="30" t="str">
        <f t="shared" ref="AC9:AC11" si="8">FIXED(H9, 2) &amp; CHAR(10) &amp; "(" &amp; FIXED(N9, 2) &amp; ")" &amp; CHAR(10) &amp; FIXED(T9*100,2) &amp; "%"</f>
        <v>14.18
(0.11)
0.77%</v>
      </c>
      <c r="AD9" s="30" t="s">
        <v>0</v>
      </c>
    </row>
    <row r="10" spans="3:30" s="1" customFormat="1" ht="42" x14ac:dyDescent="0.15">
      <c r="C10" s="22">
        <v>44316</v>
      </c>
      <c r="D10" s="23">
        <v>19.16</v>
      </c>
      <c r="E10" s="23">
        <v>11.29</v>
      </c>
      <c r="F10" s="23">
        <v>11.6</v>
      </c>
      <c r="G10" s="23">
        <v>12.71</v>
      </c>
      <c r="H10" s="23">
        <v>15.98</v>
      </c>
      <c r="I10" s="24">
        <v>19.14</v>
      </c>
      <c r="J10" s="14"/>
      <c r="K10" s="13">
        <f t="shared" si="0"/>
        <v>7.870000000000001</v>
      </c>
      <c r="L10" s="13">
        <f t="shared" si="0"/>
        <v>7.5600000000000005</v>
      </c>
      <c r="M10" s="13">
        <f t="shared" si="0"/>
        <v>6.4499999999999993</v>
      </c>
      <c r="N10" s="13">
        <f>$D10-H10</f>
        <v>3.1799999999999997</v>
      </c>
      <c r="O10" s="13">
        <f>$D10-I10</f>
        <v>1.9999999999999574E-2</v>
      </c>
      <c r="Q10" s="15">
        <f t="shared" si="1"/>
        <v>0.41075156576200422</v>
      </c>
      <c r="R10" s="15">
        <f t="shared" si="2"/>
        <v>0.39457202505219208</v>
      </c>
      <c r="S10" s="15">
        <f t="shared" si="2"/>
        <v>0.33663883089770352</v>
      </c>
      <c r="T10" s="15">
        <f t="shared" si="2"/>
        <v>0.1659707724425887</v>
      </c>
      <c r="U10" s="15">
        <f t="shared" si="2"/>
        <v>1.043841336116888E-3</v>
      </c>
      <c r="X10" s="28">
        <v>44316</v>
      </c>
      <c r="Y10" s="29">
        <f t="shared" si="3"/>
        <v>19.16</v>
      </c>
      <c r="Z10" s="30" t="str">
        <f t="shared" si="5"/>
        <v>11.29
(7.87)
41.08%</v>
      </c>
      <c r="AA10" s="30" t="str">
        <f t="shared" si="6"/>
        <v>11.60
(7.56)
39.46%</v>
      </c>
      <c r="AB10" s="30" t="str">
        <f t="shared" si="7"/>
        <v>12.71
(6.45)
33.66%</v>
      </c>
      <c r="AC10" s="30" t="str">
        <f t="shared" si="8"/>
        <v>15.98
(3.18)
16.60%</v>
      </c>
      <c r="AD10" s="30" t="str">
        <f t="shared" ref="AD10:AD11" si="9">FIXED(I10, 2) &amp; CHAR(10) &amp; "(" &amp; FIXED(O10, 2) &amp; ")" &amp; CHAR(10) &amp; FIXED(U10*100,2) &amp; "%"</f>
        <v>19.14
(0.02)
0.10%</v>
      </c>
    </row>
    <row r="11" spans="3:30" s="1" customFormat="1" ht="43" thickBot="1" x14ac:dyDescent="0.2">
      <c r="C11" s="25">
        <v>44331</v>
      </c>
      <c r="D11" s="26">
        <v>24.68</v>
      </c>
      <c r="E11" s="26">
        <v>11.3</v>
      </c>
      <c r="F11" s="26">
        <v>11.62</v>
      </c>
      <c r="G11" s="26">
        <v>12.88</v>
      </c>
      <c r="H11" s="26">
        <v>17.57</v>
      </c>
      <c r="I11" s="27">
        <v>24.57</v>
      </c>
      <c r="J11" s="14"/>
      <c r="K11" s="13">
        <f t="shared" si="0"/>
        <v>13.379999999999999</v>
      </c>
      <c r="L11" s="13">
        <f t="shared" si="0"/>
        <v>13.06</v>
      </c>
      <c r="M11" s="13">
        <f t="shared" si="0"/>
        <v>11.799999999999999</v>
      </c>
      <c r="N11" s="13">
        <f>$D11-H11</f>
        <v>7.1099999999999994</v>
      </c>
      <c r="O11" s="13">
        <f>$D11-I11</f>
        <v>0.10999999999999943</v>
      </c>
      <c r="Q11" s="15">
        <f t="shared" si="1"/>
        <v>0.5421393841166936</v>
      </c>
      <c r="R11" s="15">
        <f t="shared" si="2"/>
        <v>0.52917341977309562</v>
      </c>
      <c r="S11" s="15">
        <f t="shared" si="2"/>
        <v>0.47811993517017826</v>
      </c>
      <c r="T11" s="15">
        <f t="shared" si="2"/>
        <v>0.28808752025931927</v>
      </c>
      <c r="U11" s="15">
        <f t="shared" si="2"/>
        <v>4.4570502431118082E-3</v>
      </c>
      <c r="X11" s="31">
        <v>44331</v>
      </c>
      <c r="Y11" s="32">
        <f t="shared" si="3"/>
        <v>24.68</v>
      </c>
      <c r="Z11" s="30" t="str">
        <f t="shared" si="5"/>
        <v>11.30
(13.38)
54.21%</v>
      </c>
      <c r="AA11" s="30" t="str">
        <f t="shared" si="6"/>
        <v>11.62
(13.06)
52.92%</v>
      </c>
      <c r="AB11" s="30" t="str">
        <f t="shared" si="7"/>
        <v>12.88
(11.80)
47.81%</v>
      </c>
      <c r="AC11" s="30" t="str">
        <f t="shared" si="8"/>
        <v>17.57
(7.11)
28.81%</v>
      </c>
      <c r="AD11" s="30" t="str">
        <f t="shared" si="9"/>
        <v>24.57
(0.11)
0.45%</v>
      </c>
    </row>
    <row r="12" spans="3:30" ht="30" customHeight="1" x14ac:dyDescent="0.2">
      <c r="C12" s="214" t="s">
        <v>9</v>
      </c>
      <c r="D12" s="214"/>
      <c r="E12" s="214"/>
      <c r="F12" s="214"/>
      <c r="G12" s="214"/>
      <c r="H12" s="214"/>
      <c r="I12" s="214"/>
      <c r="X12" s="214" t="s">
        <v>9</v>
      </c>
      <c r="Y12" s="214"/>
      <c r="Z12" s="214"/>
      <c r="AA12" s="214"/>
      <c r="AB12" s="214"/>
      <c r="AC12" s="214"/>
      <c r="AD12" s="214"/>
    </row>
    <row r="13" spans="3:30" s="1" customFormat="1" ht="13" x14ac:dyDescent="0.15">
      <c r="E13" s="214" t="s">
        <v>7</v>
      </c>
      <c r="F13" s="214"/>
      <c r="G13" s="214"/>
      <c r="H13" s="214"/>
      <c r="I13" s="214"/>
      <c r="Z13" s="214" t="s">
        <v>7</v>
      </c>
      <c r="AA13" s="214"/>
      <c r="AB13" s="214"/>
      <c r="AC13" s="214"/>
      <c r="AD13" s="214"/>
    </row>
    <row r="14" spans="3:30"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30" s="1" customFormat="1" ht="42" x14ac:dyDescent="0.15">
      <c r="C15" s="5">
        <v>44256</v>
      </c>
      <c r="D15" s="6">
        <v>11.12</v>
      </c>
      <c r="E15" s="6">
        <v>11.12</v>
      </c>
      <c r="F15" s="7" t="s">
        <v>0</v>
      </c>
      <c r="G15" s="7" t="s">
        <v>0</v>
      </c>
      <c r="H15" s="7" t="s">
        <v>0</v>
      </c>
      <c r="I15" s="7" t="s">
        <v>0</v>
      </c>
      <c r="K15" s="6">
        <f t="shared" ref="K15:M20" si="10">$D15-E15</f>
        <v>0</v>
      </c>
      <c r="L15" s="6"/>
      <c r="M15" s="6"/>
      <c r="N15" s="6"/>
      <c r="O15" s="6"/>
      <c r="Q15" s="15">
        <f>K15/$D15</f>
        <v>0</v>
      </c>
      <c r="R15" s="15">
        <f t="shared" ref="R15:R20" si="11">L15/$D15</f>
        <v>0</v>
      </c>
      <c r="S15" s="15">
        <f t="shared" ref="S15:S20" si="12">M15/$D15</f>
        <v>0</v>
      </c>
      <c r="T15" s="15">
        <f t="shared" ref="T15:T20" si="13">N15/$D15</f>
        <v>0</v>
      </c>
      <c r="U15" s="15">
        <f t="shared" ref="U15:U20" si="14">O15/$D15</f>
        <v>0</v>
      </c>
      <c r="X15" s="28">
        <v>44256</v>
      </c>
      <c r="Y15" s="29">
        <f>D15</f>
        <v>11.12</v>
      </c>
      <c r="Z15" s="30" t="str">
        <f>FIXED(E15, 2) &amp; CHAR(10) &amp; "(" &amp; FIXED(K15, 2) &amp; ")" &amp; CHAR(10) &amp; FIXED(Q15*100,2) &amp; "%"</f>
        <v>11.12
(0.00)
0.00%</v>
      </c>
      <c r="AA15" s="30" t="s">
        <v>0</v>
      </c>
      <c r="AB15" s="30" t="s">
        <v>0</v>
      </c>
      <c r="AC15" s="30" t="s">
        <v>0</v>
      </c>
      <c r="AD15" s="30" t="s">
        <v>0</v>
      </c>
    </row>
    <row r="16" spans="3:30" s="1" customFormat="1" ht="42" x14ac:dyDescent="0.15">
      <c r="C16" s="8">
        <v>44270</v>
      </c>
      <c r="D16" s="9">
        <v>11.41</v>
      </c>
      <c r="E16" s="9">
        <v>11.21</v>
      </c>
      <c r="F16" s="9">
        <v>11.39</v>
      </c>
      <c r="G16" s="10" t="s">
        <v>0</v>
      </c>
      <c r="H16" s="10" t="s">
        <v>0</v>
      </c>
      <c r="I16" s="10" t="s">
        <v>0</v>
      </c>
      <c r="K16" s="6">
        <f t="shared" si="10"/>
        <v>0.19999999999999929</v>
      </c>
      <c r="L16" s="6">
        <f t="shared" si="10"/>
        <v>1.9999999999999574E-2</v>
      </c>
      <c r="M16" s="6"/>
      <c r="N16" s="6"/>
      <c r="O16" s="6"/>
      <c r="Q16" s="15">
        <f t="shared" ref="Q16:Q20" si="15">K16/$D16</f>
        <v>1.7528483786152436E-2</v>
      </c>
      <c r="R16" s="15">
        <f t="shared" si="11"/>
        <v>1.7528483786152123E-3</v>
      </c>
      <c r="S16" s="15">
        <f t="shared" si="12"/>
        <v>0</v>
      </c>
      <c r="T16" s="15">
        <f t="shared" si="13"/>
        <v>0</v>
      </c>
      <c r="U16" s="15">
        <f t="shared" si="14"/>
        <v>0</v>
      </c>
      <c r="X16" s="31">
        <v>44270</v>
      </c>
      <c r="Y16" s="32">
        <f t="shared" ref="Y16:Y20" si="16">D16</f>
        <v>11.41</v>
      </c>
      <c r="Z16" s="30" t="str">
        <f t="shared" ref="Z16:Z20" si="17">FIXED(E16, 2) &amp; CHAR(10) &amp; "(" &amp; FIXED(K16, 2) &amp; ")" &amp; CHAR(10) &amp; FIXED(Q16*100,2) &amp; "%"</f>
        <v>11.21
(0.20)
1.75%</v>
      </c>
      <c r="AA16" s="30" t="str">
        <f t="shared" ref="AA16:AA20" si="18">FIXED(F16, 2) &amp; CHAR(10) &amp; "(" &amp; FIXED(L16, 2) &amp; ")" &amp; CHAR(10) &amp; FIXED(R16*100,2) &amp; "%"</f>
        <v>11.39
(0.02)
0.18%</v>
      </c>
      <c r="AB16" s="30" t="s">
        <v>0</v>
      </c>
      <c r="AC16" s="30" t="s">
        <v>0</v>
      </c>
      <c r="AD16" s="30" t="s">
        <v>0</v>
      </c>
    </row>
    <row r="17" spans="3:39" s="1" customFormat="1" ht="42" x14ac:dyDescent="0.15">
      <c r="C17" s="5">
        <v>44285</v>
      </c>
      <c r="D17" s="6">
        <v>12.15</v>
      </c>
      <c r="E17" s="6">
        <v>11.29</v>
      </c>
      <c r="F17" s="6">
        <v>11.52</v>
      </c>
      <c r="G17" s="6">
        <v>12.11</v>
      </c>
      <c r="H17" s="7" t="s">
        <v>0</v>
      </c>
      <c r="I17" s="7" t="s">
        <v>0</v>
      </c>
      <c r="K17" s="6">
        <f t="shared" si="10"/>
        <v>0.86000000000000121</v>
      </c>
      <c r="L17" s="6">
        <f t="shared" si="10"/>
        <v>0.63000000000000078</v>
      </c>
      <c r="M17" s="6">
        <f t="shared" si="10"/>
        <v>4.0000000000000924E-2</v>
      </c>
      <c r="N17" s="6"/>
      <c r="O17" s="6"/>
      <c r="Q17" s="15">
        <f t="shared" si="15"/>
        <v>7.0781893004115318E-2</v>
      </c>
      <c r="R17" s="15">
        <f t="shared" si="11"/>
        <v>5.1851851851851913E-2</v>
      </c>
      <c r="S17" s="15">
        <f t="shared" si="12"/>
        <v>3.2921810699589236E-3</v>
      </c>
      <c r="T17" s="15">
        <f t="shared" si="13"/>
        <v>0</v>
      </c>
      <c r="U17" s="15">
        <f t="shared" si="14"/>
        <v>0</v>
      </c>
      <c r="X17" s="28">
        <v>44285</v>
      </c>
      <c r="Y17" s="29">
        <f t="shared" si="16"/>
        <v>12.15</v>
      </c>
      <c r="Z17" s="30" t="str">
        <f t="shared" si="17"/>
        <v>11.29
(0.86)
7.08%</v>
      </c>
      <c r="AA17" s="30" t="str">
        <f t="shared" si="18"/>
        <v>11.52
(0.63)
5.19%</v>
      </c>
      <c r="AB17" s="30" t="str">
        <f t="shared" ref="AB17:AB20" si="19">FIXED(G17, 2) &amp; CHAR(10) &amp; "(" &amp; FIXED(M17, 2) &amp; ")" &amp; CHAR(10) &amp; FIXED(S17*100,2) &amp; "%"</f>
        <v>12.11
(0.04)
0.33%</v>
      </c>
      <c r="AC17" s="30" t="s">
        <v>0</v>
      </c>
      <c r="AD17" s="30" t="s">
        <v>0</v>
      </c>
    </row>
    <row r="18" spans="3:39" s="1" customFormat="1" ht="42" x14ac:dyDescent="0.15">
      <c r="C18" s="8">
        <v>44301</v>
      </c>
      <c r="D18" s="9">
        <v>14.29</v>
      </c>
      <c r="E18" s="9">
        <v>11.35</v>
      </c>
      <c r="F18" s="9">
        <v>11.62</v>
      </c>
      <c r="G18" s="9">
        <v>12.53</v>
      </c>
      <c r="H18" s="9">
        <v>14.18</v>
      </c>
      <c r="I18" s="10" t="s">
        <v>0</v>
      </c>
      <c r="K18" s="6">
        <f t="shared" si="10"/>
        <v>2.9399999999999995</v>
      </c>
      <c r="L18" s="6">
        <f t="shared" si="10"/>
        <v>2.67</v>
      </c>
      <c r="M18" s="6">
        <f t="shared" si="10"/>
        <v>1.7599999999999998</v>
      </c>
      <c r="N18" s="6">
        <f>$D18-H18</f>
        <v>0.10999999999999943</v>
      </c>
      <c r="O18" s="6"/>
      <c r="Q18" s="15">
        <f t="shared" si="15"/>
        <v>0.20573827851644505</v>
      </c>
      <c r="R18" s="15">
        <f t="shared" si="11"/>
        <v>0.18684394681595523</v>
      </c>
      <c r="S18" s="15">
        <f t="shared" si="12"/>
        <v>0.1231630510846746</v>
      </c>
      <c r="T18" s="15">
        <f t="shared" si="13"/>
        <v>7.6976906927921232E-3</v>
      </c>
      <c r="U18" s="15">
        <f t="shared" si="14"/>
        <v>0</v>
      </c>
      <c r="X18" s="31">
        <v>44301</v>
      </c>
      <c r="Y18" s="32">
        <f t="shared" si="16"/>
        <v>14.29</v>
      </c>
      <c r="Z18" s="30" t="str">
        <f t="shared" si="17"/>
        <v>11.35
(2.94)
20.57%</v>
      </c>
      <c r="AA18" s="30" t="str">
        <f t="shared" si="18"/>
        <v>11.62
(2.67)
18.68%</v>
      </c>
      <c r="AB18" s="30" t="str">
        <f t="shared" si="19"/>
        <v>12.53
(1.76)
12.32%</v>
      </c>
      <c r="AC18" s="30" t="str">
        <f t="shared" ref="AC18:AC20" si="20">FIXED(H18, 2) &amp; CHAR(10) &amp; "(" &amp; FIXED(N18, 2) &amp; ")" &amp; CHAR(10) &amp; FIXED(T18*100,2) &amp; "%"</f>
        <v>14.18
(0.11)
0.77%</v>
      </c>
      <c r="AD18" s="30" t="s">
        <v>0</v>
      </c>
    </row>
    <row r="19" spans="3:39" s="1" customFormat="1" ht="42" x14ac:dyDescent="0.15">
      <c r="C19" s="5">
        <v>44316</v>
      </c>
      <c r="D19" s="6">
        <v>19.16</v>
      </c>
      <c r="E19" s="6">
        <v>11.4</v>
      </c>
      <c r="F19" s="6">
        <v>11.7</v>
      </c>
      <c r="G19" s="6">
        <v>12.93</v>
      </c>
      <c r="H19" s="6">
        <v>16.3</v>
      </c>
      <c r="I19" s="6">
        <v>19.14</v>
      </c>
      <c r="K19" s="6">
        <f t="shared" si="10"/>
        <v>7.76</v>
      </c>
      <c r="L19" s="6">
        <f t="shared" si="10"/>
        <v>7.4600000000000009</v>
      </c>
      <c r="M19" s="6">
        <f t="shared" si="10"/>
        <v>6.23</v>
      </c>
      <c r="N19" s="6">
        <f>$D19-H19</f>
        <v>2.8599999999999994</v>
      </c>
      <c r="O19" s="6">
        <f>$D19-I19</f>
        <v>1.9999999999999574E-2</v>
      </c>
      <c r="Q19" s="15">
        <f t="shared" si="15"/>
        <v>0.40501043841336115</v>
      </c>
      <c r="R19" s="15">
        <f t="shared" si="11"/>
        <v>0.38935281837160757</v>
      </c>
      <c r="S19" s="15">
        <f t="shared" si="12"/>
        <v>0.32515657620041755</v>
      </c>
      <c r="T19" s="15">
        <f t="shared" si="13"/>
        <v>0.14926931106471814</v>
      </c>
      <c r="U19" s="15">
        <f t="shared" si="14"/>
        <v>1.043841336116888E-3</v>
      </c>
      <c r="X19" s="28">
        <v>44316</v>
      </c>
      <c r="Y19" s="29">
        <f t="shared" si="16"/>
        <v>19.16</v>
      </c>
      <c r="Z19" s="30" t="str">
        <f t="shared" si="17"/>
        <v>11.40
(7.76)
40.50%</v>
      </c>
      <c r="AA19" s="30" t="str">
        <f t="shared" si="18"/>
        <v>11.70
(7.46)
38.94%</v>
      </c>
      <c r="AB19" s="30" t="str">
        <f t="shared" si="19"/>
        <v>12.93
(6.23)
32.52%</v>
      </c>
      <c r="AC19" s="30" t="str">
        <f t="shared" si="20"/>
        <v>16.30
(2.86)
14.93%</v>
      </c>
      <c r="AD19" s="30" t="str">
        <f t="shared" ref="AD19:AD20" si="21">FIXED(I19, 2) &amp; CHAR(10) &amp; "(" &amp; FIXED(O19, 2) &amp; ")" &amp; CHAR(10) &amp; FIXED(U19*100,2) &amp; "%"</f>
        <v>19.14
(0.02)
0.10%</v>
      </c>
    </row>
    <row r="20" spans="3:39" s="1" customFormat="1" ht="43" thickBot="1" x14ac:dyDescent="0.2">
      <c r="C20" s="8">
        <v>44331</v>
      </c>
      <c r="D20" s="9">
        <v>24.68</v>
      </c>
      <c r="E20" s="9">
        <v>11.44</v>
      </c>
      <c r="F20" s="9">
        <v>11.78</v>
      </c>
      <c r="G20" s="9">
        <v>13.31</v>
      </c>
      <c r="H20" s="9">
        <v>19.05</v>
      </c>
      <c r="I20" s="9">
        <v>25.63</v>
      </c>
      <c r="K20" s="6">
        <f t="shared" si="10"/>
        <v>13.24</v>
      </c>
      <c r="L20" s="6">
        <f t="shared" si="10"/>
        <v>12.9</v>
      </c>
      <c r="M20" s="6">
        <f t="shared" si="10"/>
        <v>11.37</v>
      </c>
      <c r="N20" s="6">
        <f>$D20-H20</f>
        <v>5.629999999999999</v>
      </c>
      <c r="O20" s="6">
        <f>$D20-I20</f>
        <v>-0.94999999999999929</v>
      </c>
      <c r="Q20" s="15">
        <f t="shared" si="15"/>
        <v>0.5364667747163695</v>
      </c>
      <c r="R20" s="15">
        <f t="shared" si="11"/>
        <v>0.52269043760129663</v>
      </c>
      <c r="S20" s="15">
        <f t="shared" si="12"/>
        <v>0.46069692058346839</v>
      </c>
      <c r="T20" s="15">
        <f t="shared" si="13"/>
        <v>0.22811993517017826</v>
      </c>
      <c r="U20" s="15">
        <f t="shared" si="14"/>
        <v>-3.8492706645056697E-2</v>
      </c>
      <c r="X20" s="35">
        <v>44331</v>
      </c>
      <c r="Y20" s="36">
        <f t="shared" si="16"/>
        <v>24.68</v>
      </c>
      <c r="Z20" s="30" t="str">
        <f t="shared" si="17"/>
        <v>11.44
(13.24)
53.65%</v>
      </c>
      <c r="AA20" s="30" t="str">
        <f t="shared" si="18"/>
        <v>11.78
(12.90)
52.27%</v>
      </c>
      <c r="AB20" s="30" t="str">
        <f t="shared" si="19"/>
        <v>13.31
(11.37)
46.07%</v>
      </c>
      <c r="AC20" s="30" t="str">
        <f t="shared" si="20"/>
        <v>19.05
(5.63)
22.81%</v>
      </c>
      <c r="AD20" s="30" t="str">
        <f t="shared" si="21"/>
        <v>25.63
(-0.95)
-3.85%</v>
      </c>
    </row>
    <row r="21" spans="3:39" s="1" customFormat="1" thickTop="1" x14ac:dyDescent="0.15"/>
    <row r="23" spans="3:39" ht="15" thickBot="1" x14ac:dyDescent="0.25"/>
    <row r="24" spans="3:39" x14ac:dyDescent="0.2">
      <c r="AF24" s="165"/>
      <c r="AG24" s="166"/>
      <c r="AH24" s="166"/>
      <c r="AI24" s="166"/>
      <c r="AJ24" s="166"/>
      <c r="AK24" s="166"/>
      <c r="AL24" s="166"/>
      <c r="AM24" s="167"/>
    </row>
    <row r="25" spans="3:39" ht="28" customHeight="1" x14ac:dyDescent="0.2">
      <c r="AF25" s="168"/>
      <c r="AG25" s="213" t="s">
        <v>311</v>
      </c>
      <c r="AH25" s="213"/>
      <c r="AI25" s="213"/>
      <c r="AJ25" s="213"/>
      <c r="AK25" s="213"/>
      <c r="AL25" s="213"/>
      <c r="AM25" s="169"/>
    </row>
    <row r="26" spans="3:39" x14ac:dyDescent="0.2">
      <c r="AF26" s="168"/>
      <c r="AG26" s="162" t="s">
        <v>455</v>
      </c>
      <c r="AH26" s="162"/>
      <c r="AI26" s="210" t="s">
        <v>456</v>
      </c>
      <c r="AJ26" s="211"/>
      <c r="AK26" s="210" t="s">
        <v>457</v>
      </c>
      <c r="AL26" s="212"/>
      <c r="AM26" s="169"/>
    </row>
    <row r="27" spans="3:39" x14ac:dyDescent="0.2">
      <c r="AF27" s="168"/>
      <c r="AG27" s="155" t="s">
        <v>1</v>
      </c>
      <c r="AH27" s="155" t="s">
        <v>454</v>
      </c>
      <c r="AI27" s="159" t="s">
        <v>3</v>
      </c>
      <c r="AJ27" s="160" t="s">
        <v>4</v>
      </c>
      <c r="AK27" s="159" t="s">
        <v>3</v>
      </c>
      <c r="AL27" s="107" t="s">
        <v>4</v>
      </c>
      <c r="AM27" s="169"/>
    </row>
    <row r="28" spans="3:39" ht="48" x14ac:dyDescent="0.2">
      <c r="AF28" s="168"/>
      <c r="AG28" s="156">
        <v>44285</v>
      </c>
      <c r="AH28" s="145" t="s">
        <v>453</v>
      </c>
      <c r="AI28" s="149" t="s">
        <v>458</v>
      </c>
      <c r="AJ28" s="163" t="s">
        <v>0</v>
      </c>
      <c r="AK28" s="149" t="s">
        <v>442</v>
      </c>
      <c r="AL28" s="163" t="s">
        <v>0</v>
      </c>
      <c r="AM28" s="169"/>
    </row>
    <row r="29" spans="3:39" ht="48" x14ac:dyDescent="0.2">
      <c r="AF29" s="168"/>
      <c r="AG29" s="157">
        <v>44301</v>
      </c>
      <c r="AH29" s="147" t="s">
        <v>453</v>
      </c>
      <c r="AI29" s="150" t="s">
        <v>459</v>
      </c>
      <c r="AJ29" s="164" t="s">
        <v>460</v>
      </c>
      <c r="AK29" s="150" t="s">
        <v>443</v>
      </c>
      <c r="AL29" s="164" t="s">
        <v>444</v>
      </c>
      <c r="AM29" s="169"/>
    </row>
    <row r="30" spans="3:39" ht="48" x14ac:dyDescent="0.2">
      <c r="AF30" s="168"/>
      <c r="AG30" s="156">
        <v>44316</v>
      </c>
      <c r="AH30" s="145" t="s">
        <v>453</v>
      </c>
      <c r="AI30" s="151" t="s">
        <v>461</v>
      </c>
      <c r="AJ30" s="146" t="s">
        <v>462</v>
      </c>
      <c r="AK30" s="151" t="s">
        <v>445</v>
      </c>
      <c r="AL30" s="146" t="s">
        <v>446</v>
      </c>
      <c r="AM30" s="169"/>
    </row>
    <row r="31" spans="3:39" ht="48" x14ac:dyDescent="0.2">
      <c r="AF31" s="168"/>
      <c r="AG31" s="157">
        <v>44331</v>
      </c>
      <c r="AH31" s="147" t="s">
        <v>453</v>
      </c>
      <c r="AI31" s="150" t="s">
        <v>463</v>
      </c>
      <c r="AJ31" s="148" t="s">
        <v>464</v>
      </c>
      <c r="AK31" s="150" t="s">
        <v>447</v>
      </c>
      <c r="AL31" s="148" t="s">
        <v>448</v>
      </c>
      <c r="AM31" s="169"/>
    </row>
    <row r="32" spans="3:39" ht="48" x14ac:dyDescent="0.2">
      <c r="AF32" s="168"/>
      <c r="AG32" s="156">
        <v>44346</v>
      </c>
      <c r="AH32" s="145" t="s">
        <v>453</v>
      </c>
      <c r="AI32" s="151" t="s">
        <v>465</v>
      </c>
      <c r="AJ32" s="146" t="s">
        <v>466</v>
      </c>
      <c r="AK32" s="151" t="s">
        <v>449</v>
      </c>
      <c r="AL32" s="146" t="s">
        <v>450</v>
      </c>
      <c r="AM32" s="169"/>
    </row>
    <row r="33" spans="32:50" ht="49" thickBot="1" x14ac:dyDescent="0.25">
      <c r="AF33" s="168"/>
      <c r="AG33" s="158">
        <v>44362</v>
      </c>
      <c r="AH33" s="154" t="s">
        <v>453</v>
      </c>
      <c r="AI33" s="152" t="s">
        <v>467</v>
      </c>
      <c r="AJ33" s="161" t="s">
        <v>468</v>
      </c>
      <c r="AK33" s="152" t="s">
        <v>451</v>
      </c>
      <c r="AL33" s="161" t="s">
        <v>452</v>
      </c>
      <c r="AM33" s="169"/>
    </row>
    <row r="34" spans="32:50" ht="15" thickTop="1" x14ac:dyDescent="0.2">
      <c r="AF34" s="170"/>
      <c r="AG34" s="208" t="s">
        <v>197</v>
      </c>
      <c r="AH34" s="208"/>
      <c r="AI34" s="209"/>
      <c r="AJ34" s="209"/>
      <c r="AK34" s="209"/>
      <c r="AL34" s="209"/>
      <c r="AM34" s="171"/>
    </row>
    <row r="35" spans="32:50" x14ac:dyDescent="0.2">
      <c r="AF35" s="168"/>
      <c r="AG35" s="153"/>
      <c r="AH35" s="153"/>
      <c r="AI35" s="153"/>
      <c r="AJ35" s="153"/>
      <c r="AK35" s="153"/>
      <c r="AL35" s="153"/>
      <c r="AM35" s="169"/>
    </row>
    <row r="36" spans="32:50" ht="15" thickBot="1" x14ac:dyDescent="0.25">
      <c r="AF36" s="172"/>
      <c r="AG36" s="173"/>
      <c r="AH36" s="173"/>
      <c r="AI36" s="173"/>
      <c r="AJ36" s="173"/>
      <c r="AK36" s="173"/>
      <c r="AL36" s="173"/>
      <c r="AM36" s="174"/>
    </row>
    <row r="43" spans="32:50" ht="15" thickBot="1" x14ac:dyDescent="0.25"/>
    <row r="44" spans="32:50" x14ac:dyDescent="0.2">
      <c r="AO44" s="144"/>
      <c r="AP44" s="239"/>
      <c r="AQ44" s="240"/>
      <c r="AR44" s="240"/>
      <c r="AS44" s="240"/>
      <c r="AT44" s="240"/>
      <c r="AU44" s="240"/>
      <c r="AV44" s="240"/>
      <c r="AW44" s="240"/>
      <c r="AX44" s="241"/>
    </row>
    <row r="45" spans="32:50" x14ac:dyDescent="0.2">
      <c r="AP45" s="242"/>
      <c r="AQ45" s="206" t="s">
        <v>311</v>
      </c>
      <c r="AR45" s="206"/>
      <c r="AS45" s="206"/>
      <c r="AT45" s="206"/>
      <c r="AU45" s="206"/>
      <c r="AV45" s="206"/>
      <c r="AW45" s="206"/>
      <c r="AX45" s="171"/>
    </row>
    <row r="46" spans="32:50" x14ac:dyDescent="0.2">
      <c r="AP46" s="242"/>
      <c r="AQ46" s="162" t="s">
        <v>455</v>
      </c>
      <c r="AR46" s="162"/>
      <c r="AS46" s="203" t="s">
        <v>541</v>
      </c>
      <c r="AT46" s="204" t="s">
        <v>457</v>
      </c>
      <c r="AU46" s="205"/>
      <c r="AV46" s="210" t="s">
        <v>456</v>
      </c>
      <c r="AW46" s="212"/>
      <c r="AX46" s="171"/>
    </row>
    <row r="47" spans="32:50" ht="14" customHeight="1" x14ac:dyDescent="0.2">
      <c r="AP47" s="242"/>
      <c r="AQ47" s="155" t="s">
        <v>1</v>
      </c>
      <c r="AR47" s="155" t="s">
        <v>454</v>
      </c>
      <c r="AS47" s="202" t="s">
        <v>534</v>
      </c>
      <c r="AT47" s="159" t="s">
        <v>3</v>
      </c>
      <c r="AU47" s="107" t="s">
        <v>4</v>
      </c>
      <c r="AV47" s="159" t="s">
        <v>3</v>
      </c>
      <c r="AW47" s="107" t="s">
        <v>4</v>
      </c>
      <c r="AX47" s="171"/>
    </row>
    <row r="48" spans="32:50" ht="48" x14ac:dyDescent="0.2">
      <c r="AP48" s="242"/>
      <c r="AQ48" s="156">
        <v>44285</v>
      </c>
      <c r="AR48" s="145" t="s">
        <v>453</v>
      </c>
      <c r="AS48" s="200" t="s">
        <v>535</v>
      </c>
      <c r="AT48" s="149" t="s">
        <v>442</v>
      </c>
      <c r="AU48" s="163" t="s">
        <v>0</v>
      </c>
      <c r="AV48" s="200" t="s">
        <v>458</v>
      </c>
      <c r="AW48" s="163" t="s">
        <v>0</v>
      </c>
      <c r="AX48" s="171"/>
    </row>
    <row r="49" spans="39:50" ht="48" x14ac:dyDescent="0.2">
      <c r="AP49" s="242"/>
      <c r="AQ49" s="157">
        <v>44301</v>
      </c>
      <c r="AR49" s="147" t="s">
        <v>453</v>
      </c>
      <c r="AS49" s="201" t="s">
        <v>536</v>
      </c>
      <c r="AT49" s="238" t="s">
        <v>443</v>
      </c>
      <c r="AU49" s="164" t="s">
        <v>444</v>
      </c>
      <c r="AV49" s="238" t="s">
        <v>459</v>
      </c>
      <c r="AW49" s="164" t="s">
        <v>460</v>
      </c>
      <c r="AX49" s="171"/>
    </row>
    <row r="50" spans="39:50" ht="48" x14ac:dyDescent="0.2">
      <c r="AP50" s="242"/>
      <c r="AQ50" s="156">
        <v>44316</v>
      </c>
      <c r="AR50" s="145" t="s">
        <v>453</v>
      </c>
      <c r="AS50" s="151" t="s">
        <v>537</v>
      </c>
      <c r="AT50" s="151" t="s">
        <v>445</v>
      </c>
      <c r="AU50" s="146" t="s">
        <v>446</v>
      </c>
      <c r="AV50" s="151" t="s">
        <v>461</v>
      </c>
      <c r="AW50" s="146" t="s">
        <v>462</v>
      </c>
      <c r="AX50" s="171"/>
    </row>
    <row r="51" spans="39:50" ht="48" x14ac:dyDescent="0.2">
      <c r="AP51" s="242"/>
      <c r="AQ51" s="157">
        <v>44331</v>
      </c>
      <c r="AR51" s="147" t="s">
        <v>453</v>
      </c>
      <c r="AS51" s="238" t="s">
        <v>538</v>
      </c>
      <c r="AT51" s="238" t="s">
        <v>447</v>
      </c>
      <c r="AU51" s="148" t="s">
        <v>448</v>
      </c>
      <c r="AV51" s="238" t="s">
        <v>463</v>
      </c>
      <c r="AW51" s="148" t="s">
        <v>464</v>
      </c>
      <c r="AX51" s="171"/>
    </row>
    <row r="52" spans="39:50" ht="48" x14ac:dyDescent="0.2">
      <c r="AP52" s="242"/>
      <c r="AQ52" s="156">
        <v>44346</v>
      </c>
      <c r="AR52" s="145" t="s">
        <v>453</v>
      </c>
      <c r="AS52" s="151" t="s">
        <v>539</v>
      </c>
      <c r="AT52" s="151" t="s">
        <v>449</v>
      </c>
      <c r="AU52" s="146" t="s">
        <v>450</v>
      </c>
      <c r="AV52" s="151" t="s">
        <v>465</v>
      </c>
      <c r="AW52" s="146" t="s">
        <v>466</v>
      </c>
      <c r="AX52" s="171"/>
    </row>
    <row r="53" spans="39:50" ht="49" thickBot="1" x14ac:dyDescent="0.25">
      <c r="AP53" s="242"/>
      <c r="AQ53" s="158">
        <v>44362</v>
      </c>
      <c r="AR53" s="154" t="s">
        <v>453</v>
      </c>
      <c r="AS53" s="152" t="s">
        <v>540</v>
      </c>
      <c r="AT53" s="152" t="s">
        <v>451</v>
      </c>
      <c r="AU53" s="161" t="s">
        <v>452</v>
      </c>
      <c r="AV53" s="152" t="s">
        <v>467</v>
      </c>
      <c r="AW53" s="161" t="s">
        <v>468</v>
      </c>
      <c r="AX53" s="171"/>
    </row>
    <row r="54" spans="39:50" ht="15" thickTop="1" x14ac:dyDescent="0.2">
      <c r="AP54" s="242"/>
      <c r="AQ54" s="207" t="s">
        <v>197</v>
      </c>
      <c r="AR54" s="207"/>
      <c r="AS54" s="207"/>
      <c r="AT54" s="207"/>
      <c r="AU54" s="207"/>
      <c r="AV54" s="207"/>
      <c r="AW54" s="207"/>
      <c r="AX54" s="171"/>
    </row>
    <row r="55" spans="39:50" ht="15" thickBot="1" x14ac:dyDescent="0.25">
      <c r="AM55" s="144"/>
      <c r="AP55" s="243"/>
      <c r="AQ55" s="244"/>
      <c r="AR55" s="244"/>
      <c r="AS55" s="244"/>
      <c r="AT55" s="244"/>
      <c r="AU55" s="244"/>
      <c r="AV55" s="244"/>
      <c r="AW55" s="244"/>
      <c r="AX55" s="245"/>
    </row>
  </sheetData>
  <mergeCells count="18">
    <mergeCell ref="AT46:AU46"/>
    <mergeCell ref="AV46:AW46"/>
    <mergeCell ref="AQ54:AW54"/>
    <mergeCell ref="AQ45:AW45"/>
    <mergeCell ref="AI26:AJ26"/>
    <mergeCell ref="AK26:AL26"/>
    <mergeCell ref="AG25:AL25"/>
    <mergeCell ref="C12:I12"/>
    <mergeCell ref="C3:I3"/>
    <mergeCell ref="E5:I5"/>
    <mergeCell ref="C4:I4"/>
    <mergeCell ref="E13:I13"/>
    <mergeCell ref="Z13:AD13"/>
    <mergeCell ref="X3:AD3"/>
    <mergeCell ref="X4:AD4"/>
    <mergeCell ref="Z5:AD5"/>
    <mergeCell ref="X12:AD12"/>
    <mergeCell ref="AG34:AL3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E3FC-E657-E742-B477-48436277DFBE}">
  <dimension ref="A2:W23"/>
  <sheetViews>
    <sheetView topLeftCell="B1" zoomScale="80" zoomScaleNormal="80" workbookViewId="0">
      <selection activeCell="O17" sqref="O17:R21"/>
    </sheetView>
  </sheetViews>
  <sheetFormatPr baseColWidth="10" defaultRowHeight="16" x14ac:dyDescent="0.2"/>
  <cols>
    <col min="4" max="11" width="14.1640625" bestFit="1" customWidth="1"/>
    <col min="15" max="16" width="11.1640625" bestFit="1" customWidth="1"/>
    <col min="17" max="18" width="12.1640625" bestFit="1" customWidth="1"/>
    <col min="19" max="20" width="21.5" bestFit="1" customWidth="1"/>
    <col min="21" max="21" width="19.83203125" bestFit="1" customWidth="1"/>
    <col min="22" max="22" width="18.83203125" bestFit="1" customWidth="1"/>
  </cols>
  <sheetData>
    <row r="2" spans="1:23" x14ac:dyDescent="0.2">
      <c r="A2" s="50"/>
      <c r="B2" s="50"/>
      <c r="C2" s="50"/>
      <c r="D2" s="50"/>
      <c r="E2" s="50"/>
      <c r="F2" s="50"/>
      <c r="G2" s="50"/>
      <c r="H2" s="50"/>
      <c r="I2" s="50"/>
      <c r="J2" s="50"/>
      <c r="K2" s="50"/>
      <c r="L2" s="50"/>
    </row>
    <row r="3" spans="1:23" x14ac:dyDescent="0.2">
      <c r="A3" s="50"/>
      <c r="B3" s="219" t="s">
        <v>73</v>
      </c>
      <c r="C3" s="219"/>
      <c r="D3" s="219"/>
      <c r="E3" s="219"/>
      <c r="F3" s="219"/>
      <c r="G3" s="219"/>
      <c r="H3" s="219"/>
      <c r="I3" s="219"/>
      <c r="J3" s="219"/>
      <c r="K3" s="219"/>
      <c r="L3" s="50"/>
    </row>
    <row r="4" spans="1:23" x14ac:dyDescent="0.2">
      <c r="A4" s="50"/>
      <c r="B4" s="46"/>
      <c r="C4" s="46"/>
      <c r="D4" s="233" t="s">
        <v>67</v>
      </c>
      <c r="E4" s="218"/>
      <c r="F4" s="218"/>
      <c r="G4" s="234"/>
      <c r="H4" s="233" t="s">
        <v>68</v>
      </c>
      <c r="I4" s="218"/>
      <c r="J4" s="218"/>
      <c r="K4" s="218"/>
      <c r="L4" s="50"/>
    </row>
    <row r="5" spans="1:23" x14ac:dyDescent="0.2">
      <c r="A5" s="50"/>
      <c r="B5" s="48" t="s">
        <v>1</v>
      </c>
      <c r="C5" s="47" t="s">
        <v>10</v>
      </c>
      <c r="D5" s="56" t="s">
        <v>2</v>
      </c>
      <c r="E5" s="51" t="s">
        <v>3</v>
      </c>
      <c r="F5" s="51" t="s">
        <v>4</v>
      </c>
      <c r="G5" s="64" t="s">
        <v>5</v>
      </c>
      <c r="H5" s="56" t="s">
        <v>2</v>
      </c>
      <c r="I5" s="51" t="s">
        <v>3</v>
      </c>
      <c r="J5" s="51" t="s">
        <v>4</v>
      </c>
      <c r="K5" s="51" t="s">
        <v>5</v>
      </c>
      <c r="L5" s="50"/>
    </row>
    <row r="6" spans="1:23" ht="42" x14ac:dyDescent="0.2">
      <c r="A6" s="50"/>
      <c r="B6" s="28">
        <v>44270</v>
      </c>
      <c r="C6" s="81">
        <v>11.4</v>
      </c>
      <c r="D6" s="57" t="s">
        <v>76</v>
      </c>
      <c r="E6" s="54" t="s">
        <v>0</v>
      </c>
      <c r="F6" s="54" t="s">
        <v>0</v>
      </c>
      <c r="G6" s="62" t="s">
        <v>0</v>
      </c>
      <c r="H6" s="57" t="s">
        <v>76</v>
      </c>
      <c r="I6" s="54" t="s">
        <v>0</v>
      </c>
      <c r="J6" s="54" t="s">
        <v>0</v>
      </c>
      <c r="K6" s="54" t="s">
        <v>0</v>
      </c>
      <c r="L6" s="50"/>
    </row>
    <row r="7" spans="1:23" ht="42" x14ac:dyDescent="0.2">
      <c r="A7" s="50"/>
      <c r="B7" s="52">
        <v>44285</v>
      </c>
      <c r="C7" s="82">
        <v>12.15</v>
      </c>
      <c r="D7" s="58" t="s">
        <v>77</v>
      </c>
      <c r="E7" s="55" t="s">
        <v>81</v>
      </c>
      <c r="F7" s="55" t="s">
        <v>0</v>
      </c>
      <c r="G7" s="65" t="s">
        <v>0</v>
      </c>
      <c r="H7" s="58" t="s">
        <v>90</v>
      </c>
      <c r="I7" s="55" t="s">
        <v>81</v>
      </c>
      <c r="J7" s="55" t="s">
        <v>0</v>
      </c>
      <c r="K7" s="55" t="s">
        <v>0</v>
      </c>
      <c r="L7" s="50"/>
    </row>
    <row r="8" spans="1:23" ht="42" x14ac:dyDescent="0.2">
      <c r="A8" s="50"/>
      <c r="B8" s="28">
        <v>44301</v>
      </c>
      <c r="C8" s="81">
        <v>14.29</v>
      </c>
      <c r="D8" s="57" t="s">
        <v>78</v>
      </c>
      <c r="E8" s="75" t="s">
        <v>82</v>
      </c>
      <c r="F8" s="54" t="s">
        <v>85</v>
      </c>
      <c r="G8" s="62" t="s">
        <v>0</v>
      </c>
      <c r="H8" s="57" t="s">
        <v>91</v>
      </c>
      <c r="I8" s="75" t="s">
        <v>103</v>
      </c>
      <c r="J8" s="54" t="s">
        <v>96</v>
      </c>
      <c r="K8" s="54" t="s">
        <v>0</v>
      </c>
      <c r="L8" s="50"/>
    </row>
    <row r="9" spans="1:23" ht="42" x14ac:dyDescent="0.2">
      <c r="A9" s="50"/>
      <c r="B9" s="52">
        <v>44316</v>
      </c>
      <c r="C9" s="82">
        <v>19.16</v>
      </c>
      <c r="D9" s="58" t="s">
        <v>79</v>
      </c>
      <c r="E9" s="55" t="s">
        <v>83</v>
      </c>
      <c r="F9" s="55" t="s">
        <v>86</v>
      </c>
      <c r="G9" s="65" t="s">
        <v>88</v>
      </c>
      <c r="H9" s="58" t="s">
        <v>92</v>
      </c>
      <c r="I9" s="55" t="s">
        <v>94</v>
      </c>
      <c r="J9" s="55" t="s">
        <v>97</v>
      </c>
      <c r="K9" s="55" t="s">
        <v>99</v>
      </c>
      <c r="L9" s="50"/>
    </row>
    <row r="10" spans="1:23" ht="43" thickBot="1" x14ac:dyDescent="0.25">
      <c r="A10" s="50"/>
      <c r="B10" s="76">
        <v>44331</v>
      </c>
      <c r="C10" s="83">
        <v>24.68</v>
      </c>
      <c r="D10" s="78" t="s">
        <v>80</v>
      </c>
      <c r="E10" s="79" t="s">
        <v>84</v>
      </c>
      <c r="F10" s="77" t="s">
        <v>87</v>
      </c>
      <c r="G10" s="80" t="s">
        <v>89</v>
      </c>
      <c r="H10" s="78" t="s">
        <v>93</v>
      </c>
      <c r="I10" s="79" t="s">
        <v>95</v>
      </c>
      <c r="J10" s="77" t="s">
        <v>98</v>
      </c>
      <c r="K10" s="77" t="s">
        <v>100</v>
      </c>
      <c r="L10" s="50"/>
    </row>
    <row r="11" spans="1:23" ht="61" customHeight="1" thickTop="1" x14ac:dyDescent="0.2">
      <c r="A11" s="50"/>
      <c r="B11" s="220" t="s">
        <v>101</v>
      </c>
      <c r="C11" s="220"/>
      <c r="D11" s="220"/>
      <c r="E11" s="220"/>
      <c r="F11" s="220"/>
      <c r="G11" s="220"/>
      <c r="H11" s="220"/>
      <c r="I11" s="220"/>
      <c r="J11" s="220"/>
      <c r="K11" s="220"/>
      <c r="L11" s="50"/>
    </row>
    <row r="12" spans="1:23" x14ac:dyDescent="0.2">
      <c r="A12" s="50"/>
      <c r="B12" s="50"/>
      <c r="C12" s="50"/>
      <c r="D12" s="50"/>
      <c r="E12" s="50"/>
      <c r="F12" s="50"/>
      <c r="G12" s="50"/>
      <c r="H12" s="50"/>
      <c r="I12" s="50"/>
      <c r="J12" s="50"/>
      <c r="K12" s="50"/>
      <c r="L12" s="50"/>
    </row>
    <row r="13" spans="1:23" x14ac:dyDescent="0.2">
      <c r="M13" s="50"/>
      <c r="N13" s="50"/>
      <c r="O13" s="50"/>
      <c r="P13" s="50"/>
      <c r="Q13" s="50"/>
      <c r="R13" s="50"/>
      <c r="S13" s="50"/>
      <c r="T13" s="50"/>
      <c r="U13" s="50"/>
      <c r="V13" s="50"/>
      <c r="W13" s="50"/>
    </row>
    <row r="14" spans="1:23" x14ac:dyDescent="0.2">
      <c r="M14" s="50"/>
      <c r="N14" s="219" t="s">
        <v>75</v>
      </c>
      <c r="O14" s="219"/>
      <c r="P14" s="219"/>
      <c r="Q14" s="219"/>
      <c r="R14" s="219"/>
      <c r="S14" s="219"/>
      <c r="T14" s="219"/>
      <c r="U14" s="219"/>
      <c r="V14" s="219"/>
      <c r="W14" s="50"/>
    </row>
    <row r="15" spans="1:23" x14ac:dyDescent="0.2">
      <c r="M15" s="50"/>
      <c r="N15" s="46"/>
      <c r="O15" s="233" t="s">
        <v>67</v>
      </c>
      <c r="P15" s="218"/>
      <c r="Q15" s="218"/>
      <c r="R15" s="234"/>
      <c r="S15" s="233" t="s">
        <v>68</v>
      </c>
      <c r="T15" s="218"/>
      <c r="U15" s="218"/>
      <c r="V15" s="218"/>
      <c r="W15" s="50"/>
    </row>
    <row r="16" spans="1:23" x14ac:dyDescent="0.2">
      <c r="M16" s="50"/>
      <c r="N16" s="48" t="s">
        <v>1</v>
      </c>
      <c r="O16" s="56" t="s">
        <v>2</v>
      </c>
      <c r="P16" s="51" t="s">
        <v>3</v>
      </c>
      <c r="Q16" s="51" t="s">
        <v>4</v>
      </c>
      <c r="R16" s="64" t="s">
        <v>5</v>
      </c>
      <c r="S16" s="56" t="s">
        <v>2</v>
      </c>
      <c r="T16" s="51" t="s">
        <v>3</v>
      </c>
      <c r="U16" s="51" t="s">
        <v>4</v>
      </c>
      <c r="V16" s="51" t="s">
        <v>5</v>
      </c>
      <c r="W16" s="50"/>
    </row>
    <row r="17" spans="13:23" ht="56" x14ac:dyDescent="0.2">
      <c r="M17" s="50"/>
      <c r="N17" s="28">
        <v>44270</v>
      </c>
      <c r="O17" s="57"/>
      <c r="P17" s="54"/>
      <c r="Q17" s="54"/>
      <c r="R17" s="62"/>
      <c r="S17" s="57" t="s">
        <v>269</v>
      </c>
      <c r="T17" s="54" t="s">
        <v>0</v>
      </c>
      <c r="U17" s="54" t="s">
        <v>0</v>
      </c>
      <c r="V17" s="54" t="s">
        <v>0</v>
      </c>
      <c r="W17" s="50"/>
    </row>
    <row r="18" spans="13:23" ht="56" x14ac:dyDescent="0.2">
      <c r="M18" s="50"/>
      <c r="N18" s="52">
        <v>44285</v>
      </c>
      <c r="O18" s="58"/>
      <c r="P18" s="55"/>
      <c r="Q18" s="55"/>
      <c r="R18" s="65"/>
      <c r="S18" s="58" t="s">
        <v>270</v>
      </c>
      <c r="T18" s="55" t="s">
        <v>271</v>
      </c>
      <c r="U18" s="55" t="s">
        <v>0</v>
      </c>
      <c r="V18" s="55" t="s">
        <v>0</v>
      </c>
      <c r="W18" s="50"/>
    </row>
    <row r="19" spans="13:23" ht="56" x14ac:dyDescent="0.2">
      <c r="M19" s="50"/>
      <c r="N19" s="28">
        <v>44301</v>
      </c>
      <c r="O19" s="57"/>
      <c r="P19" s="54"/>
      <c r="Q19" s="54"/>
      <c r="R19" s="62"/>
      <c r="S19" s="57" t="s">
        <v>272</v>
      </c>
      <c r="T19" s="54" t="s">
        <v>273</v>
      </c>
      <c r="U19" s="54" t="s">
        <v>274</v>
      </c>
      <c r="V19" s="54" t="s">
        <v>0</v>
      </c>
      <c r="W19" s="50"/>
    </row>
    <row r="20" spans="13:23" ht="56" x14ac:dyDescent="0.2">
      <c r="M20" s="50"/>
      <c r="N20" s="52">
        <v>44316</v>
      </c>
      <c r="O20" s="58"/>
      <c r="P20" s="55"/>
      <c r="Q20" s="55"/>
      <c r="R20" s="65"/>
      <c r="S20" s="58" t="s">
        <v>275</v>
      </c>
      <c r="T20" s="55" t="s">
        <v>276</v>
      </c>
      <c r="U20" s="55" t="s">
        <v>277</v>
      </c>
      <c r="V20" s="55" t="s">
        <v>278</v>
      </c>
      <c r="W20" s="50"/>
    </row>
    <row r="21" spans="13:23" ht="57" thickBot="1" x14ac:dyDescent="0.25">
      <c r="M21" s="50"/>
      <c r="N21" s="76">
        <v>44331</v>
      </c>
      <c r="O21" s="78"/>
      <c r="P21" s="77"/>
      <c r="Q21" s="77"/>
      <c r="R21" s="80"/>
      <c r="S21" s="78" t="s">
        <v>279</v>
      </c>
      <c r="T21" s="77" t="s">
        <v>280</v>
      </c>
      <c r="U21" s="77" t="s">
        <v>281</v>
      </c>
      <c r="V21" s="77" t="s">
        <v>282</v>
      </c>
      <c r="W21" s="50"/>
    </row>
    <row r="22" spans="13:23" ht="51" customHeight="1" thickTop="1" x14ac:dyDescent="0.2">
      <c r="M22" s="50"/>
      <c r="N22" s="220" t="s">
        <v>74</v>
      </c>
      <c r="O22" s="220"/>
      <c r="P22" s="220"/>
      <c r="Q22" s="220"/>
      <c r="R22" s="220"/>
      <c r="S22" s="220"/>
      <c r="T22" s="220"/>
      <c r="U22" s="220"/>
      <c r="V22" s="220"/>
      <c r="W22" s="50"/>
    </row>
    <row r="23" spans="13:23" x14ac:dyDescent="0.2">
      <c r="M23" s="50"/>
      <c r="N23" s="50"/>
      <c r="O23" s="50"/>
      <c r="P23" s="50"/>
      <c r="Q23" s="50"/>
      <c r="R23" s="50"/>
      <c r="S23" s="50"/>
      <c r="T23" s="50"/>
      <c r="U23" s="50"/>
      <c r="V23" s="50"/>
      <c r="W23" s="50"/>
    </row>
  </sheetData>
  <mergeCells count="8">
    <mergeCell ref="N14:V14"/>
    <mergeCell ref="O15:R15"/>
    <mergeCell ref="S15:V15"/>
    <mergeCell ref="N22:V22"/>
    <mergeCell ref="B3:K3"/>
    <mergeCell ref="D4:G4"/>
    <mergeCell ref="H4:K4"/>
    <mergeCell ref="B11:K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66214-98C0-4A4F-A333-9D265D9A818E}">
  <dimension ref="B5:C44"/>
  <sheetViews>
    <sheetView workbookViewId="0">
      <selection activeCell="B5" sqref="B5:C44"/>
    </sheetView>
  </sheetViews>
  <sheetFormatPr baseColWidth="10" defaultRowHeight="16" x14ac:dyDescent="0.2"/>
  <sheetData>
    <row r="5" spans="2:3" x14ac:dyDescent="0.2">
      <c r="B5" s="136">
        <v>44270</v>
      </c>
      <c r="C5" s="136">
        <v>44285</v>
      </c>
    </row>
    <row r="6" spans="2:3" x14ac:dyDescent="0.2">
      <c r="B6">
        <v>0.7</v>
      </c>
    </row>
    <row r="7" spans="2:3" x14ac:dyDescent="0.2">
      <c r="B7" t="s">
        <v>409</v>
      </c>
    </row>
    <row r="8" spans="2:3" x14ac:dyDescent="0.2">
      <c r="B8" t="s">
        <v>410</v>
      </c>
    </row>
    <row r="9" spans="2:3" x14ac:dyDescent="0.2">
      <c r="B9" t="s">
        <v>411</v>
      </c>
      <c r="C9" t="s">
        <v>0</v>
      </c>
    </row>
    <row r="10" spans="2:3" x14ac:dyDescent="0.2">
      <c r="B10">
        <v>2.9</v>
      </c>
    </row>
    <row r="11" spans="2:3" x14ac:dyDescent="0.2">
      <c r="B11" t="s">
        <v>412</v>
      </c>
    </row>
    <row r="12" spans="2:3" x14ac:dyDescent="0.2">
      <c r="B12" t="s">
        <v>413</v>
      </c>
    </row>
    <row r="13" spans="2:3" x14ac:dyDescent="0.2">
      <c r="B13" t="s">
        <v>414</v>
      </c>
      <c r="C13">
        <v>2.1</v>
      </c>
    </row>
    <row r="14" spans="2:3" x14ac:dyDescent="0.2">
      <c r="B14" t="s">
        <v>415</v>
      </c>
    </row>
    <row r="15" spans="2:3" x14ac:dyDescent="0.2">
      <c r="B15" t="s">
        <v>416</v>
      </c>
    </row>
    <row r="16" spans="2:3" x14ac:dyDescent="0.2">
      <c r="B16" t="s">
        <v>417</v>
      </c>
    </row>
    <row r="17" spans="2:3" x14ac:dyDescent="0.2">
      <c r="B17">
        <v>7.7</v>
      </c>
    </row>
    <row r="18" spans="2:3" x14ac:dyDescent="0.2">
      <c r="B18" t="s">
        <v>418</v>
      </c>
    </row>
    <row r="19" spans="2:3" x14ac:dyDescent="0.2">
      <c r="B19" t="s">
        <v>419</v>
      </c>
    </row>
    <row r="20" spans="2:3" x14ac:dyDescent="0.2">
      <c r="B20" t="s">
        <v>420</v>
      </c>
      <c r="C20">
        <v>7</v>
      </c>
    </row>
    <row r="21" spans="2:3" x14ac:dyDescent="0.2">
      <c r="B21" t="s">
        <v>421</v>
      </c>
    </row>
    <row r="22" spans="2:3" x14ac:dyDescent="0.2">
      <c r="B22" t="s">
        <v>422</v>
      </c>
    </row>
    <row r="23" spans="2:3" x14ac:dyDescent="0.2">
      <c r="B23" t="s">
        <v>423</v>
      </c>
    </row>
    <row r="24" spans="2:3" x14ac:dyDescent="0.2">
      <c r="B24">
        <v>13.3</v>
      </c>
    </row>
    <row r="25" spans="2:3" x14ac:dyDescent="0.2">
      <c r="B25" t="s">
        <v>424</v>
      </c>
    </row>
    <row r="26" spans="2:3" x14ac:dyDescent="0.2">
      <c r="B26" t="s">
        <v>425</v>
      </c>
    </row>
    <row r="27" spans="2:3" x14ac:dyDescent="0.2">
      <c r="B27" t="s">
        <v>426</v>
      </c>
      <c r="C27">
        <v>12.5</v>
      </c>
    </row>
    <row r="28" spans="2:3" x14ac:dyDescent="0.2">
      <c r="B28" t="s">
        <v>427</v>
      </c>
    </row>
    <row r="29" spans="2:3" x14ac:dyDescent="0.2">
      <c r="B29" t="s">
        <v>428</v>
      </c>
    </row>
    <row r="30" spans="2:3" x14ac:dyDescent="0.2">
      <c r="B30" t="s">
        <v>429</v>
      </c>
    </row>
    <row r="31" spans="2:3" x14ac:dyDescent="0.2">
      <c r="B31">
        <v>16.600000000000001</v>
      </c>
    </row>
    <row r="32" spans="2:3" x14ac:dyDescent="0.2">
      <c r="B32" t="s">
        <v>430</v>
      </c>
    </row>
    <row r="33" spans="2:3" x14ac:dyDescent="0.2">
      <c r="B33" t="s">
        <v>431</v>
      </c>
    </row>
    <row r="34" spans="2:3" x14ac:dyDescent="0.2">
      <c r="B34" t="s">
        <v>432</v>
      </c>
      <c r="C34">
        <v>15.9</v>
      </c>
    </row>
    <row r="35" spans="2:3" x14ac:dyDescent="0.2">
      <c r="B35" t="s">
        <v>433</v>
      </c>
    </row>
    <row r="36" spans="2:3" x14ac:dyDescent="0.2">
      <c r="B36" t="s">
        <v>434</v>
      </c>
    </row>
    <row r="37" spans="2:3" x14ac:dyDescent="0.2">
      <c r="B37" t="s">
        <v>435</v>
      </c>
    </row>
    <row r="38" spans="2:3" x14ac:dyDescent="0.2">
      <c r="B38">
        <v>18.2</v>
      </c>
    </row>
    <row r="39" spans="2:3" x14ac:dyDescent="0.2">
      <c r="B39" t="s">
        <v>436</v>
      </c>
    </row>
    <row r="40" spans="2:3" x14ac:dyDescent="0.2">
      <c r="B40" t="s">
        <v>437</v>
      </c>
    </row>
    <row r="41" spans="2:3" x14ac:dyDescent="0.2">
      <c r="B41" t="s">
        <v>438</v>
      </c>
      <c r="C41">
        <v>17.5</v>
      </c>
    </row>
    <row r="42" spans="2:3" x14ac:dyDescent="0.2">
      <c r="B42" t="s">
        <v>439</v>
      </c>
    </row>
    <row r="43" spans="2:3" x14ac:dyDescent="0.2">
      <c r="B43" t="s">
        <v>440</v>
      </c>
    </row>
    <row r="44" spans="2:3" x14ac:dyDescent="0.2">
      <c r="B44" t="s">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B3:AN55"/>
  <sheetViews>
    <sheetView topLeftCell="T25" zoomScale="110" zoomScaleNormal="110" workbookViewId="0">
      <selection activeCell="AD35" sqref="AD35"/>
    </sheetView>
  </sheetViews>
  <sheetFormatPr baseColWidth="10" defaultRowHeight="16" x14ac:dyDescent="0.2"/>
  <cols>
    <col min="32" max="32" width="7.1640625" bestFit="1" customWidth="1"/>
    <col min="33" max="33" width="11.33203125" bestFit="1" customWidth="1"/>
    <col min="34" max="35" width="18.83203125" customWidth="1"/>
    <col min="36" max="37" width="19.6640625" customWidth="1"/>
    <col min="38" max="38" width="21.5" bestFit="1" customWidth="1"/>
    <col min="39" max="39" width="18.83203125" bestFit="1" customWidth="1"/>
  </cols>
  <sheetData>
    <row r="3" spans="2:40" x14ac:dyDescent="0.2">
      <c r="B3" s="215" t="s">
        <v>15</v>
      </c>
      <c r="C3" s="215"/>
      <c r="D3" s="215"/>
      <c r="E3" s="215"/>
      <c r="F3" s="215"/>
      <c r="G3" s="215"/>
      <c r="H3" s="215"/>
      <c r="I3" s="1"/>
      <c r="J3" s="1"/>
      <c r="K3" s="1"/>
      <c r="L3" s="1"/>
      <c r="M3" s="1"/>
      <c r="N3" s="1"/>
      <c r="O3" s="1"/>
      <c r="P3" s="1"/>
      <c r="Q3" s="1"/>
      <c r="R3" s="1"/>
      <c r="S3" s="1"/>
      <c r="T3" s="1"/>
      <c r="U3" s="1"/>
      <c r="V3" s="1"/>
      <c r="W3" s="215" t="s">
        <v>16</v>
      </c>
      <c r="X3" s="215"/>
      <c r="Y3" s="215"/>
      <c r="Z3" s="215"/>
      <c r="AA3" s="215"/>
      <c r="AB3" s="215"/>
      <c r="AC3" s="215"/>
      <c r="AE3" s="50"/>
      <c r="AF3" s="50"/>
      <c r="AG3" s="50"/>
      <c r="AH3" s="50"/>
      <c r="AI3" s="50"/>
      <c r="AJ3" s="50"/>
      <c r="AK3" s="50"/>
      <c r="AL3" s="50"/>
      <c r="AM3" s="50"/>
      <c r="AN3" s="50"/>
    </row>
    <row r="4" spans="2:40" x14ac:dyDescent="0.2">
      <c r="B4" s="216" t="s">
        <v>8</v>
      </c>
      <c r="C4" s="217"/>
      <c r="D4" s="217"/>
      <c r="E4" s="217"/>
      <c r="F4" s="217"/>
      <c r="G4" s="217"/>
      <c r="H4" s="217"/>
      <c r="I4" s="1"/>
      <c r="J4" s="1"/>
      <c r="K4" s="1"/>
      <c r="L4" s="1"/>
      <c r="M4" s="1"/>
      <c r="N4" s="1"/>
      <c r="O4" s="1"/>
      <c r="P4" s="1"/>
      <c r="Q4" s="1"/>
      <c r="R4" s="1"/>
      <c r="S4" s="1"/>
      <c r="T4" s="1"/>
      <c r="U4" s="1"/>
      <c r="V4" s="1"/>
      <c r="W4" s="216" t="s">
        <v>12</v>
      </c>
      <c r="X4" s="217"/>
      <c r="Y4" s="217"/>
      <c r="Z4" s="217"/>
      <c r="AA4" s="217"/>
      <c r="AB4" s="217"/>
      <c r="AC4" s="217"/>
      <c r="AE4" s="50"/>
      <c r="AF4" s="219" t="s">
        <v>72</v>
      </c>
      <c r="AG4" s="219"/>
      <c r="AH4" s="219"/>
      <c r="AI4" s="219"/>
      <c r="AJ4" s="219"/>
      <c r="AK4" s="219"/>
      <c r="AL4" s="219"/>
      <c r="AM4" s="219"/>
      <c r="AN4" s="50"/>
    </row>
    <row r="5" spans="2:40" x14ac:dyDescent="0.2">
      <c r="B5" s="1"/>
      <c r="C5" s="1"/>
      <c r="D5" s="214" t="s">
        <v>7</v>
      </c>
      <c r="E5" s="214"/>
      <c r="F5" s="214"/>
      <c r="G5" s="214"/>
      <c r="H5" s="214"/>
      <c r="I5" s="1"/>
      <c r="J5" s="1"/>
      <c r="K5" s="1"/>
      <c r="L5" s="1"/>
      <c r="M5" s="1"/>
      <c r="N5" s="1"/>
      <c r="O5" s="1"/>
      <c r="P5" s="1"/>
      <c r="Q5" s="1"/>
      <c r="R5" s="1"/>
      <c r="S5" s="1"/>
      <c r="T5" s="1"/>
      <c r="U5" s="1"/>
      <c r="V5" s="1"/>
      <c r="W5" s="1"/>
      <c r="X5" s="1"/>
      <c r="Y5" s="214" t="s">
        <v>7</v>
      </c>
      <c r="Z5" s="214"/>
      <c r="AA5" s="214"/>
      <c r="AB5" s="214"/>
      <c r="AC5" s="214"/>
      <c r="AE5" s="50"/>
      <c r="AF5" s="46"/>
      <c r="AG5" s="46"/>
      <c r="AH5" s="218"/>
      <c r="AI5" s="218"/>
      <c r="AJ5" s="218"/>
      <c r="AK5" s="218"/>
      <c r="AL5" s="218"/>
      <c r="AM5" s="218"/>
      <c r="AN5" s="50"/>
    </row>
    <row r="6" spans="2:40"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E6" s="50"/>
      <c r="AF6" s="48" t="s">
        <v>1</v>
      </c>
      <c r="AG6" s="48"/>
      <c r="AH6" s="51" t="s">
        <v>3</v>
      </c>
      <c r="AI6" s="51" t="s">
        <v>4</v>
      </c>
      <c r="AJ6" s="51" t="s">
        <v>3</v>
      </c>
      <c r="AK6" s="51" t="s">
        <v>4</v>
      </c>
      <c r="AL6" s="51" t="s">
        <v>3</v>
      </c>
      <c r="AM6" s="51" t="s">
        <v>4</v>
      </c>
      <c r="AN6" s="50"/>
    </row>
    <row r="7" spans="2:40" ht="42" x14ac:dyDescent="0.2">
      <c r="B7" s="19">
        <v>44270</v>
      </c>
      <c r="C7" s="20">
        <v>158.30000000000001</v>
      </c>
      <c r="D7" s="20">
        <v>157.19</v>
      </c>
      <c r="E7" s="20">
        <v>158.30000000000001</v>
      </c>
      <c r="F7" s="20" t="s">
        <v>0</v>
      </c>
      <c r="G7" s="20" t="s">
        <v>0</v>
      </c>
      <c r="H7" s="21" t="s">
        <v>0</v>
      </c>
      <c r="I7" s="14"/>
      <c r="J7" s="13">
        <f t="shared" ref="J7:J11" si="0">$C7-D7</f>
        <v>1.1100000000000136</v>
      </c>
      <c r="K7" s="13">
        <f t="shared" ref="K7:N11" si="1">$C7-E7</f>
        <v>0</v>
      </c>
      <c r="L7" s="13"/>
      <c r="M7" s="13"/>
      <c r="N7" s="13"/>
      <c r="O7" s="1"/>
      <c r="P7" s="15">
        <f t="shared" ref="P7:P11" si="2">J7/$D7</f>
        <v>7.0615179082639716E-3</v>
      </c>
      <c r="Q7" s="15">
        <f t="shared" ref="Q7:T11" si="3">K7/$D7</f>
        <v>0</v>
      </c>
      <c r="R7" s="15"/>
      <c r="S7" s="15"/>
      <c r="T7" s="15"/>
      <c r="U7" s="1"/>
      <c r="V7" s="1"/>
      <c r="W7" s="31">
        <v>44270</v>
      </c>
      <c r="X7" s="32">
        <f t="shared" ref="X7:X11" si="4">C7</f>
        <v>158.30000000000001</v>
      </c>
      <c r="Y7" s="30" t="str">
        <f t="shared" ref="Y7:Y11" si="5">D7 &amp; CHAR(10) &amp; "(" &amp; FIXED(J7, 2) &amp; ")" &amp; CHAR(10) &amp; FIXED(P7*100,2) &amp; "%"</f>
        <v>157.19
(1.11)
0.71%</v>
      </c>
      <c r="Z7" s="30" t="str">
        <f t="shared" ref="Z7:Z11" si="6">E7 &amp; CHAR(10) &amp; "(" &amp; FIXED(K7, 2) &amp; ")" &amp; CHAR(10) &amp; FIXED(Q7*100,2) &amp; "%"</f>
        <v>158.3
(0.00)
0.00%</v>
      </c>
      <c r="AA7" s="30" t="s">
        <v>0</v>
      </c>
      <c r="AB7" s="30" t="s">
        <v>0</v>
      </c>
      <c r="AC7" s="30" t="s">
        <v>0</v>
      </c>
      <c r="AE7" s="50"/>
      <c r="AF7" s="28">
        <v>44270</v>
      </c>
      <c r="AG7" s="28"/>
      <c r="AH7" s="54" t="s">
        <v>0</v>
      </c>
      <c r="AI7" s="54" t="s">
        <v>0</v>
      </c>
      <c r="AJ7" s="54" t="s">
        <v>0</v>
      </c>
      <c r="AK7" s="54" t="s">
        <v>0</v>
      </c>
      <c r="AL7" s="54" t="s">
        <v>0</v>
      </c>
      <c r="AM7" s="54" t="s">
        <v>0</v>
      </c>
      <c r="AN7" s="50"/>
    </row>
    <row r="8" spans="2:40" ht="42" x14ac:dyDescent="0.2">
      <c r="B8" s="22">
        <v>44285</v>
      </c>
      <c r="C8" s="23">
        <v>161.91</v>
      </c>
      <c r="D8" s="23">
        <v>157.44</v>
      </c>
      <c r="E8" s="23">
        <v>158.83000000000001</v>
      </c>
      <c r="F8" s="23">
        <v>161.91</v>
      </c>
      <c r="G8" s="23" t="s">
        <v>0</v>
      </c>
      <c r="H8" s="24" t="s">
        <v>0</v>
      </c>
      <c r="I8" s="14"/>
      <c r="J8" s="13">
        <f t="shared" si="0"/>
        <v>4.4699999999999989</v>
      </c>
      <c r="K8" s="13">
        <f t="shared" si="1"/>
        <v>3.0799999999999841</v>
      </c>
      <c r="L8" s="13">
        <f t="shared" si="1"/>
        <v>0</v>
      </c>
      <c r="M8" s="13"/>
      <c r="N8" s="13"/>
      <c r="O8" s="1"/>
      <c r="P8" s="15">
        <f t="shared" si="2"/>
        <v>2.8391768292682921E-2</v>
      </c>
      <c r="Q8" s="15">
        <f t="shared" si="3"/>
        <v>1.9563008130081199E-2</v>
      </c>
      <c r="R8" s="15">
        <f t="shared" si="3"/>
        <v>0</v>
      </c>
      <c r="S8" s="15">
        <f t="shared" si="3"/>
        <v>0</v>
      </c>
      <c r="T8" s="15"/>
      <c r="U8" s="1"/>
      <c r="V8" s="1"/>
      <c r="W8" s="28">
        <v>44285</v>
      </c>
      <c r="X8" s="29">
        <f t="shared" si="4"/>
        <v>161.91</v>
      </c>
      <c r="Y8" s="30" t="str">
        <f t="shared" si="5"/>
        <v>157.44
(4.47)
2.84%</v>
      </c>
      <c r="Z8" s="30" t="str">
        <f t="shared" si="6"/>
        <v>158.83
(3.08)
1.96%</v>
      </c>
      <c r="AA8" s="30" t="str">
        <f t="shared" ref="AA8:AA11" si="7">F8 &amp; CHAR(10) &amp; "(" &amp; FIXED(L8, 2) &amp; ")" &amp; CHAR(10) &amp; FIXED(R8*100,2) &amp; "%"</f>
        <v>161.91
(0.00)
0.00%</v>
      </c>
      <c r="AB8" s="30" t="s">
        <v>0</v>
      </c>
      <c r="AC8" s="30" t="s">
        <v>0</v>
      </c>
      <c r="AE8" s="50"/>
      <c r="AF8" s="52">
        <v>44285</v>
      </c>
      <c r="AG8" s="52"/>
      <c r="AH8" s="55" t="s">
        <v>132</v>
      </c>
      <c r="AI8" s="55" t="s">
        <v>0</v>
      </c>
      <c r="AJ8" s="55" t="s">
        <v>118</v>
      </c>
      <c r="AK8" s="55" t="s">
        <v>0</v>
      </c>
      <c r="AL8" s="55" t="s">
        <v>145</v>
      </c>
      <c r="AM8" s="55" t="s">
        <v>0</v>
      </c>
      <c r="AN8" s="50"/>
    </row>
    <row r="9" spans="2:40" ht="42" x14ac:dyDescent="0.2">
      <c r="B9" s="19">
        <v>44301</v>
      </c>
      <c r="C9" s="20">
        <v>173.75</v>
      </c>
      <c r="D9" s="20">
        <v>157.6</v>
      </c>
      <c r="E9" s="20">
        <v>159.21</v>
      </c>
      <c r="F9" s="20">
        <v>163.92</v>
      </c>
      <c r="G9" s="20">
        <v>173.75</v>
      </c>
      <c r="H9" s="21" t="s">
        <v>0</v>
      </c>
      <c r="I9" s="14"/>
      <c r="J9" s="13">
        <f t="shared" si="0"/>
        <v>16.150000000000006</v>
      </c>
      <c r="K9" s="13">
        <f t="shared" si="1"/>
        <v>14.539999999999992</v>
      </c>
      <c r="L9" s="13">
        <f t="shared" si="1"/>
        <v>9.8300000000000125</v>
      </c>
      <c r="M9" s="13">
        <f t="shared" si="1"/>
        <v>0</v>
      </c>
      <c r="N9" s="13"/>
      <c r="O9" s="1"/>
      <c r="P9" s="15">
        <f t="shared" si="2"/>
        <v>0.10247461928934014</v>
      </c>
      <c r="Q9" s="15">
        <f t="shared" si="3"/>
        <v>9.2258883248730911E-2</v>
      </c>
      <c r="R9" s="15">
        <f t="shared" si="3"/>
        <v>6.2373096446700589E-2</v>
      </c>
      <c r="S9" s="15">
        <f t="shared" si="3"/>
        <v>0</v>
      </c>
      <c r="T9" s="15"/>
      <c r="U9" s="1"/>
      <c r="V9" s="1"/>
      <c r="W9" s="31">
        <v>44301</v>
      </c>
      <c r="X9" s="32">
        <f t="shared" si="4"/>
        <v>173.75</v>
      </c>
      <c r="Y9" s="30" t="str">
        <f t="shared" si="5"/>
        <v>157.6
(16.15)
10.25%</v>
      </c>
      <c r="Z9" s="30" t="str">
        <f t="shared" si="6"/>
        <v>159.21
(14.54)
9.23%</v>
      </c>
      <c r="AA9" s="30" t="str">
        <f t="shared" si="7"/>
        <v>163.92
(9.83)
6.24%</v>
      </c>
      <c r="AB9" s="30" t="str">
        <f t="shared" ref="AB9:AB11" si="8">G9 &amp; CHAR(10) &amp; "(" &amp; FIXED(M9, 2) &amp; ")" &amp; CHAR(10) &amp; FIXED(S9*100,2) &amp; "%"</f>
        <v>173.75
(0.00)
0.00%</v>
      </c>
      <c r="AC9" s="30" t="s">
        <v>0</v>
      </c>
      <c r="AE9" s="50"/>
      <c r="AF9" s="28">
        <v>44301</v>
      </c>
      <c r="AG9" s="28"/>
      <c r="AH9" s="54" t="s">
        <v>134</v>
      </c>
      <c r="AI9" s="54" t="s">
        <v>135</v>
      </c>
      <c r="AJ9" s="54" t="s">
        <v>120</v>
      </c>
      <c r="AK9" s="54" t="s">
        <v>121</v>
      </c>
      <c r="AL9" s="54" t="s">
        <v>147</v>
      </c>
      <c r="AM9" s="54" t="s">
        <v>148</v>
      </c>
      <c r="AN9" s="50"/>
    </row>
    <row r="10" spans="2:40" ht="42" x14ac:dyDescent="0.2">
      <c r="B10" s="22">
        <v>44316</v>
      </c>
      <c r="C10" s="23">
        <v>211.25</v>
      </c>
      <c r="D10" s="23">
        <v>157.69999999999999</v>
      </c>
      <c r="E10" s="23">
        <v>159.46</v>
      </c>
      <c r="F10" s="23">
        <v>165.53</v>
      </c>
      <c r="G10" s="23">
        <v>186.01</v>
      </c>
      <c r="H10" s="24">
        <v>211.25</v>
      </c>
      <c r="I10" s="14"/>
      <c r="J10" s="13">
        <f t="shared" si="0"/>
        <v>53.550000000000011</v>
      </c>
      <c r="K10" s="13">
        <f t="shared" si="1"/>
        <v>51.789999999999992</v>
      </c>
      <c r="L10" s="13">
        <f t="shared" si="1"/>
        <v>45.72</v>
      </c>
      <c r="M10" s="13">
        <f t="shared" si="1"/>
        <v>25.240000000000009</v>
      </c>
      <c r="N10" s="13">
        <f t="shared" si="1"/>
        <v>0</v>
      </c>
      <c r="O10" s="1"/>
      <c r="P10" s="15">
        <f t="shared" si="2"/>
        <v>0.33956880152187707</v>
      </c>
      <c r="Q10" s="15">
        <f t="shared" si="3"/>
        <v>0.32840837032339881</v>
      </c>
      <c r="R10" s="15">
        <f t="shared" si="3"/>
        <v>0.28991756499682941</v>
      </c>
      <c r="S10" s="15">
        <f t="shared" si="3"/>
        <v>0.16005072923272043</v>
      </c>
      <c r="T10" s="15">
        <f t="shared" si="3"/>
        <v>0</v>
      </c>
      <c r="U10" s="1"/>
      <c r="V10" s="1"/>
      <c r="W10" s="28">
        <v>44316</v>
      </c>
      <c r="X10" s="29">
        <f t="shared" si="4"/>
        <v>211.25</v>
      </c>
      <c r="Y10" s="30" t="str">
        <f t="shared" si="5"/>
        <v>157.7
(53.55)
33.96%</v>
      </c>
      <c r="Z10" s="30" t="str">
        <f t="shared" si="6"/>
        <v>159.46
(51.79)
32.84%</v>
      </c>
      <c r="AA10" s="30" t="str">
        <f t="shared" si="7"/>
        <v>165.53
(45.72)
28.99%</v>
      </c>
      <c r="AB10" s="30" t="str">
        <f t="shared" si="8"/>
        <v>186.01
(25.24)
16.01%</v>
      </c>
      <c r="AC10" s="30" t="str">
        <f t="shared" ref="AC10:AC11" si="9">H10 &amp; CHAR(10) &amp; "(" &amp; FIXED(N10, 2) &amp; ")" &amp; CHAR(10) &amp; FIXED(T10*100,2) &amp; "%"</f>
        <v>211.25
(0.00)
0.00%</v>
      </c>
      <c r="AE10" s="50"/>
      <c r="AF10" s="52">
        <v>44316</v>
      </c>
      <c r="AG10" s="52"/>
      <c r="AH10" s="86" t="s">
        <v>137</v>
      </c>
      <c r="AI10" s="86" t="s">
        <v>138</v>
      </c>
      <c r="AJ10" s="86" t="s">
        <v>123</v>
      </c>
      <c r="AK10" s="86" t="s">
        <v>124</v>
      </c>
      <c r="AL10" s="86" t="s">
        <v>149</v>
      </c>
      <c r="AM10" s="86" t="s">
        <v>150</v>
      </c>
      <c r="AN10" s="50"/>
    </row>
    <row r="11" spans="2:40" ht="57" thickBot="1" x14ac:dyDescent="0.25">
      <c r="B11" s="25">
        <v>44331</v>
      </c>
      <c r="C11" s="26">
        <v>269.73</v>
      </c>
      <c r="D11" s="26">
        <v>157.78</v>
      </c>
      <c r="E11" s="26">
        <v>159.69999999999999</v>
      </c>
      <c r="F11" s="26">
        <v>167.16</v>
      </c>
      <c r="G11" s="26">
        <v>201.89</v>
      </c>
      <c r="H11" s="27">
        <v>265.70999999999998</v>
      </c>
      <c r="I11" s="14"/>
      <c r="J11" s="13">
        <f t="shared" si="0"/>
        <v>111.95000000000002</v>
      </c>
      <c r="K11" s="13">
        <f t="shared" si="1"/>
        <v>110.03000000000003</v>
      </c>
      <c r="L11" s="13">
        <f t="shared" si="1"/>
        <v>102.57000000000002</v>
      </c>
      <c r="M11" s="13">
        <f t="shared" si="1"/>
        <v>67.840000000000032</v>
      </c>
      <c r="N11" s="13">
        <f t="shared" si="1"/>
        <v>4.0200000000000387</v>
      </c>
      <c r="O11" s="1"/>
      <c r="P11" s="15">
        <f t="shared" si="2"/>
        <v>0.7095322601090126</v>
      </c>
      <c r="Q11" s="15">
        <f t="shared" si="3"/>
        <v>0.69736341741665631</v>
      </c>
      <c r="R11" s="15">
        <f t="shared" si="3"/>
        <v>0.65008239320572958</v>
      </c>
      <c r="S11" s="15">
        <f t="shared" si="3"/>
        <v>0.42996577512992795</v>
      </c>
      <c r="T11" s="15">
        <f t="shared" si="3"/>
        <v>2.5478514387121554E-2</v>
      </c>
      <c r="U11" s="1"/>
      <c r="V11" s="1"/>
      <c r="W11" s="31">
        <v>44331</v>
      </c>
      <c r="X11" s="32">
        <f t="shared" si="4"/>
        <v>269.73</v>
      </c>
      <c r="Y11" s="30" t="str">
        <f t="shared" si="5"/>
        <v>157.78
(111.95)
70.95%</v>
      </c>
      <c r="Z11" s="30" t="str">
        <f t="shared" si="6"/>
        <v>159.7
(110.03)
69.74%</v>
      </c>
      <c r="AA11" s="30" t="str">
        <f t="shared" si="7"/>
        <v>167.16
(102.57)
65.01%</v>
      </c>
      <c r="AB11" s="30" t="str">
        <f t="shared" si="8"/>
        <v>201.89
(67.84)
43.00%</v>
      </c>
      <c r="AC11" s="30" t="str">
        <f t="shared" si="9"/>
        <v>265.71
(4.02)
2.55%</v>
      </c>
      <c r="AE11" s="50"/>
      <c r="AF11" s="76">
        <v>44331</v>
      </c>
      <c r="AG11" s="76"/>
      <c r="AH11" s="87" t="s">
        <v>141</v>
      </c>
      <c r="AI11" s="87" t="s">
        <v>142</v>
      </c>
      <c r="AJ11" s="87" t="s">
        <v>127</v>
      </c>
      <c r="AK11" s="87" t="s">
        <v>128</v>
      </c>
      <c r="AL11" s="87" t="s">
        <v>153</v>
      </c>
      <c r="AM11" s="87" t="s">
        <v>154</v>
      </c>
      <c r="AN11" s="50"/>
    </row>
    <row r="12" spans="2:40" ht="30" customHeight="1" thickTop="1" x14ac:dyDescent="0.2">
      <c r="B12" s="214" t="s">
        <v>9</v>
      </c>
      <c r="C12" s="214"/>
      <c r="D12" s="214"/>
      <c r="E12" s="214"/>
      <c r="F12" s="214"/>
      <c r="G12" s="214"/>
      <c r="H12" s="214"/>
      <c r="I12" s="11"/>
      <c r="J12" s="11"/>
      <c r="K12" s="11"/>
      <c r="L12" s="11"/>
      <c r="M12" s="11"/>
      <c r="N12" s="11"/>
      <c r="O12" s="11"/>
      <c r="P12" s="11"/>
      <c r="Q12" s="11"/>
      <c r="R12" s="11"/>
      <c r="S12" s="11"/>
      <c r="T12" s="11"/>
      <c r="U12" s="11"/>
      <c r="V12" s="11"/>
      <c r="W12" s="214" t="s">
        <v>13</v>
      </c>
      <c r="X12" s="214"/>
      <c r="Y12" s="214"/>
      <c r="Z12" s="214"/>
      <c r="AA12" s="214"/>
      <c r="AB12" s="214"/>
      <c r="AC12" s="214"/>
      <c r="AE12" s="50"/>
      <c r="AF12" s="220" t="s">
        <v>23</v>
      </c>
      <c r="AG12" s="220"/>
      <c r="AH12" s="220"/>
      <c r="AI12" s="220"/>
      <c r="AJ12" s="220"/>
      <c r="AK12" s="220"/>
      <c r="AL12" s="220"/>
      <c r="AM12" s="220"/>
      <c r="AN12" s="50"/>
    </row>
    <row r="13" spans="2:40" x14ac:dyDescent="0.2">
      <c r="B13" s="1"/>
      <c r="C13" s="1"/>
      <c r="D13" s="214" t="s">
        <v>7</v>
      </c>
      <c r="E13" s="214"/>
      <c r="F13" s="214"/>
      <c r="G13" s="214"/>
      <c r="H13" s="214"/>
      <c r="I13" s="1"/>
      <c r="J13" s="1"/>
      <c r="K13" s="1"/>
      <c r="L13" s="1"/>
      <c r="M13" s="1"/>
      <c r="N13" s="1"/>
      <c r="O13" s="1"/>
      <c r="P13" s="1"/>
      <c r="Q13" s="1"/>
      <c r="R13" s="1"/>
      <c r="S13" s="1"/>
      <c r="T13" s="1"/>
      <c r="U13" s="1"/>
      <c r="V13" s="1"/>
      <c r="W13" s="1"/>
      <c r="X13" s="1"/>
      <c r="Y13" s="214" t="s">
        <v>7</v>
      </c>
      <c r="Z13" s="214"/>
      <c r="AA13" s="214"/>
      <c r="AB13" s="214"/>
      <c r="AC13" s="214"/>
      <c r="AE13" s="50"/>
      <c r="AF13" s="50"/>
      <c r="AG13" s="50"/>
      <c r="AH13" s="50"/>
      <c r="AI13" s="50"/>
      <c r="AJ13" s="50"/>
      <c r="AK13" s="50"/>
      <c r="AL13" s="50"/>
      <c r="AM13" s="50"/>
      <c r="AN13" s="50"/>
    </row>
    <row r="14" spans="2:40"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c r="AE14" s="50"/>
      <c r="AF14" s="50"/>
      <c r="AG14" s="50"/>
      <c r="AH14" s="50"/>
      <c r="AI14" s="50"/>
      <c r="AJ14" s="50"/>
      <c r="AK14" s="50"/>
      <c r="AL14" s="50"/>
      <c r="AM14" s="50"/>
      <c r="AN14" s="50"/>
    </row>
    <row r="15" spans="2:40"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0" ht="42" x14ac:dyDescent="0.2">
      <c r="B16" s="8">
        <v>44270</v>
      </c>
      <c r="C16" s="9">
        <v>158.30000000000001</v>
      </c>
      <c r="D16" s="9">
        <v>157.11000000000001</v>
      </c>
      <c r="E16" s="9">
        <v>158.30000000000001</v>
      </c>
      <c r="F16" s="10" t="s">
        <v>0</v>
      </c>
      <c r="G16" s="10" t="s">
        <v>0</v>
      </c>
      <c r="H16" s="10" t="s">
        <v>0</v>
      </c>
      <c r="I16" s="1"/>
      <c r="J16" s="6">
        <f t="shared" ref="J16:J20" si="10">$C16-D16</f>
        <v>1.1899999999999977</v>
      </c>
      <c r="K16" s="6">
        <f t="shared" ref="K16:N20" si="11">$C16-E16</f>
        <v>0</v>
      </c>
      <c r="L16" s="6"/>
      <c r="M16" s="6"/>
      <c r="N16" s="6"/>
      <c r="O16" s="1"/>
      <c r="P16" s="15">
        <f t="shared" ref="P16:P20" si="12">J16/$D16</f>
        <v>7.5743109922983744E-3</v>
      </c>
      <c r="Q16" s="15">
        <f t="shared" ref="Q16:T20" si="13">K16/$D16</f>
        <v>0</v>
      </c>
      <c r="R16" s="15"/>
      <c r="S16" s="15"/>
      <c r="T16" s="15"/>
      <c r="U16" s="1"/>
      <c r="V16" s="1"/>
      <c r="W16" s="31">
        <v>44270</v>
      </c>
      <c r="X16" s="32">
        <f t="shared" ref="X16:X20" si="14">C16</f>
        <v>158.30000000000001</v>
      </c>
      <c r="Y16" s="30" t="str">
        <f t="shared" ref="Y16:Y20" si="15">D16 &amp; CHAR(10) &amp; "(" &amp; FIXED(J16, 2) &amp; ")" &amp; CHAR(10) &amp; FIXED(P16*100,2) &amp; "%"</f>
        <v>157.11
(1.19)
0.76%</v>
      </c>
      <c r="Z16" s="30" t="str">
        <f t="shared" ref="Z16:AC20" si="16">E16 &amp; CHAR(10) &amp; "(" &amp; FIXED(K16, 2) &amp; ")" &amp; CHAR(10) &amp; FIXED(Q16*100,2) &amp; "%"</f>
        <v>158.3
(0.00)
0.00%</v>
      </c>
      <c r="AA16" s="30" t="s">
        <v>0</v>
      </c>
      <c r="AB16" s="30" t="s">
        <v>0</v>
      </c>
      <c r="AC16" s="30" t="s">
        <v>0</v>
      </c>
    </row>
    <row r="17" spans="2:29" ht="42" x14ac:dyDescent="0.2">
      <c r="B17" s="5">
        <v>44285</v>
      </c>
      <c r="C17" s="6">
        <v>161.91</v>
      </c>
      <c r="D17" s="6">
        <v>157.28</v>
      </c>
      <c r="E17" s="6">
        <v>158.66999999999999</v>
      </c>
      <c r="F17" s="6">
        <v>161.91</v>
      </c>
      <c r="G17" s="7" t="s">
        <v>0</v>
      </c>
      <c r="H17" s="7" t="s">
        <v>0</v>
      </c>
      <c r="I17" s="1"/>
      <c r="J17" s="6">
        <f t="shared" si="10"/>
        <v>4.6299999999999955</v>
      </c>
      <c r="K17" s="6">
        <f t="shared" si="11"/>
        <v>3.2400000000000091</v>
      </c>
      <c r="L17" s="6">
        <f t="shared" si="11"/>
        <v>0</v>
      </c>
      <c r="M17" s="6"/>
      <c r="N17" s="6"/>
      <c r="O17" s="1"/>
      <c r="P17" s="15">
        <f t="shared" si="12"/>
        <v>2.9437945066124082E-2</v>
      </c>
      <c r="Q17" s="15">
        <f t="shared" si="13"/>
        <v>2.0600203458799652E-2</v>
      </c>
      <c r="R17" s="15">
        <f t="shared" si="13"/>
        <v>0</v>
      </c>
      <c r="S17" s="15"/>
      <c r="T17" s="15"/>
      <c r="U17" s="1"/>
      <c r="V17" s="1"/>
      <c r="W17" s="28">
        <v>44285</v>
      </c>
      <c r="X17" s="29">
        <f t="shared" si="14"/>
        <v>161.91</v>
      </c>
      <c r="Y17" s="30" t="str">
        <f t="shared" si="15"/>
        <v>157.28
(4.63)
2.94%</v>
      </c>
      <c r="Z17" s="30" t="str">
        <f t="shared" si="16"/>
        <v>158.67
(3.24)
2.06%</v>
      </c>
      <c r="AA17" s="30" t="str">
        <f t="shared" si="16"/>
        <v>161.91
(0.00)
0.00%</v>
      </c>
      <c r="AB17" s="30" t="s">
        <v>0</v>
      </c>
      <c r="AC17" s="30" t="s">
        <v>0</v>
      </c>
    </row>
    <row r="18" spans="2:29" ht="42" x14ac:dyDescent="0.2">
      <c r="B18" s="8">
        <v>44301</v>
      </c>
      <c r="C18" s="9">
        <v>173.75</v>
      </c>
      <c r="D18" s="9">
        <v>157.44</v>
      </c>
      <c r="E18" s="9">
        <v>159.02000000000001</v>
      </c>
      <c r="F18" s="9">
        <v>163.79</v>
      </c>
      <c r="G18" s="9">
        <v>173.75</v>
      </c>
      <c r="H18" s="10" t="s">
        <v>0</v>
      </c>
      <c r="I18" s="1"/>
      <c r="J18" s="6">
        <f t="shared" si="10"/>
        <v>16.310000000000002</v>
      </c>
      <c r="K18" s="6">
        <f t="shared" si="11"/>
        <v>14.72999999999999</v>
      </c>
      <c r="L18" s="6">
        <f t="shared" si="11"/>
        <v>9.960000000000008</v>
      </c>
      <c r="M18" s="6">
        <f t="shared" si="11"/>
        <v>0</v>
      </c>
      <c r="N18" s="6"/>
      <c r="O18" s="1"/>
      <c r="P18" s="15">
        <f t="shared" si="12"/>
        <v>0.10359502032520326</v>
      </c>
      <c r="Q18" s="15">
        <f t="shared" si="13"/>
        <v>9.3559451219512133E-2</v>
      </c>
      <c r="R18" s="15">
        <f t="shared" si="13"/>
        <v>6.3262195121951276E-2</v>
      </c>
      <c r="S18" s="15">
        <f t="shared" si="13"/>
        <v>0</v>
      </c>
      <c r="T18" s="15"/>
      <c r="U18" s="1"/>
      <c r="V18" s="1"/>
      <c r="W18" s="31">
        <v>44301</v>
      </c>
      <c r="X18" s="32">
        <f t="shared" si="14"/>
        <v>173.75</v>
      </c>
      <c r="Y18" s="30" t="str">
        <f t="shared" si="15"/>
        <v>157.44
(16.31)
10.36%</v>
      </c>
      <c r="Z18" s="30" t="str">
        <f t="shared" si="16"/>
        <v>159.02
(14.73)
9.36%</v>
      </c>
      <c r="AA18" s="30" t="str">
        <f t="shared" si="16"/>
        <v>163.79
(9.96)
6.33%</v>
      </c>
      <c r="AB18" s="30" t="str">
        <f t="shared" si="16"/>
        <v>173.75
(0.00)
0.00%</v>
      </c>
      <c r="AC18" s="30" t="s">
        <v>0</v>
      </c>
    </row>
    <row r="19" spans="2:29" ht="42" x14ac:dyDescent="0.2">
      <c r="B19" s="5">
        <v>44316</v>
      </c>
      <c r="C19" s="6">
        <v>211.25</v>
      </c>
      <c r="D19" s="6">
        <v>157.55000000000001</v>
      </c>
      <c r="E19" s="6">
        <v>159.33000000000001</v>
      </c>
      <c r="F19" s="6">
        <v>165.76</v>
      </c>
      <c r="G19" s="6">
        <v>188.89</v>
      </c>
      <c r="H19" s="6">
        <v>211.25</v>
      </c>
      <c r="I19" s="1"/>
      <c r="J19" s="6">
        <f t="shared" si="10"/>
        <v>53.699999999999989</v>
      </c>
      <c r="K19" s="6">
        <f t="shared" si="11"/>
        <v>51.919999999999987</v>
      </c>
      <c r="L19" s="6">
        <f t="shared" si="11"/>
        <v>45.490000000000009</v>
      </c>
      <c r="M19" s="6">
        <f t="shared" si="11"/>
        <v>22.360000000000014</v>
      </c>
      <c r="N19" s="6">
        <f t="shared" si="11"/>
        <v>0</v>
      </c>
      <c r="O19" s="1"/>
      <c r="P19" s="15">
        <f t="shared" si="12"/>
        <v>0.34084417645191994</v>
      </c>
      <c r="Q19" s="15">
        <f t="shared" si="13"/>
        <v>0.3295461758172008</v>
      </c>
      <c r="R19" s="15">
        <f t="shared" si="13"/>
        <v>0.28873373532211999</v>
      </c>
      <c r="S19" s="15">
        <f t="shared" si="13"/>
        <v>0.14192319898444947</v>
      </c>
      <c r="T19" s="15">
        <f t="shared" si="13"/>
        <v>0</v>
      </c>
      <c r="U19" s="1"/>
      <c r="V19" s="1"/>
      <c r="W19" s="28">
        <v>44316</v>
      </c>
      <c r="X19" s="29">
        <f t="shared" si="14"/>
        <v>211.25</v>
      </c>
      <c r="Y19" s="30" t="str">
        <f t="shared" si="15"/>
        <v>157.55
(53.70)
34.08%</v>
      </c>
      <c r="Z19" s="30" t="str">
        <f t="shared" si="16"/>
        <v>159.33
(51.92)
32.95%</v>
      </c>
      <c r="AA19" s="30" t="str">
        <f t="shared" si="16"/>
        <v>165.76
(45.49)
28.87%</v>
      </c>
      <c r="AB19" s="30" t="str">
        <f t="shared" si="16"/>
        <v>188.89
(22.36)
14.19%</v>
      </c>
      <c r="AC19" s="30" t="str">
        <f t="shared" si="16"/>
        <v>211.25
(0.00)
0.00%</v>
      </c>
    </row>
    <row r="20" spans="2:29" ht="42" x14ac:dyDescent="0.2">
      <c r="B20" s="8">
        <v>44331</v>
      </c>
      <c r="C20" s="9">
        <v>269.73</v>
      </c>
      <c r="D20" s="9">
        <v>157.66999999999999</v>
      </c>
      <c r="E20" s="9">
        <v>159.66999999999999</v>
      </c>
      <c r="F20" s="9">
        <v>168.16</v>
      </c>
      <c r="G20" s="9">
        <v>212.09</v>
      </c>
      <c r="H20" s="9">
        <v>290.94</v>
      </c>
      <c r="I20" s="1"/>
      <c r="J20" s="6">
        <f t="shared" si="10"/>
        <v>112.06000000000003</v>
      </c>
      <c r="K20" s="6">
        <f t="shared" si="11"/>
        <v>110.06000000000003</v>
      </c>
      <c r="L20" s="6">
        <f t="shared" si="11"/>
        <v>101.57000000000002</v>
      </c>
      <c r="M20" s="6">
        <f t="shared" si="11"/>
        <v>57.640000000000015</v>
      </c>
      <c r="N20" s="6">
        <f t="shared" si="11"/>
        <v>-21.20999999999998</v>
      </c>
      <c r="O20" s="1"/>
      <c r="P20" s="15">
        <f t="shared" si="12"/>
        <v>0.71072493181962348</v>
      </c>
      <c r="Q20" s="15">
        <f t="shared" si="13"/>
        <v>0.69804021056637311</v>
      </c>
      <c r="R20" s="15">
        <f t="shared" si="13"/>
        <v>0.64419356884632484</v>
      </c>
      <c r="S20" s="15">
        <f t="shared" si="13"/>
        <v>0.3655736665186784</v>
      </c>
      <c r="T20" s="15">
        <f t="shared" si="13"/>
        <v>-0.134521468890721</v>
      </c>
      <c r="U20" s="1"/>
      <c r="V20" s="1"/>
      <c r="W20" s="37">
        <v>44331</v>
      </c>
      <c r="X20" s="38">
        <f t="shared" si="14"/>
        <v>269.73</v>
      </c>
      <c r="Y20" s="30" t="str">
        <f t="shared" si="15"/>
        <v>157.67
(112.06)
71.07%</v>
      </c>
      <c r="Z20" s="30" t="str">
        <f t="shared" si="16"/>
        <v>159.67
(110.06)
69.80%</v>
      </c>
      <c r="AA20" s="30" t="str">
        <f t="shared" si="16"/>
        <v>168.16
(101.57)
64.42%</v>
      </c>
      <c r="AB20" s="30" t="str">
        <f t="shared" si="16"/>
        <v>212.09
(57.64)
36.56%</v>
      </c>
      <c r="AC20" s="30" t="str">
        <f t="shared" si="16"/>
        <v>290.94
(-21.21)
-13.45%</v>
      </c>
    </row>
    <row r="21" spans="2:29" x14ac:dyDescent="0.2">
      <c r="B21" s="214" t="s">
        <v>17</v>
      </c>
      <c r="C21" s="214"/>
      <c r="D21" s="214"/>
      <c r="E21" s="214"/>
      <c r="F21" s="214"/>
      <c r="G21" s="214"/>
      <c r="H21" s="214"/>
      <c r="W21" s="214" t="s">
        <v>14</v>
      </c>
      <c r="X21" s="214"/>
      <c r="Y21" s="214"/>
      <c r="Z21" s="214"/>
      <c r="AA21" s="214"/>
      <c r="AB21" s="214"/>
      <c r="AC21" s="214"/>
    </row>
    <row r="22" spans="2:29" x14ac:dyDescent="0.2">
      <c r="B22" s="1"/>
      <c r="C22" s="1"/>
      <c r="D22" s="214" t="s">
        <v>7</v>
      </c>
      <c r="E22" s="214"/>
      <c r="F22" s="214"/>
      <c r="G22" s="214"/>
      <c r="H22" s="214"/>
      <c r="W22" s="1"/>
      <c r="X22" s="1"/>
      <c r="Y22" s="214" t="s">
        <v>7</v>
      </c>
      <c r="Z22" s="214"/>
      <c r="AA22" s="214"/>
      <c r="AB22" s="214"/>
      <c r="AC22" s="214"/>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157.16999999999999</v>
      </c>
      <c r="E25" s="9">
        <v>158.30000000000001</v>
      </c>
      <c r="F25" s="10" t="s">
        <v>0</v>
      </c>
      <c r="G25" s="10" t="s">
        <v>0</v>
      </c>
      <c r="H25" s="10" t="s">
        <v>0</v>
      </c>
      <c r="J25" s="6">
        <f t="shared" ref="J25:J29" si="17">$C25-D25</f>
        <v>1.1300000000000239</v>
      </c>
      <c r="K25" s="6">
        <f t="shared" ref="K25:N29" si="18">$C25-E25</f>
        <v>0</v>
      </c>
      <c r="L25" s="6"/>
      <c r="M25" s="6"/>
      <c r="N25" s="6"/>
      <c r="O25" s="1"/>
      <c r="P25" s="15">
        <f t="shared" ref="P25:P29" si="19">J25/$D25</f>
        <v>7.1896672392951829E-3</v>
      </c>
      <c r="Q25" s="15">
        <f t="shared" ref="Q25:Q29" si="20">K25/$D25</f>
        <v>0</v>
      </c>
      <c r="R25" s="15"/>
      <c r="S25" s="15"/>
      <c r="T25" s="15"/>
      <c r="W25" s="31">
        <v>44270</v>
      </c>
      <c r="X25" s="32">
        <f t="shared" ref="X25:X29" si="21">C25</f>
        <v>158.30000000000001</v>
      </c>
      <c r="Y25" s="30" t="str">
        <f t="shared" ref="Y25:Y29" si="22">D25 &amp; CHAR(10) &amp; "(" &amp; FIXED(J25, 2) &amp; ")" &amp; CHAR(10) &amp; FIXED(P25*100,2) &amp; "%"</f>
        <v>157.17
(1.13)
0.72%</v>
      </c>
      <c r="Z25" s="30" t="str">
        <f t="shared" ref="Z25:AC29" si="23">E25 &amp; CHAR(10) &amp; "(" &amp; FIXED(K25, 2) &amp; ")" &amp; CHAR(10) &amp; FIXED(Q25*100,2) &amp; "%"</f>
        <v>158.3
(0.00)
0.00%</v>
      </c>
      <c r="AA25" s="30" t="s">
        <v>0</v>
      </c>
      <c r="AB25" s="30" t="s">
        <v>0</v>
      </c>
      <c r="AC25" s="30" t="s">
        <v>0</v>
      </c>
    </row>
    <row r="26" spans="2:29" ht="42" x14ac:dyDescent="0.2">
      <c r="B26" s="5">
        <v>44285</v>
      </c>
      <c r="C26" s="6">
        <v>161.91</v>
      </c>
      <c r="D26" s="6">
        <v>157.53</v>
      </c>
      <c r="E26" s="6">
        <v>159.07</v>
      </c>
      <c r="F26" s="6">
        <v>161.91</v>
      </c>
      <c r="G26" s="7" t="s">
        <v>0</v>
      </c>
      <c r="H26" s="7" t="s">
        <v>0</v>
      </c>
      <c r="J26" s="6">
        <f t="shared" si="17"/>
        <v>4.3799999999999955</v>
      </c>
      <c r="K26" s="6">
        <f t="shared" si="18"/>
        <v>2.8400000000000034</v>
      </c>
      <c r="L26" s="6">
        <f t="shared" si="18"/>
        <v>0</v>
      </c>
      <c r="M26" s="6"/>
      <c r="N26" s="6"/>
      <c r="O26" s="1"/>
      <c r="P26" s="15">
        <f t="shared" si="19"/>
        <v>2.7804227766139753E-2</v>
      </c>
      <c r="Q26" s="15">
        <f t="shared" si="20"/>
        <v>1.8028312067542712E-2</v>
      </c>
      <c r="R26" s="15">
        <f t="shared" ref="R26:R29" si="24">L26/$D26</f>
        <v>0</v>
      </c>
      <c r="S26" s="15"/>
      <c r="T26" s="15"/>
      <c r="W26" s="28">
        <v>44285</v>
      </c>
      <c r="X26" s="29">
        <f t="shared" si="21"/>
        <v>161.91</v>
      </c>
      <c r="Y26" s="30" t="str">
        <f t="shared" si="22"/>
        <v>157.53
(4.38)
2.78%</v>
      </c>
      <c r="Z26" s="30" t="str">
        <f t="shared" si="23"/>
        <v>159.07
(2.84)
1.80%</v>
      </c>
      <c r="AA26" s="30" t="str">
        <f t="shared" si="23"/>
        <v>161.91
(0.00)
0.00%</v>
      </c>
      <c r="AB26" s="30" t="s">
        <v>0</v>
      </c>
      <c r="AC26" s="30" t="s">
        <v>0</v>
      </c>
    </row>
    <row r="27" spans="2:29" ht="42" x14ac:dyDescent="0.2">
      <c r="B27" s="8">
        <v>44301</v>
      </c>
      <c r="C27" s="9">
        <v>173.75</v>
      </c>
      <c r="D27" s="9">
        <v>157.66999999999999</v>
      </c>
      <c r="E27" s="9">
        <v>159.38999999999999</v>
      </c>
      <c r="F27" s="9">
        <v>163.58000000000001</v>
      </c>
      <c r="G27" s="9">
        <v>173.75</v>
      </c>
      <c r="H27" s="10" t="s">
        <v>0</v>
      </c>
      <c r="J27" s="6">
        <f t="shared" si="17"/>
        <v>16.080000000000013</v>
      </c>
      <c r="K27" s="6">
        <f t="shared" si="18"/>
        <v>14.360000000000014</v>
      </c>
      <c r="L27" s="6">
        <f t="shared" si="18"/>
        <v>10.169999999999987</v>
      </c>
      <c r="M27" s="6">
        <f t="shared" si="18"/>
        <v>0</v>
      </c>
      <c r="N27" s="6"/>
      <c r="O27" s="1"/>
      <c r="P27" s="15">
        <f t="shared" si="19"/>
        <v>0.10198515887613378</v>
      </c>
      <c r="Q27" s="15">
        <f t="shared" si="20"/>
        <v>9.1076298598338393E-2</v>
      </c>
      <c r="R27" s="15">
        <f t="shared" si="24"/>
        <v>6.4501807572778513E-2</v>
      </c>
      <c r="S27" s="15">
        <f t="shared" ref="S27:S29" si="25">M27/$D27</f>
        <v>0</v>
      </c>
      <c r="T27" s="15"/>
      <c r="W27" s="31">
        <v>44301</v>
      </c>
      <c r="X27" s="32">
        <f t="shared" si="21"/>
        <v>173.75</v>
      </c>
      <c r="Y27" s="30" t="str">
        <f t="shared" si="22"/>
        <v>157.67
(16.08)
10.20%</v>
      </c>
      <c r="Z27" s="30" t="str">
        <f t="shared" si="23"/>
        <v>159.39
(14.36)
9.11%</v>
      </c>
      <c r="AA27" s="30" t="str">
        <f t="shared" si="23"/>
        <v>163.58
(10.17)
6.45%</v>
      </c>
      <c r="AB27" s="30" t="str">
        <f t="shared" si="23"/>
        <v>173.75
(0.00)
0.00%</v>
      </c>
      <c r="AC27" s="30" t="s">
        <v>0</v>
      </c>
    </row>
    <row r="28" spans="2:29" ht="42" x14ac:dyDescent="0.2">
      <c r="B28" s="5">
        <v>44316</v>
      </c>
      <c r="C28" s="6">
        <v>211.25</v>
      </c>
      <c r="D28" s="6">
        <v>157.69999999999999</v>
      </c>
      <c r="E28" s="6">
        <v>159.44999999999999</v>
      </c>
      <c r="F28" s="6">
        <v>163.95</v>
      </c>
      <c r="G28" s="6">
        <v>176.51</v>
      </c>
      <c r="H28" s="6">
        <v>211.25</v>
      </c>
      <c r="J28" s="6">
        <f t="shared" si="17"/>
        <v>53.550000000000011</v>
      </c>
      <c r="K28" s="6">
        <f t="shared" si="18"/>
        <v>51.800000000000011</v>
      </c>
      <c r="L28" s="6">
        <f t="shared" si="18"/>
        <v>47.300000000000011</v>
      </c>
      <c r="M28" s="6">
        <f t="shared" si="18"/>
        <v>34.740000000000009</v>
      </c>
      <c r="N28" s="6">
        <f t="shared" si="18"/>
        <v>0</v>
      </c>
      <c r="O28" s="1"/>
      <c r="P28" s="15">
        <f t="shared" si="19"/>
        <v>0.33956880152187707</v>
      </c>
      <c r="Q28" s="15">
        <f t="shared" si="20"/>
        <v>0.32847178186429937</v>
      </c>
      <c r="R28" s="15">
        <f t="shared" si="24"/>
        <v>0.29993658845909965</v>
      </c>
      <c r="S28" s="15">
        <f t="shared" si="25"/>
        <v>0.22029169308814212</v>
      </c>
      <c r="T28" s="15">
        <f t="shared" ref="T28:T29" si="26">N28/$D28</f>
        <v>0</v>
      </c>
      <c r="W28" s="28">
        <v>44316</v>
      </c>
      <c r="X28" s="29">
        <f t="shared" si="21"/>
        <v>211.25</v>
      </c>
      <c r="Y28" s="30" t="str">
        <f t="shared" si="22"/>
        <v>157.7
(53.55)
33.96%</v>
      </c>
      <c r="Z28" s="30" t="str">
        <f t="shared" si="23"/>
        <v>159.45
(51.80)
32.85%</v>
      </c>
      <c r="AA28" s="30" t="str">
        <f t="shared" si="23"/>
        <v>163.95
(47.30)
29.99%</v>
      </c>
      <c r="AB28" s="30" t="str">
        <f t="shared" si="23"/>
        <v>176.51
(34.74)
22.03%</v>
      </c>
      <c r="AC28" s="30" t="str">
        <f t="shared" si="23"/>
        <v>211.25
(0.00)
0.00%</v>
      </c>
    </row>
    <row r="29" spans="2:29" ht="43" thickBot="1" x14ac:dyDescent="0.25">
      <c r="B29" s="8">
        <v>44331</v>
      </c>
      <c r="C29" s="9">
        <v>269.73</v>
      </c>
      <c r="D29" s="9">
        <v>157.71</v>
      </c>
      <c r="E29" s="9">
        <v>159.49</v>
      </c>
      <c r="F29" s="9">
        <v>164.22</v>
      </c>
      <c r="G29" s="9">
        <v>179.07</v>
      </c>
      <c r="H29" s="9">
        <v>220.11</v>
      </c>
      <c r="J29" s="6">
        <f t="shared" si="17"/>
        <v>112.02000000000001</v>
      </c>
      <c r="K29" s="6">
        <f t="shared" si="18"/>
        <v>110.24000000000001</v>
      </c>
      <c r="L29" s="6">
        <f t="shared" si="18"/>
        <v>105.51000000000002</v>
      </c>
      <c r="M29" s="6">
        <f t="shared" si="18"/>
        <v>90.660000000000025</v>
      </c>
      <c r="N29" s="6">
        <f t="shared" si="18"/>
        <v>49.620000000000005</v>
      </c>
      <c r="O29" s="1"/>
      <c r="P29" s="15">
        <f t="shared" si="19"/>
        <v>0.71029104051740544</v>
      </c>
      <c r="Q29" s="15">
        <f t="shared" si="20"/>
        <v>0.69900450193392938</v>
      </c>
      <c r="R29" s="15">
        <f t="shared" si="24"/>
        <v>0.66901274491154661</v>
      </c>
      <c r="S29" s="15">
        <f t="shared" si="25"/>
        <v>0.57485257751569352</v>
      </c>
      <c r="T29" s="15">
        <f t="shared" si="26"/>
        <v>0.31462811489442649</v>
      </c>
      <c r="W29" s="35">
        <v>44331</v>
      </c>
      <c r="X29" s="36">
        <f t="shared" si="21"/>
        <v>269.73</v>
      </c>
      <c r="Y29" s="30" t="str">
        <f t="shared" si="22"/>
        <v>157.71
(112.02)
71.03%</v>
      </c>
      <c r="Z29" s="30" t="str">
        <f t="shared" si="23"/>
        <v>159.49
(110.24)
69.90%</v>
      </c>
      <c r="AA29" s="30" t="str">
        <f t="shared" si="23"/>
        <v>164.22
(105.51)
66.90%</v>
      </c>
      <c r="AB29" s="30" t="str">
        <f t="shared" si="23"/>
        <v>179.07
(90.66)
57.49%</v>
      </c>
      <c r="AC29" s="30" t="str">
        <f t="shared" si="23"/>
        <v>220.11
(49.62)
31.46%</v>
      </c>
    </row>
    <row r="30" spans="2:29" ht="17" thickTop="1" x14ac:dyDescent="0.2"/>
    <row r="34" spans="31:40" ht="17" thickBot="1" x14ac:dyDescent="0.25"/>
    <row r="35" spans="31:40" x14ac:dyDescent="0.2">
      <c r="AE35" s="190"/>
      <c r="AF35" s="191"/>
      <c r="AG35" s="191"/>
      <c r="AH35" s="191"/>
      <c r="AI35" s="191"/>
      <c r="AJ35" s="191"/>
      <c r="AK35" s="191"/>
      <c r="AL35" s="191"/>
      <c r="AM35" s="191"/>
      <c r="AN35" s="192"/>
    </row>
    <row r="36" spans="31:40" x14ac:dyDescent="0.2">
      <c r="AE36" s="193"/>
      <c r="AF36" s="219" t="s">
        <v>72</v>
      </c>
      <c r="AG36" s="219"/>
      <c r="AH36" s="219"/>
      <c r="AI36" s="219"/>
      <c r="AJ36" s="219"/>
      <c r="AK36" s="219"/>
      <c r="AL36" s="219"/>
      <c r="AM36" s="219"/>
      <c r="AN36" s="194"/>
    </row>
    <row r="37" spans="31:40" x14ac:dyDescent="0.2">
      <c r="AE37" s="193"/>
      <c r="AF37" s="195" t="s">
        <v>455</v>
      </c>
      <c r="AG37" s="195"/>
      <c r="AH37" s="221" t="s">
        <v>469</v>
      </c>
      <c r="AI37" s="218"/>
      <c r="AJ37" s="221" t="s">
        <v>470</v>
      </c>
      <c r="AK37" s="218"/>
      <c r="AL37" s="221" t="s">
        <v>471</v>
      </c>
      <c r="AM37" s="218"/>
      <c r="AN37" s="194"/>
    </row>
    <row r="38" spans="31:40" x14ac:dyDescent="0.2">
      <c r="AE38" s="193"/>
      <c r="AF38" s="48" t="s">
        <v>1</v>
      </c>
      <c r="AG38" s="48" t="s">
        <v>454</v>
      </c>
      <c r="AH38" s="180" t="s">
        <v>3</v>
      </c>
      <c r="AI38" s="51" t="s">
        <v>4</v>
      </c>
      <c r="AJ38" s="180" t="s">
        <v>3</v>
      </c>
      <c r="AK38" s="51" t="s">
        <v>4</v>
      </c>
      <c r="AL38" s="180" t="s">
        <v>3</v>
      </c>
      <c r="AM38" s="51" t="s">
        <v>4</v>
      </c>
      <c r="AN38" s="194"/>
    </row>
    <row r="39" spans="31:40" ht="56" customHeight="1" x14ac:dyDescent="0.2">
      <c r="AE39" s="193"/>
      <c r="AF39" s="176">
        <v>44285</v>
      </c>
      <c r="AG39" s="182" t="s">
        <v>453</v>
      </c>
      <c r="AH39" s="181" t="s">
        <v>483</v>
      </c>
      <c r="AI39" s="55" t="s">
        <v>0</v>
      </c>
      <c r="AJ39" s="181" t="s">
        <v>472</v>
      </c>
      <c r="AK39" s="55" t="s">
        <v>0</v>
      </c>
      <c r="AL39" s="181" t="s">
        <v>494</v>
      </c>
      <c r="AM39" s="55" t="s">
        <v>0</v>
      </c>
      <c r="AN39" s="194"/>
    </row>
    <row r="40" spans="31:40" ht="70" x14ac:dyDescent="0.2">
      <c r="AE40" s="193"/>
      <c r="AF40" s="175">
        <v>44301</v>
      </c>
      <c r="AG40" s="183" t="s">
        <v>453</v>
      </c>
      <c r="AH40" s="178" t="s">
        <v>484</v>
      </c>
      <c r="AI40" s="139" t="s">
        <v>485</v>
      </c>
      <c r="AJ40" s="178" t="s">
        <v>473</v>
      </c>
      <c r="AK40" s="54" t="s">
        <v>474</v>
      </c>
      <c r="AL40" s="178" t="s">
        <v>495</v>
      </c>
      <c r="AM40" s="139" t="s">
        <v>496</v>
      </c>
      <c r="AN40" s="194"/>
    </row>
    <row r="41" spans="31:40" ht="57" customHeight="1" x14ac:dyDescent="0.2">
      <c r="AE41" s="193"/>
      <c r="AF41" s="176">
        <v>44316</v>
      </c>
      <c r="AG41" s="182" t="s">
        <v>453</v>
      </c>
      <c r="AH41" s="177" t="s">
        <v>486</v>
      </c>
      <c r="AI41" s="86" t="s">
        <v>487</v>
      </c>
      <c r="AJ41" s="177" t="s">
        <v>475</v>
      </c>
      <c r="AK41" s="86" t="s">
        <v>476</v>
      </c>
      <c r="AL41" s="177" t="s">
        <v>497</v>
      </c>
      <c r="AM41" s="86" t="s">
        <v>498</v>
      </c>
      <c r="AN41" s="194"/>
    </row>
    <row r="42" spans="31:40" ht="56" customHeight="1" x14ac:dyDescent="0.2">
      <c r="AE42" s="193"/>
      <c r="AF42" s="175">
        <v>44331</v>
      </c>
      <c r="AG42" s="183" t="s">
        <v>453</v>
      </c>
      <c r="AH42" s="178" t="s">
        <v>488</v>
      </c>
      <c r="AI42" s="139" t="s">
        <v>489</v>
      </c>
      <c r="AJ42" s="178" t="s">
        <v>477</v>
      </c>
      <c r="AK42" s="139" t="s">
        <v>478</v>
      </c>
      <c r="AL42" s="178" t="s">
        <v>499</v>
      </c>
      <c r="AM42" s="139" t="s">
        <v>500</v>
      </c>
      <c r="AN42" s="194"/>
    </row>
    <row r="43" spans="31:40" ht="57" customHeight="1" x14ac:dyDescent="0.2">
      <c r="AE43" s="193"/>
      <c r="AF43" s="176">
        <v>44346</v>
      </c>
      <c r="AG43" s="182" t="s">
        <v>453</v>
      </c>
      <c r="AH43" s="177" t="s">
        <v>490</v>
      </c>
      <c r="AI43" s="86" t="s">
        <v>491</v>
      </c>
      <c r="AJ43" s="177" t="s">
        <v>479</v>
      </c>
      <c r="AK43" s="86" t="s">
        <v>480</v>
      </c>
      <c r="AL43" s="177" t="s">
        <v>501</v>
      </c>
      <c r="AM43" s="86" t="s">
        <v>502</v>
      </c>
      <c r="AN43" s="194"/>
    </row>
    <row r="44" spans="31:40" ht="60" customHeight="1" thickBot="1" x14ac:dyDescent="0.25">
      <c r="AE44" s="193"/>
      <c r="AF44" s="175">
        <v>44362</v>
      </c>
      <c r="AG44" s="183" t="s">
        <v>453</v>
      </c>
      <c r="AH44" s="179" t="s">
        <v>492</v>
      </c>
      <c r="AI44" s="87" t="s">
        <v>493</v>
      </c>
      <c r="AJ44" s="179" t="s">
        <v>481</v>
      </c>
      <c r="AK44" s="87" t="s">
        <v>482</v>
      </c>
      <c r="AL44" s="179" t="s">
        <v>503</v>
      </c>
      <c r="AM44" s="87" t="s">
        <v>504</v>
      </c>
      <c r="AN44" s="194"/>
    </row>
    <row r="45" spans="31:40" ht="17" thickTop="1" x14ac:dyDescent="0.2">
      <c r="AE45" s="193"/>
      <c r="AF45" s="220" t="s">
        <v>23</v>
      </c>
      <c r="AG45" s="220"/>
      <c r="AH45" s="220"/>
      <c r="AI45" s="220"/>
      <c r="AJ45" s="220"/>
      <c r="AK45" s="220"/>
      <c r="AL45" s="220"/>
      <c r="AM45" s="220"/>
      <c r="AN45" s="194"/>
    </row>
    <row r="46" spans="31:40" ht="17" thickBot="1" x14ac:dyDescent="0.25">
      <c r="AE46" s="196"/>
      <c r="AF46" s="197"/>
      <c r="AG46" s="197"/>
      <c r="AH46" s="197"/>
      <c r="AI46" s="197"/>
      <c r="AJ46" s="197"/>
      <c r="AK46" s="197"/>
      <c r="AL46" s="197"/>
      <c r="AM46" s="197"/>
      <c r="AN46" s="198"/>
    </row>
    <row r="47" spans="31:40" x14ac:dyDescent="0.2">
      <c r="AE47" s="50"/>
      <c r="AF47" s="50"/>
      <c r="AG47" s="50"/>
      <c r="AH47" s="50"/>
      <c r="AI47" s="50"/>
      <c r="AJ47" s="50"/>
      <c r="AK47" s="50"/>
      <c r="AL47" s="50"/>
      <c r="AM47" s="50"/>
      <c r="AN47" s="50"/>
    </row>
    <row r="50" spans="34:35" x14ac:dyDescent="0.2">
      <c r="AH50" s="136"/>
      <c r="AI50" s="136"/>
    </row>
    <row r="52" spans="34:35" x14ac:dyDescent="0.2">
      <c r="AH52" s="137"/>
    </row>
    <row r="53" spans="34:35" x14ac:dyDescent="0.2">
      <c r="AH53" s="137"/>
      <c r="AI53" s="137"/>
    </row>
    <row r="54" spans="34:35" x14ac:dyDescent="0.2">
      <c r="AH54" s="137"/>
      <c r="AI54" s="137"/>
    </row>
    <row r="55" spans="34:35" x14ac:dyDescent="0.2">
      <c r="AH55" s="137"/>
      <c r="AI55" s="137"/>
    </row>
  </sheetData>
  <mergeCells count="24">
    <mergeCell ref="AF36:AM36"/>
    <mergeCell ref="AH37:AI37"/>
    <mergeCell ref="AJ37:AK37"/>
    <mergeCell ref="AL37:AM37"/>
    <mergeCell ref="AF45:AM45"/>
    <mergeCell ref="D22:H22"/>
    <mergeCell ref="W21:AC21"/>
    <mergeCell ref="Y22:AC22"/>
    <mergeCell ref="B3:H3"/>
    <mergeCell ref="W3:AC3"/>
    <mergeCell ref="B4:H4"/>
    <mergeCell ref="W4:AC4"/>
    <mergeCell ref="D5:H5"/>
    <mergeCell ref="Y5:AC5"/>
    <mergeCell ref="B12:H12"/>
    <mergeCell ref="W12:AC12"/>
    <mergeCell ref="D13:H13"/>
    <mergeCell ref="Y13:AC13"/>
    <mergeCell ref="B21:H21"/>
    <mergeCell ref="AL5:AM5"/>
    <mergeCell ref="AF4:AM4"/>
    <mergeCell ref="AF12:AM12"/>
    <mergeCell ref="AH5:AI5"/>
    <mergeCell ref="AJ5:A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4DAF-124D-E04C-B679-9F496DC26D17}">
  <dimension ref="B2:X23"/>
  <sheetViews>
    <sheetView topLeftCell="X1" zoomScale="110" zoomScaleNormal="110" workbookViewId="0">
      <selection activeCell="AH4" sqref="AH4"/>
    </sheetView>
  </sheetViews>
  <sheetFormatPr baseColWidth="10" defaultRowHeight="16" x14ac:dyDescent="0.2"/>
  <cols>
    <col min="2" max="4" width="8.1640625" bestFit="1" customWidth="1"/>
    <col min="5" max="5" width="8" bestFit="1" customWidth="1"/>
    <col min="6" max="6" width="7.83203125" bestFit="1" customWidth="1"/>
    <col min="7" max="7" width="8.1640625" bestFit="1" customWidth="1"/>
    <col min="8" max="8" width="8.83203125" bestFit="1" customWidth="1"/>
    <col min="9" max="9" width="7.83203125" bestFit="1" customWidth="1"/>
    <col min="10" max="10" width="8.83203125" bestFit="1" customWidth="1"/>
    <col min="11" max="11" width="12.1640625" bestFit="1" customWidth="1"/>
    <col min="12" max="12" width="12.83203125" bestFit="1" customWidth="1"/>
    <col min="13" max="13" width="12.1640625" bestFit="1" customWidth="1"/>
    <col min="16" max="16" width="22.6640625" bestFit="1" customWidth="1"/>
    <col min="17" max="18" width="19.1640625" bestFit="1" customWidth="1"/>
    <col min="19" max="19" width="19.83203125" bestFit="1" customWidth="1"/>
    <col min="24" max="24" width="26.83203125" customWidth="1"/>
  </cols>
  <sheetData>
    <row r="2" spans="2:24" ht="17" thickBot="1" x14ac:dyDescent="0.25">
      <c r="G2" s="134">
        <v>11.12425</v>
      </c>
    </row>
    <row r="3" spans="2:24" x14ac:dyDescent="0.2">
      <c r="B3" s="89" t="s">
        <v>104</v>
      </c>
      <c r="C3" s="90" t="s">
        <v>105</v>
      </c>
      <c r="D3" s="90" t="s">
        <v>106</v>
      </c>
      <c r="E3" s="90" t="s">
        <v>107</v>
      </c>
      <c r="F3" s="90" t="s">
        <v>108</v>
      </c>
      <c r="G3" s="90" t="s">
        <v>109</v>
      </c>
      <c r="H3" s="90" t="s">
        <v>110</v>
      </c>
      <c r="I3" s="90" t="s">
        <v>111</v>
      </c>
      <c r="J3" s="90" t="s">
        <v>112</v>
      </c>
      <c r="K3" s="90" t="s">
        <v>113</v>
      </c>
      <c r="L3" s="90" t="s">
        <v>114</v>
      </c>
      <c r="M3" s="91" t="s">
        <v>115</v>
      </c>
      <c r="Q3" s="136">
        <v>44270</v>
      </c>
      <c r="X3" s="136">
        <v>44270</v>
      </c>
    </row>
    <row r="4" spans="2:24" ht="90" customHeight="1" x14ac:dyDescent="0.2">
      <c r="B4" s="92">
        <v>9.5508939999999996</v>
      </c>
      <c r="C4" s="93">
        <v>11.211634999999999</v>
      </c>
      <c r="D4" s="93">
        <v>13.049963</v>
      </c>
      <c r="E4" s="94">
        <v>44256</v>
      </c>
      <c r="F4" s="94">
        <v>44270</v>
      </c>
      <c r="G4" s="93">
        <v>11.409516999999999</v>
      </c>
      <c r="H4" s="93">
        <v>-0.197881999999999</v>
      </c>
      <c r="I4" s="93">
        <v>1.6404460000000001</v>
      </c>
      <c r="J4" s="93">
        <v>-1.8586229999999899</v>
      </c>
      <c r="K4">
        <f>((G4-$G$2)-(C4-$G$2))*100/(G4-$G$2)</f>
        <v>69.36729449953917</v>
      </c>
      <c r="L4">
        <f>((G4-$G$2)-(D4-$G$2))*100/(G4-$G$2)</f>
        <v>-575.05635071704921</v>
      </c>
      <c r="M4" s="135">
        <f>((G4-$G$2)-(B4-$G$2))*100/(G4-$G$2)</f>
        <v>651.5380327903348</v>
      </c>
      <c r="P4" s="84" t="str">
        <f>FIXED(C4,1)&amp;" ["&amp;FIXED(B4,1)&amp;", "&amp;FIXED(D4,1)&amp;"]"&amp;CHAR(10) &amp;
FIXED(H4*-1,1)&amp;" ["&amp;FIXED(I4*-1,1)&amp;", "&amp;FIXED(J4*-1,1)&amp;"]"&amp; CHAR(10)&amp;
FIXED(K4,1)</f>
        <v>11.2 [9.6, 13.0]
0.2 [-1.6, 1.9]
69.4</v>
      </c>
      <c r="Q4" s="85" t="s">
        <v>0</v>
      </c>
      <c r="R4" s="85" t="s">
        <v>0</v>
      </c>
      <c r="S4" s="85" t="s">
        <v>0</v>
      </c>
      <c r="W4" s="136">
        <v>44331</v>
      </c>
      <c r="X4" s="84" t="s">
        <v>201</v>
      </c>
    </row>
    <row r="5" spans="2:24" ht="51" x14ac:dyDescent="0.2">
      <c r="B5" s="92">
        <v>9.0692330000000005</v>
      </c>
      <c r="C5" s="93">
        <v>11.289133</v>
      </c>
      <c r="D5" s="93">
        <v>13.860422</v>
      </c>
      <c r="E5" s="94">
        <v>44256</v>
      </c>
      <c r="F5" s="94">
        <v>44285</v>
      </c>
      <c r="G5" s="93">
        <v>12.148521000000001</v>
      </c>
      <c r="H5" s="93">
        <v>-0.85938800000000004</v>
      </c>
      <c r="I5" s="93">
        <v>1.7119009999999899</v>
      </c>
      <c r="J5" s="93">
        <v>-3.079288</v>
      </c>
      <c r="K5">
        <f t="shared" ref="K5:K8" si="0">((G5-$G$2)-(C5-$G$2))*100/(G5-$G$2)</f>
        <v>83.902404734684524</v>
      </c>
      <c r="L5">
        <f t="shared" ref="L5:L8" si="1">((G5-$G$2)-(D5-$G$2))*100/(G5-$G$2)</f>
        <v>-167.13360038505417</v>
      </c>
      <c r="M5" s="135">
        <f t="shared" ref="M5:M8" si="2">((G5-$G$2)-(B5-$G$2))*100/(G5-$G$2)</f>
        <v>300.63215691940889</v>
      </c>
      <c r="P5" s="84" t="str">
        <f t="shared" ref="P5:P18" si="3">FIXED(C5,1)&amp;" ["&amp;FIXED(B5,1)&amp;", "&amp;FIXED(D5,1)&amp;"]"&amp;CHAR(10) &amp;
FIXED(H5*-1,1)&amp;" ["&amp;FIXED(I5*-1,1)&amp;", "&amp;FIXED(J5*-1,1)&amp;"]"&amp; CHAR(10)&amp;
FIXED(K5,1) &amp;"% ["&amp;FIXED(L5,1)&amp;"%, "&amp;FIXED(M5,1)&amp;"%]"</f>
        <v>11.3 [9.1, 13.9]
0.9 [-1.7, 3.1]
83.9% [-167.1%, 300.6%]</v>
      </c>
      <c r="Q5" s="84" t="str">
        <f>FIXED(C9,1)&amp;" ["&amp;FIXED(B9,1)&amp;", "&amp;FIXED(D9,1)&amp;"]"&amp;CHAR(10) &amp;
FIXED(H9*-1,1)&amp;" ["&amp;FIXED(I9*-1,1)&amp;", "&amp;FIXED(J9*-1,1)&amp;"]"&amp; CHAR(10)&amp;
FIXED(K9,1) &amp;"% ["&amp;FIXED(L9,1)&amp;"%, "&amp;FIXED(M9,1)&amp;"%]"</f>
        <v>11.5 [9.8, 13.5]
0.6 [-1.3, 2.4]
5.2% [-10.8%, 19.7%]</v>
      </c>
      <c r="R5" s="85" t="s">
        <v>0</v>
      </c>
      <c r="S5" s="85" t="s">
        <v>0</v>
      </c>
    </row>
    <row r="6" spans="2:24" ht="51" x14ac:dyDescent="0.2">
      <c r="B6" s="92">
        <v>8.6940600000000003</v>
      </c>
      <c r="C6" s="93">
        <v>11.353944</v>
      </c>
      <c r="D6" s="93">
        <v>14.534090000000001</v>
      </c>
      <c r="E6" s="94">
        <v>44256</v>
      </c>
      <c r="F6" s="94">
        <v>44301</v>
      </c>
      <c r="G6" s="93">
        <v>14.287843000000001</v>
      </c>
      <c r="H6" s="93">
        <v>-2.9338989999999998</v>
      </c>
      <c r="I6" s="93">
        <v>0.24624699999999999</v>
      </c>
      <c r="J6" s="93">
        <v>-5.5937830000000002</v>
      </c>
      <c r="K6">
        <f t="shared" si="0"/>
        <v>92.739457951765587</v>
      </c>
      <c r="L6">
        <f t="shared" si="1"/>
        <v>-7.7837762316454828</v>
      </c>
      <c r="M6" s="135">
        <f t="shared" si="2"/>
        <v>176.81740350291579</v>
      </c>
      <c r="O6" s="136"/>
      <c r="P6" s="84" t="str">
        <f t="shared" si="3"/>
        <v>11.4 [8.7, 14.5]
2.9 [-0.2, 5.6]
92.7% [-7.8%, 176.8%]</v>
      </c>
      <c r="Q6" s="84" t="str">
        <f>FIXED(C10,1)&amp;" ["&amp;FIXED(B10,1)&amp;", "&amp;FIXED(D10,1)&amp;"]"&amp;CHAR(10) &amp;
FIXED(H10*-1,1)&amp;" ["&amp;FIXED(I10*-1,1)&amp;", "&amp;FIXED(J10*-1,1)&amp;"]"&amp; CHAR(10)&amp;
FIXED(K10,1) &amp;"% ["&amp;FIXED(L10,1)&amp;"%, "&amp;FIXED(M10,1)&amp;"%]"</f>
        <v>11.6 [9.2, 14.4]
2.7 [-0.1, 5.0]
18.7% [-0.6%, 35.3%]</v>
      </c>
      <c r="R6" s="84" t="str">
        <f>FIXED(C13,1)&amp;" ["&amp;FIXED(B13,1)&amp;", "&amp;FIXED(D13,1)&amp;"]"&amp;CHAR(10) &amp;
FIXED(H13*-1,1)&amp;" ["&amp;FIXED(I13*-1,1)&amp;", "&amp;FIXED(J13*-1,1)&amp;"]"&amp; CHAR(10)&amp;
FIXED(K13,1) &amp;"% ["&amp;FIXED(L13,1)&amp;"%, "&amp;FIXED(M13,1)&amp;"%]"</f>
        <v>12.5 [10.4, 15.0]
1.8 [-0.7, 3.9]
12.3% [-4.7%, 27.2%]</v>
      </c>
      <c r="S6" s="85" t="s">
        <v>0</v>
      </c>
      <c r="V6">
        <f>13.27-3.6</f>
        <v>9.67</v>
      </c>
    </row>
    <row r="7" spans="2:24" ht="68" x14ac:dyDescent="0.2">
      <c r="B7" s="92">
        <v>8.3953749999999996</v>
      </c>
      <c r="C7" s="93">
        <v>11.402383</v>
      </c>
      <c r="D7" s="93">
        <v>15.096142</v>
      </c>
      <c r="E7" s="94">
        <v>44256</v>
      </c>
      <c r="F7" s="94">
        <v>44316</v>
      </c>
      <c r="G7" s="93">
        <v>19.156979</v>
      </c>
      <c r="H7" s="93">
        <v>-7.7545959999999896</v>
      </c>
      <c r="I7" s="93">
        <v>-4.0608369999999896</v>
      </c>
      <c r="J7" s="93">
        <v>-10.761604</v>
      </c>
      <c r="K7">
        <f t="shared" si="0"/>
        <v>96.537503008006368</v>
      </c>
      <c r="L7">
        <f t="shared" si="1"/>
        <v>50.553641234504475</v>
      </c>
      <c r="M7" s="135">
        <f t="shared" si="2"/>
        <v>133.97195398973375</v>
      </c>
      <c r="P7" s="84" t="str">
        <f t="shared" si="3"/>
        <v>11.4 [8.4, 15.1]
7.8 [4.1, 10.8]
96.5% [50.6%, 134.0%]</v>
      </c>
      <c r="Q7" s="84" t="str">
        <f>FIXED(C11,1)&amp;" ["&amp;FIXED(B11,1)&amp;", "&amp;FIXED(D11,1)&amp;"]"&amp;CHAR(10) &amp;
FIXED(H11*-1,1)&amp;" ["&amp;FIXED(I11*-1,1)&amp;", "&amp;FIXED(J11*-1,1)&amp;"]"&amp; CHAR(10)&amp;
FIXED(K11,1) &amp;"% ["&amp;FIXED(L11,1)&amp;"%, "&amp;FIXED(M11,1)&amp;"%]"</f>
        <v>11.7 [8.9, 15.1]
7.5 [4.1, 10.2]
38.9% [21.3%, 53.5%]</v>
      </c>
      <c r="R7" s="84" t="str">
        <f>FIXED(C14,1)&amp;" ["&amp;FIXED(B14,1)&amp;", "&amp;FIXED(D14,1)&amp;"]"&amp;CHAR(10) &amp;
FIXED(H14*-1,1)&amp;" ["&amp;FIXED(I14*-1,1)&amp;", "&amp;FIXED(J14*-1,1)&amp;"]"&amp; CHAR(10)&amp;
FIXED(K14,1) &amp;"% ["&amp;FIXED(L14,1)&amp;"%, "&amp;FIXED(M14,1)&amp;"%]"</f>
        <v>12.9 [10.0, 16.6]
6.2 [2.6, 9.2]
32.5% [13.6%, 47.8%]</v>
      </c>
      <c r="S7" s="84" t="str">
        <f>FIXED(C16,1)&amp;" ["&amp;FIXED(B16,1)&amp;", "&amp;FIXED(D16,1)&amp;"]"&amp;CHAR(10) &amp;
FIXED(H16*-1,1)&amp;" ["&amp;FIXED(I16*-1,1)&amp;", "&amp;FIXED(J16*-1,1)&amp;"]"&amp; CHAR(10)&amp;
FIXED(K16,1) &amp;"% ["&amp;FIXED(L16,1)&amp;"%, "&amp;FIXED(M16,1)&amp;"%]"</f>
        <v>16.3 [13.1, 20.2]
2.9 [-1.0, 6.0]
14.9% [-5.5%, 31.5%]</v>
      </c>
      <c r="V7">
        <f>13.27--2.8</f>
        <v>16.07</v>
      </c>
    </row>
    <row r="8" spans="2:24" ht="68" x14ac:dyDescent="0.2">
      <c r="B8" s="92">
        <v>8.1230879999999992</v>
      </c>
      <c r="C8" s="93">
        <v>11.441407</v>
      </c>
      <c r="D8" s="93">
        <v>15.567758</v>
      </c>
      <c r="E8" s="94">
        <v>44256</v>
      </c>
      <c r="F8" s="94">
        <v>44331</v>
      </c>
      <c r="G8" s="93">
        <v>24.683025000000001</v>
      </c>
      <c r="H8" s="93">
        <v>-13.241618000000001</v>
      </c>
      <c r="I8" s="93">
        <v>-9.1152669999999993</v>
      </c>
      <c r="J8" s="93">
        <v>-16.559937000000001</v>
      </c>
      <c r="K8">
        <f t="shared" si="0"/>
        <v>97.660872755835243</v>
      </c>
      <c r="L8">
        <f t="shared" si="1"/>
        <v>67.227806346812315</v>
      </c>
      <c r="M8" s="135">
        <f t="shared" si="2"/>
        <v>122.13446273723106</v>
      </c>
      <c r="O8" s="136">
        <v>44331</v>
      </c>
      <c r="P8" s="84" t="str">
        <f t="shared" si="3"/>
        <v>11.4 [8.1, 15.6]
13.2 [9.1, 16.6]
97.7% [67.2%, 122.1%]</v>
      </c>
      <c r="Q8" s="84" t="str">
        <f>FIXED(C12,1)&amp;" ["&amp;FIXED(B12,1)&amp;", "&amp;FIXED(D12,1)&amp;"]"&amp;CHAR(10) &amp;
FIXED(H12*-1,1)&amp;" ["&amp;FIXED(I12*-1,1)&amp;", "&amp;FIXED(J12*-1,1)&amp;"]"&amp; CHAR(10)&amp;
FIXED(K12,1) &amp;"% ["&amp;FIXED(L12,1)&amp;"%, "&amp;FIXED(M12,1)&amp;"%]"</f>
        <v>11.8 [8.6, 15.7]
12.9 [9.0, 16.1]
52.3% [36.5%, 65.0%]</v>
      </c>
      <c r="R8" s="84" t="str">
        <f>FIXED(C15,1)&amp;" ["&amp;FIXED(B15,1)&amp;", "&amp;FIXED(D15,1)&amp;"]"&amp;CHAR(10) &amp;
FIXED(H15*-1,1)&amp;" ["&amp;FIXED(I15*-1,1)&amp;", "&amp;FIXED(J15*-1,1)&amp;"]"&amp; CHAR(10)&amp;
FIXED(K15,1) &amp;"% ["&amp;FIXED(L15,1)&amp;"%, "&amp;FIXED(M15,1)&amp;"%]"</f>
        <v>13.3 [9.7, 18.1]
11.4 [6.6, 15.0]
46.1% [26.7%, 60.7%]</v>
      </c>
      <c r="S8" s="84" t="str">
        <f>FIXED(C17,1)&amp;" ["&amp;FIXED(B17,1)&amp;", "&amp;FIXED(D17,1)&amp;"]"&amp;CHAR(10) &amp;
FIXED(H17*-1,1)&amp;" ["&amp;FIXED(I17*-1,1)&amp;", "&amp;FIXED(J17*-1,1)&amp;"]"&amp; CHAR(10)&amp;
FIXED(K17,1) &amp;"% ["&amp;FIXED(L17,1)&amp;"%, "&amp;FIXED(M17,1)&amp;"%]"</f>
        <v>19.1 [13.5, 26.9]
5.6 [-2.2, 11.2]
22.8% [-8.9%, 45.4%]</v>
      </c>
      <c r="V8">
        <f>13.27-0.25</f>
        <v>13.02</v>
      </c>
    </row>
    <row r="9" spans="2:24" x14ac:dyDescent="0.2">
      <c r="B9" s="92">
        <v>9.7509130000000006</v>
      </c>
      <c r="C9" s="93">
        <v>11.515587</v>
      </c>
      <c r="D9" s="93">
        <v>13.459272</v>
      </c>
      <c r="E9" s="94">
        <v>44270</v>
      </c>
      <c r="F9" s="94">
        <v>44285</v>
      </c>
      <c r="G9" s="93">
        <v>12.148521000000001</v>
      </c>
      <c r="H9" s="93">
        <v>-0.632934</v>
      </c>
      <c r="I9" s="93">
        <v>1.31075099999999</v>
      </c>
      <c r="J9" s="93">
        <v>-2.397608</v>
      </c>
      <c r="K9" s="93">
        <v>5.2099675343196097</v>
      </c>
      <c r="L9" s="93">
        <v>-10.789387448891899</v>
      </c>
      <c r="M9" s="95">
        <v>19.735801584406801</v>
      </c>
    </row>
    <row r="10" spans="2:24" x14ac:dyDescent="0.2">
      <c r="B10" s="92">
        <v>9.2417920000000002</v>
      </c>
      <c r="C10" s="93">
        <v>11.62092</v>
      </c>
      <c r="D10" s="93">
        <v>14.369206</v>
      </c>
      <c r="E10" s="94">
        <v>44270</v>
      </c>
      <c r="F10" s="94">
        <v>44301</v>
      </c>
      <c r="G10" s="93">
        <v>14.287843000000001</v>
      </c>
      <c r="H10" s="93">
        <v>-2.6669230000000002</v>
      </c>
      <c r="I10" s="93">
        <v>8.1362999999999602E-2</v>
      </c>
      <c r="J10" s="93">
        <v>-5.0460510000000003</v>
      </c>
      <c r="K10" s="93">
        <v>18.665679627078699</v>
      </c>
      <c r="L10" s="93">
        <v>-0.56945614533977995</v>
      </c>
      <c r="M10" s="95">
        <v>35.317094399763398</v>
      </c>
    </row>
    <row r="11" spans="2:24" x14ac:dyDescent="0.2">
      <c r="B11" s="92">
        <v>8.9133309999999994</v>
      </c>
      <c r="C11" s="93">
        <v>11.703863999999999</v>
      </c>
      <c r="D11" s="93">
        <v>15.073506999999999</v>
      </c>
      <c r="E11" s="94">
        <v>44270</v>
      </c>
      <c r="F11" s="94">
        <v>44316</v>
      </c>
      <c r="G11" s="93">
        <v>19.156979</v>
      </c>
      <c r="H11" s="93">
        <v>-7.4531150000000004</v>
      </c>
      <c r="I11" s="93">
        <v>-4.0834720000000004</v>
      </c>
      <c r="J11" s="93">
        <v>-10.243648</v>
      </c>
      <c r="K11" s="93">
        <v>38.905481913406</v>
      </c>
      <c r="L11" s="93">
        <v>21.315845259317701</v>
      </c>
      <c r="M11" s="95">
        <v>53.472147148044499</v>
      </c>
    </row>
    <row r="12" spans="2:24" x14ac:dyDescent="0.2">
      <c r="B12" s="92">
        <v>8.6296219999999995</v>
      </c>
      <c r="C12" s="93">
        <v>11.776206</v>
      </c>
      <c r="D12" s="93">
        <v>15.677747999999999</v>
      </c>
      <c r="E12" s="94">
        <v>44270</v>
      </c>
      <c r="F12" s="94">
        <v>44331</v>
      </c>
      <c r="G12" s="93">
        <v>24.683025000000001</v>
      </c>
      <c r="H12" s="93">
        <v>-12.906819</v>
      </c>
      <c r="I12" s="93">
        <v>-9.0052769999999995</v>
      </c>
      <c r="J12" s="93">
        <v>-16.053402999999999</v>
      </c>
      <c r="K12" s="93">
        <v>52.290264260559603</v>
      </c>
      <c r="L12" s="93">
        <v>36.483684637519097</v>
      </c>
      <c r="M12" s="95">
        <v>65.038231740234394</v>
      </c>
      <c r="V12">
        <f>9.7/13.27</f>
        <v>0.73097211755840241</v>
      </c>
    </row>
    <row r="13" spans="2:24" x14ac:dyDescent="0.2">
      <c r="B13" s="92">
        <v>10.403639</v>
      </c>
      <c r="C13" s="93">
        <v>12.534257999999999</v>
      </c>
      <c r="D13" s="93">
        <v>14.963876000000001</v>
      </c>
      <c r="E13" s="94">
        <v>44285</v>
      </c>
      <c r="F13" s="94">
        <v>44301</v>
      </c>
      <c r="G13" s="93">
        <v>14.287843000000001</v>
      </c>
      <c r="H13" s="93">
        <v>-1.7535849999999999</v>
      </c>
      <c r="I13" s="93">
        <v>0.676033</v>
      </c>
      <c r="J13" s="93">
        <v>-3.884204</v>
      </c>
      <c r="K13" s="93">
        <v>12.273266160609399</v>
      </c>
      <c r="L13" s="93">
        <v>-4.7315259553173998</v>
      </c>
      <c r="M13" s="95">
        <v>27.185377106957201</v>
      </c>
      <c r="V13">
        <f>16.1/13.27</f>
        <v>1.2132629992464206</v>
      </c>
    </row>
    <row r="14" spans="2:24" x14ac:dyDescent="0.2">
      <c r="B14" s="92">
        <v>9.998151</v>
      </c>
      <c r="C14" s="93">
        <v>12.927246</v>
      </c>
      <c r="D14" s="93">
        <v>16.55302</v>
      </c>
      <c r="E14" s="94">
        <v>44285</v>
      </c>
      <c r="F14" s="94">
        <v>44316</v>
      </c>
      <c r="G14" s="93">
        <v>19.156979</v>
      </c>
      <c r="H14" s="93">
        <v>-6.2297329999999898</v>
      </c>
      <c r="I14" s="93">
        <v>-2.6039589999999899</v>
      </c>
      <c r="J14" s="93">
        <v>-9.1588279999999997</v>
      </c>
      <c r="K14" s="93">
        <v>32.519391496957802</v>
      </c>
      <c r="L14" s="93">
        <v>13.5927434069849</v>
      </c>
      <c r="M14" s="95">
        <v>47.809354491645003</v>
      </c>
      <c r="V14">
        <f>13.02/13.27</f>
        <v>0.98116051243406177</v>
      </c>
    </row>
    <row r="15" spans="2:24" x14ac:dyDescent="0.2">
      <c r="B15" s="92">
        <v>9.7117070000000005</v>
      </c>
      <c r="C15" s="93">
        <v>13.311531</v>
      </c>
      <c r="D15" s="93">
        <v>18.082550999999999</v>
      </c>
      <c r="E15" s="94">
        <v>44285</v>
      </c>
      <c r="F15" s="94">
        <v>44331</v>
      </c>
      <c r="G15" s="93">
        <v>24.683025000000001</v>
      </c>
      <c r="H15" s="93">
        <v>-11.371494</v>
      </c>
      <c r="I15" s="93">
        <v>-6.6004740000000002</v>
      </c>
      <c r="J15" s="93">
        <v>-14.971318</v>
      </c>
      <c r="K15" s="93">
        <v>46.0700987824628</v>
      </c>
      <c r="L15" s="93">
        <v>26.740944434484799</v>
      </c>
      <c r="M15" s="95">
        <v>60.654307970761202</v>
      </c>
    </row>
    <row r="16" spans="2:24" x14ac:dyDescent="0.2">
      <c r="B16" s="92">
        <v>13.131354</v>
      </c>
      <c r="C16" s="93">
        <v>16.302250000000001</v>
      </c>
      <c r="D16" s="93">
        <v>20.206731999999999</v>
      </c>
      <c r="E16" s="94">
        <v>44301</v>
      </c>
      <c r="F16" s="94">
        <v>44316</v>
      </c>
      <c r="G16" s="93">
        <v>19.156979</v>
      </c>
      <c r="H16" s="93">
        <v>-2.8547289999999901</v>
      </c>
      <c r="I16" s="93">
        <v>1.0497529999999899</v>
      </c>
      <c r="J16" s="93">
        <v>-6.0256249999999998</v>
      </c>
      <c r="K16" s="93">
        <v>14.9017702634637</v>
      </c>
      <c r="L16" s="93">
        <v>-5.4797418737056498</v>
      </c>
      <c r="M16" s="95">
        <v>31.453941667942502</v>
      </c>
    </row>
    <row r="17" spans="2:16" x14ac:dyDescent="0.2">
      <c r="B17" s="92">
        <v>13.484980999999999</v>
      </c>
      <c r="C17" s="93">
        <v>19.050961000000001</v>
      </c>
      <c r="D17" s="93">
        <v>26.884647999999999</v>
      </c>
      <c r="E17" s="94">
        <v>44301</v>
      </c>
      <c r="F17" s="94">
        <v>44331</v>
      </c>
      <c r="G17" s="93">
        <v>24.683025000000001</v>
      </c>
      <c r="H17" s="93">
        <v>-5.6320639999999997</v>
      </c>
      <c r="I17" s="93">
        <v>2.2016229999999899</v>
      </c>
      <c r="J17" s="93">
        <v>-11.198043999999999</v>
      </c>
      <c r="K17" s="93">
        <v>22.817559841226899</v>
      </c>
      <c r="L17" s="93">
        <v>-8.9195833979019898</v>
      </c>
      <c r="M17" s="95">
        <v>45.367389126737898</v>
      </c>
    </row>
    <row r="18" spans="2:16" ht="52" thickBot="1" x14ac:dyDescent="0.25">
      <c r="B18" s="96">
        <v>20.588626999999999</v>
      </c>
      <c r="C18" s="97">
        <v>25.633641999999998</v>
      </c>
      <c r="D18" s="97">
        <v>31.260646000000001</v>
      </c>
      <c r="E18" s="98">
        <v>44316</v>
      </c>
      <c r="F18" s="98">
        <v>44331</v>
      </c>
      <c r="G18" s="97">
        <v>24.683025000000001</v>
      </c>
      <c r="H18" s="97">
        <v>0.95061699999999705</v>
      </c>
      <c r="I18" s="97">
        <v>6.5776209999999997</v>
      </c>
      <c r="J18" s="97">
        <v>-4.094398</v>
      </c>
      <c r="K18" s="97">
        <v>-3.85129861514136</v>
      </c>
      <c r="L18" s="97">
        <v>-26.648358537901998</v>
      </c>
      <c r="M18" s="99">
        <v>16.587910112313999</v>
      </c>
      <c r="P18" s="84" t="str">
        <f t="shared" si="3"/>
        <v>25.6 [20.6, 31.3]
-1.0 [-6.6, 4.1]
-3.9% [-26.6%, 16.6%]</v>
      </c>
    </row>
    <row r="21" spans="2:16" x14ac:dyDescent="0.2">
      <c r="J21" t="s">
        <v>198</v>
      </c>
      <c r="K21">
        <f>G4-G2</f>
        <v>0.28526699999999927</v>
      </c>
      <c r="L21" t="s">
        <v>104</v>
      </c>
      <c r="M21" t="s">
        <v>106</v>
      </c>
    </row>
    <row r="22" spans="2:16" x14ac:dyDescent="0.2">
      <c r="J22" t="s">
        <v>199</v>
      </c>
      <c r="K22">
        <f>C4-G2</f>
        <v>8.738499999999938E-2</v>
      </c>
      <c r="L22">
        <f>B4-G2</f>
        <v>-1.5733560000000004</v>
      </c>
      <c r="M22">
        <f>D4-G2</f>
        <v>1.925713</v>
      </c>
    </row>
    <row r="23" spans="2:16" x14ac:dyDescent="0.2">
      <c r="J23" t="s">
        <v>200</v>
      </c>
      <c r="K23">
        <f>K21-K22</f>
        <v>0.19788199999999989</v>
      </c>
      <c r="L23">
        <f>L22-K21</f>
        <v>-1.8586229999999997</v>
      </c>
      <c r="M23">
        <f>M22-K21</f>
        <v>1.6404460000000007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B3:BE75"/>
  <sheetViews>
    <sheetView tabSelected="1" topLeftCell="AS60" zoomScaleNormal="100" workbookViewId="0">
      <selection activeCell="BA71" sqref="BA71"/>
    </sheetView>
  </sheetViews>
  <sheetFormatPr baseColWidth="10" defaultRowHeight="16" x14ac:dyDescent="0.2"/>
  <cols>
    <col min="32" max="32" width="7.1640625" bestFit="1" customWidth="1"/>
    <col min="33" max="35" width="18.83203125" bestFit="1" customWidth="1"/>
    <col min="36" max="36" width="19.33203125" bestFit="1" customWidth="1"/>
    <col min="37" max="38" width="21.5" bestFit="1" customWidth="1"/>
    <col min="39" max="39" width="20.33203125" bestFit="1" customWidth="1"/>
    <col min="40" max="40" width="18.83203125" bestFit="1" customWidth="1"/>
    <col min="41" max="42" width="21.5" bestFit="1" customWidth="1"/>
    <col min="43" max="43" width="18.83203125" bestFit="1" customWidth="1"/>
    <col min="44" max="44" width="19.33203125" bestFit="1" customWidth="1"/>
    <col min="50" max="50" width="9.5" bestFit="1" customWidth="1"/>
    <col min="51" max="51" width="11.33203125" bestFit="1" customWidth="1"/>
    <col min="52" max="52" width="23.5" customWidth="1"/>
    <col min="53" max="53" width="21.5" bestFit="1" customWidth="1"/>
    <col min="54" max="54" width="19.83203125" bestFit="1" customWidth="1"/>
    <col min="55" max="55" width="21.5" bestFit="1" customWidth="1"/>
    <col min="56" max="56" width="19.83203125" bestFit="1" customWidth="1"/>
  </cols>
  <sheetData>
    <row r="3" spans="2:44" x14ac:dyDescent="0.2">
      <c r="B3" s="215" t="s">
        <v>18</v>
      </c>
      <c r="C3" s="215"/>
      <c r="D3" s="215"/>
      <c r="E3" s="215"/>
      <c r="F3" s="215"/>
      <c r="G3" s="215"/>
      <c r="H3" s="215"/>
      <c r="I3" s="1"/>
      <c r="J3" s="1"/>
      <c r="K3" s="1"/>
      <c r="L3" s="1"/>
      <c r="M3" s="1"/>
      <c r="N3" s="1"/>
      <c r="O3" s="1"/>
      <c r="P3" s="1"/>
      <c r="Q3" s="1"/>
      <c r="R3" s="1"/>
      <c r="S3" s="1"/>
      <c r="T3" s="1"/>
      <c r="U3" s="1"/>
      <c r="V3" s="1"/>
      <c r="W3" s="215" t="s">
        <v>18</v>
      </c>
      <c r="X3" s="215"/>
      <c r="Y3" s="215"/>
      <c r="Z3" s="215"/>
      <c r="AA3" s="215"/>
      <c r="AB3" s="215"/>
      <c r="AC3" s="215"/>
    </row>
    <row r="4" spans="2:44" x14ac:dyDescent="0.2">
      <c r="B4" s="216" t="s">
        <v>8</v>
      </c>
      <c r="C4" s="217"/>
      <c r="D4" s="217"/>
      <c r="E4" s="217"/>
      <c r="F4" s="217"/>
      <c r="G4" s="217"/>
      <c r="H4" s="217"/>
      <c r="I4" s="1"/>
      <c r="J4" s="1"/>
      <c r="K4" s="1"/>
      <c r="L4" s="1"/>
      <c r="M4" s="1"/>
      <c r="N4" s="1"/>
      <c r="O4" s="1"/>
      <c r="P4" s="1"/>
      <c r="Q4" s="1"/>
      <c r="R4" s="1"/>
      <c r="S4" s="1"/>
      <c r="T4" s="1"/>
      <c r="U4" s="1"/>
      <c r="V4" s="1"/>
      <c r="W4" s="216" t="s">
        <v>12</v>
      </c>
      <c r="X4" s="217"/>
      <c r="Y4" s="217"/>
      <c r="Z4" s="217"/>
      <c r="AA4" s="217"/>
      <c r="AB4" s="217"/>
      <c r="AC4" s="217"/>
      <c r="AF4" s="215" t="s">
        <v>312</v>
      </c>
      <c r="AG4" s="215"/>
      <c r="AH4" s="215"/>
      <c r="AI4" s="215"/>
      <c r="AJ4" s="215"/>
      <c r="AK4" s="215"/>
      <c r="AL4" s="215"/>
      <c r="AM4" s="215"/>
      <c r="AN4" s="215"/>
      <c r="AO4" s="215"/>
      <c r="AP4" s="215"/>
      <c r="AQ4" s="215"/>
      <c r="AR4" s="215"/>
    </row>
    <row r="5" spans="2:44" x14ac:dyDescent="0.2">
      <c r="B5" s="1"/>
      <c r="C5" s="1"/>
      <c r="D5" s="214" t="s">
        <v>7</v>
      </c>
      <c r="E5" s="214"/>
      <c r="F5" s="214"/>
      <c r="G5" s="214"/>
      <c r="H5" s="214"/>
      <c r="I5" s="1"/>
      <c r="J5" s="1"/>
      <c r="K5" s="1"/>
      <c r="L5" s="1"/>
      <c r="M5" s="1"/>
      <c r="N5" s="1"/>
      <c r="O5" s="1"/>
      <c r="P5" s="1"/>
      <c r="Q5" s="1"/>
      <c r="R5" s="1"/>
      <c r="S5" s="1"/>
      <c r="T5" s="1"/>
      <c r="U5" s="1"/>
      <c r="V5" s="1"/>
      <c r="W5" s="1"/>
      <c r="X5" s="1"/>
      <c r="Y5" s="214" t="s">
        <v>7</v>
      </c>
      <c r="Z5" s="214"/>
      <c r="AA5" s="214"/>
      <c r="AB5" s="214"/>
      <c r="AC5" s="214"/>
      <c r="AF5" s="1"/>
      <c r="AG5" s="224" t="s">
        <v>69</v>
      </c>
      <c r="AH5" s="216"/>
      <c r="AI5" s="216"/>
      <c r="AJ5" s="225"/>
      <c r="AK5" s="224" t="s">
        <v>70</v>
      </c>
      <c r="AL5" s="216"/>
      <c r="AM5" s="216"/>
      <c r="AN5" s="216"/>
      <c r="AO5" s="224" t="s">
        <v>71</v>
      </c>
      <c r="AP5" s="216"/>
      <c r="AQ5" s="216"/>
      <c r="AR5" s="216"/>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59" t="s">
        <v>2</v>
      </c>
      <c r="AH6" s="4" t="s">
        <v>3</v>
      </c>
      <c r="AI6" s="4" t="s">
        <v>4</v>
      </c>
      <c r="AJ6" s="61" t="s">
        <v>5</v>
      </c>
      <c r="AK6" s="59" t="s">
        <v>2</v>
      </c>
      <c r="AL6" s="4" t="s">
        <v>3</v>
      </c>
      <c r="AM6" s="4" t="s">
        <v>4</v>
      </c>
      <c r="AN6" s="4" t="s">
        <v>250</v>
      </c>
      <c r="AO6" s="59" t="s">
        <v>2</v>
      </c>
      <c r="AP6" s="4" t="s">
        <v>3</v>
      </c>
      <c r="AQ6" s="4" t="s">
        <v>4</v>
      </c>
      <c r="AR6" s="4" t="s">
        <v>5</v>
      </c>
    </row>
    <row r="7" spans="2:44" ht="70" x14ac:dyDescent="0.2">
      <c r="B7" s="19">
        <v>44270</v>
      </c>
      <c r="C7" s="20">
        <v>158.30000000000001</v>
      </c>
      <c r="D7" s="20">
        <v>157.27000000000001</v>
      </c>
      <c r="E7" s="20">
        <v>158.30000000000001</v>
      </c>
      <c r="F7" s="20" t="s">
        <v>0</v>
      </c>
      <c r="G7" s="20" t="s">
        <v>0</v>
      </c>
      <c r="H7" s="21" t="s">
        <v>0</v>
      </c>
      <c r="I7" s="14"/>
      <c r="J7" s="13">
        <f t="shared" ref="J7:N11" si="0">$C7-D7</f>
        <v>1.0300000000000011</v>
      </c>
      <c r="K7" s="13">
        <f t="shared" si="0"/>
        <v>0</v>
      </c>
      <c r="L7" s="13"/>
      <c r="M7" s="13"/>
      <c r="N7" s="13"/>
      <c r="O7" s="1"/>
      <c r="P7" s="15">
        <f t="shared" ref="P7:T11" si="1">J7/$D7</f>
        <v>6.5492465187257654E-3</v>
      </c>
      <c r="Q7" s="15">
        <f t="shared" si="1"/>
        <v>0</v>
      </c>
      <c r="R7" s="15"/>
      <c r="S7" s="15"/>
      <c r="T7" s="15"/>
      <c r="U7" s="1"/>
      <c r="V7" s="1"/>
      <c r="W7" s="31">
        <v>44270</v>
      </c>
      <c r="X7" s="32">
        <f t="shared" ref="X7:X11" si="2">C7</f>
        <v>158.30000000000001</v>
      </c>
      <c r="Y7" s="30" t="str">
        <f t="shared" ref="Y7:Y11" si="3">D7 &amp; CHAR(10) &amp; "(" &amp; FIXED(J7, 2) &amp; ")" &amp; CHAR(10) &amp; FIXED(P7*100,2) &amp; "%"</f>
        <v>157.27
(1.03)
0.65%</v>
      </c>
      <c r="Z7" s="30" t="str">
        <f t="shared" ref="Z7:Z11" si="4">E7 &amp; CHAR(10) &amp; "(" &amp; FIXED(K7, 2) &amp; ")" &amp; CHAR(10) &amp; FIXED(Q7*100,2) &amp; "%"</f>
        <v>158.3
(0.00)
0.00%</v>
      </c>
      <c r="AA7" s="30" t="s">
        <v>0</v>
      </c>
      <c r="AB7" s="30" t="s">
        <v>0</v>
      </c>
      <c r="AC7" s="30" t="s">
        <v>0</v>
      </c>
      <c r="AF7" s="28">
        <v>44270</v>
      </c>
      <c r="AG7" s="57" t="s">
        <v>290</v>
      </c>
      <c r="AH7" s="54" t="s">
        <v>0</v>
      </c>
      <c r="AI7" s="54" t="s">
        <v>0</v>
      </c>
      <c r="AJ7" s="54" t="s">
        <v>0</v>
      </c>
      <c r="AK7" s="57" t="s">
        <v>286</v>
      </c>
      <c r="AL7" s="54" t="s">
        <v>0</v>
      </c>
      <c r="AM7" s="54" t="s">
        <v>0</v>
      </c>
      <c r="AN7" s="54" t="s">
        <v>0</v>
      </c>
      <c r="AO7" s="57" t="s">
        <v>283</v>
      </c>
      <c r="AP7" s="54" t="s">
        <v>0</v>
      </c>
      <c r="AQ7" s="54" t="s">
        <v>0</v>
      </c>
      <c r="AR7" s="54" t="s">
        <v>0</v>
      </c>
    </row>
    <row r="8" spans="2:44" ht="70" x14ac:dyDescent="0.2">
      <c r="B8" s="22">
        <v>44285</v>
      </c>
      <c r="C8" s="23">
        <v>161.91</v>
      </c>
      <c r="D8" s="23">
        <v>157.66</v>
      </c>
      <c r="E8" s="23">
        <v>158.93</v>
      </c>
      <c r="F8" s="23">
        <v>161.91</v>
      </c>
      <c r="G8" s="23" t="s">
        <v>0</v>
      </c>
      <c r="H8" s="24" t="s">
        <v>0</v>
      </c>
      <c r="I8" s="14"/>
      <c r="J8" s="13">
        <f t="shared" si="0"/>
        <v>4.25</v>
      </c>
      <c r="K8" s="13">
        <f t="shared" si="0"/>
        <v>2.9799999999999898</v>
      </c>
      <c r="L8" s="13">
        <f t="shared" si="0"/>
        <v>0</v>
      </c>
      <c r="M8" s="13"/>
      <c r="N8" s="13"/>
      <c r="O8" s="1"/>
      <c r="P8" s="15">
        <f t="shared" si="1"/>
        <v>2.6956742356970698E-2</v>
      </c>
      <c r="Q8" s="15">
        <f t="shared" si="1"/>
        <v>1.8901433464417035E-2</v>
      </c>
      <c r="R8" s="15">
        <f t="shared" si="1"/>
        <v>0</v>
      </c>
      <c r="S8" s="15">
        <f t="shared" si="1"/>
        <v>0</v>
      </c>
      <c r="T8" s="15"/>
      <c r="U8" s="1"/>
      <c r="V8" s="1"/>
      <c r="W8" s="28">
        <v>44285</v>
      </c>
      <c r="X8" s="29">
        <f t="shared" si="2"/>
        <v>161.91</v>
      </c>
      <c r="Y8" s="30" t="str">
        <f t="shared" si="3"/>
        <v>157.66
(4.25)
2.70%</v>
      </c>
      <c r="Z8" s="30" t="str">
        <f t="shared" si="4"/>
        <v>158.93
(2.98)
1.89%</v>
      </c>
      <c r="AA8" s="30" t="str">
        <f t="shared" ref="AA8:AA11" si="5">F8 &amp; CHAR(10) &amp; "(" &amp; FIXED(L8, 2) &amp; ")" &amp; CHAR(10) &amp; FIXED(R8*100,2) &amp; "%"</f>
        <v>161.91
(0.00)
0.00%</v>
      </c>
      <c r="AB8" s="30" t="s">
        <v>0</v>
      </c>
      <c r="AC8" s="30" t="s">
        <v>0</v>
      </c>
      <c r="AF8" s="40">
        <v>44285</v>
      </c>
      <c r="AG8" s="60" t="s">
        <v>291</v>
      </c>
      <c r="AH8" s="39" t="s">
        <v>292</v>
      </c>
      <c r="AI8" s="39" t="s">
        <v>0</v>
      </c>
      <c r="AJ8" s="39" t="s">
        <v>0</v>
      </c>
      <c r="AK8" s="60" t="s">
        <v>240</v>
      </c>
      <c r="AL8" s="39" t="s">
        <v>287</v>
      </c>
      <c r="AM8" s="39" t="s">
        <v>0</v>
      </c>
      <c r="AN8" s="39" t="s">
        <v>0</v>
      </c>
      <c r="AO8" s="60" t="s">
        <v>258</v>
      </c>
      <c r="AP8" s="39" t="s">
        <v>284</v>
      </c>
      <c r="AQ8" s="39" t="s">
        <v>0</v>
      </c>
      <c r="AR8" s="39" t="s">
        <v>0</v>
      </c>
    </row>
    <row r="9" spans="2:44" ht="70" x14ac:dyDescent="0.2">
      <c r="B9" s="19">
        <v>44301</v>
      </c>
      <c r="C9" s="20">
        <v>173.75</v>
      </c>
      <c r="D9" s="20">
        <v>158.01</v>
      </c>
      <c r="E9" s="20">
        <v>159.52000000000001</v>
      </c>
      <c r="F9" s="20">
        <v>164.25</v>
      </c>
      <c r="G9" s="20">
        <v>173.75</v>
      </c>
      <c r="H9" s="21" t="s">
        <v>0</v>
      </c>
      <c r="I9" s="14"/>
      <c r="J9" s="13">
        <f t="shared" si="0"/>
        <v>15.740000000000009</v>
      </c>
      <c r="K9" s="13">
        <f t="shared" si="0"/>
        <v>14.22999999999999</v>
      </c>
      <c r="L9" s="13">
        <f t="shared" si="0"/>
        <v>9.5</v>
      </c>
      <c r="M9" s="13">
        <f t="shared" si="0"/>
        <v>0</v>
      </c>
      <c r="N9" s="13"/>
      <c r="O9" s="1"/>
      <c r="P9" s="15">
        <f t="shared" si="1"/>
        <v>9.9613948484273213E-2</v>
      </c>
      <c r="Q9" s="15">
        <f t="shared" si="1"/>
        <v>9.0057591291690345E-2</v>
      </c>
      <c r="R9" s="15">
        <f t="shared" si="1"/>
        <v>6.0122777039427887E-2</v>
      </c>
      <c r="S9" s="15">
        <f t="shared" si="1"/>
        <v>0</v>
      </c>
      <c r="T9" s="15"/>
      <c r="U9" s="1"/>
      <c r="V9" s="1"/>
      <c r="W9" s="31">
        <v>44301</v>
      </c>
      <c r="X9" s="32">
        <f t="shared" si="2"/>
        <v>173.75</v>
      </c>
      <c r="Y9" s="30" t="str">
        <f t="shared" si="3"/>
        <v>158.01
(15.74)
9.96%</v>
      </c>
      <c r="Z9" s="30" t="str">
        <f t="shared" si="4"/>
        <v>159.52
(14.23)
9.01%</v>
      </c>
      <c r="AA9" s="30" t="str">
        <f t="shared" si="5"/>
        <v>164.25
(9.50)
6.01%</v>
      </c>
      <c r="AB9" s="30" t="str">
        <f t="shared" ref="AB9:AB11" si="6">G9 &amp; CHAR(10) &amp; "(" &amp; FIXED(M9, 2) &amp; ")" &amp; CHAR(10) &amp; FIXED(S9*100,2) &amp; "%"</f>
        <v>173.75
(0.00)
0.00%</v>
      </c>
      <c r="AC9" s="30" t="s">
        <v>0</v>
      </c>
      <c r="AF9" s="28">
        <v>44301</v>
      </c>
      <c r="AG9" s="138" t="s">
        <v>293</v>
      </c>
      <c r="AH9" s="139" t="s">
        <v>294</v>
      </c>
      <c r="AI9" s="54" t="s">
        <v>251</v>
      </c>
      <c r="AJ9" s="54" t="s">
        <v>0</v>
      </c>
      <c r="AK9" s="138" t="s">
        <v>241</v>
      </c>
      <c r="AL9" s="139" t="s">
        <v>288</v>
      </c>
      <c r="AM9" s="54" t="s">
        <v>242</v>
      </c>
      <c r="AN9" s="54" t="s">
        <v>0</v>
      </c>
      <c r="AO9" s="57" t="s">
        <v>259</v>
      </c>
      <c r="AP9" s="54" t="s">
        <v>285</v>
      </c>
      <c r="AQ9" s="139" t="s">
        <v>260</v>
      </c>
      <c r="AR9" s="54" t="s">
        <v>0</v>
      </c>
    </row>
    <row r="10" spans="2:44" ht="70" x14ac:dyDescent="0.2">
      <c r="B10" s="22">
        <v>44316</v>
      </c>
      <c r="C10" s="23">
        <v>211.25</v>
      </c>
      <c r="D10" s="23">
        <v>158.34</v>
      </c>
      <c r="E10" s="23">
        <v>160.08000000000001</v>
      </c>
      <c r="F10" s="23">
        <v>166.93</v>
      </c>
      <c r="G10" s="23">
        <v>188.43</v>
      </c>
      <c r="H10" s="24">
        <v>211.25</v>
      </c>
      <c r="I10" s="14"/>
      <c r="J10" s="13">
        <f t="shared" si="0"/>
        <v>52.91</v>
      </c>
      <c r="K10" s="13">
        <f t="shared" si="0"/>
        <v>51.169999999999987</v>
      </c>
      <c r="L10" s="13">
        <f t="shared" si="0"/>
        <v>44.319999999999993</v>
      </c>
      <c r="M10" s="13">
        <f t="shared" si="0"/>
        <v>22.819999999999993</v>
      </c>
      <c r="N10" s="13">
        <f t="shared" si="0"/>
        <v>0</v>
      </c>
      <c r="O10" s="1"/>
      <c r="P10" s="15">
        <f t="shared" si="1"/>
        <v>0.33415435139573069</v>
      </c>
      <c r="Q10" s="15">
        <f t="shared" si="1"/>
        <v>0.32316534040671963</v>
      </c>
      <c r="R10" s="15">
        <f t="shared" si="1"/>
        <v>0.27990400404193505</v>
      </c>
      <c r="S10" s="15">
        <f t="shared" si="1"/>
        <v>0.14412024756852337</v>
      </c>
      <c r="T10" s="15">
        <f t="shared" si="1"/>
        <v>0</v>
      </c>
      <c r="U10" s="1"/>
      <c r="V10" s="1"/>
      <c r="W10" s="28">
        <v>44316</v>
      </c>
      <c r="X10" s="29">
        <f t="shared" si="2"/>
        <v>211.25</v>
      </c>
      <c r="Y10" s="30" t="str">
        <f t="shared" si="3"/>
        <v>158.34
(52.91)
33.42%</v>
      </c>
      <c r="Z10" s="30" t="str">
        <f t="shared" si="4"/>
        <v>160.08
(51.17)
32.32%</v>
      </c>
      <c r="AA10" s="30" t="str">
        <f t="shared" si="5"/>
        <v>166.93
(44.32)
27.99%</v>
      </c>
      <c r="AB10" s="30" t="str">
        <f t="shared" si="6"/>
        <v>188.43
(22.82)
14.41%</v>
      </c>
      <c r="AC10" s="30" t="str">
        <f t="shared" ref="AC10:AC11" si="7">H10 &amp; CHAR(10) &amp; "(" &amp; FIXED(N10, 2) &amp; ")" &amp; CHAR(10) &amp; FIXED(T10*100,2) &amp; "%"</f>
        <v>211.25
(0.00)
0.00%</v>
      </c>
      <c r="AF10" s="40">
        <v>44316</v>
      </c>
      <c r="AG10" s="100" t="s">
        <v>252</v>
      </c>
      <c r="AH10" s="101" t="s">
        <v>253</v>
      </c>
      <c r="AI10" s="101" t="s">
        <v>254</v>
      </c>
      <c r="AJ10" s="39" t="s">
        <v>255</v>
      </c>
      <c r="AK10" s="100" t="s">
        <v>243</v>
      </c>
      <c r="AL10" s="101" t="s">
        <v>289</v>
      </c>
      <c r="AM10" s="101" t="s">
        <v>244</v>
      </c>
      <c r="AN10" s="101" t="s">
        <v>245</v>
      </c>
      <c r="AO10" s="100" t="s">
        <v>261</v>
      </c>
      <c r="AP10" s="101" t="s">
        <v>262</v>
      </c>
      <c r="AQ10" s="101" t="s">
        <v>263</v>
      </c>
      <c r="AR10" s="101" t="s">
        <v>264</v>
      </c>
    </row>
    <row r="11" spans="2:44" ht="57" customHeight="1" thickBot="1" x14ac:dyDescent="0.25">
      <c r="B11" s="25">
        <v>44331</v>
      </c>
      <c r="C11" s="26">
        <v>269.73</v>
      </c>
      <c r="D11" s="26">
        <v>158.72999999999999</v>
      </c>
      <c r="E11" s="26">
        <v>160.80000000000001</v>
      </c>
      <c r="F11" s="26">
        <v>170.78</v>
      </c>
      <c r="G11" s="26">
        <v>216.16</v>
      </c>
      <c r="H11" s="27">
        <v>276.94</v>
      </c>
      <c r="I11" s="14"/>
      <c r="J11" s="13">
        <f t="shared" si="0"/>
        <v>111.00000000000003</v>
      </c>
      <c r="K11" s="13">
        <f t="shared" si="0"/>
        <v>108.93</v>
      </c>
      <c r="L11" s="13">
        <f t="shared" si="0"/>
        <v>98.950000000000017</v>
      </c>
      <c r="M11" s="13">
        <f t="shared" si="0"/>
        <v>53.570000000000022</v>
      </c>
      <c r="N11" s="13">
        <f t="shared" si="0"/>
        <v>-7.2099999999999795</v>
      </c>
      <c r="O11" s="1"/>
      <c r="P11" s="15">
        <f t="shared" si="1"/>
        <v>0.69930069930069949</v>
      </c>
      <c r="Q11" s="15">
        <f t="shared" si="1"/>
        <v>0.68625968625968636</v>
      </c>
      <c r="R11" s="15">
        <f t="shared" si="1"/>
        <v>0.62338562338562353</v>
      </c>
      <c r="S11" s="15">
        <f t="shared" si="1"/>
        <v>0.33749133749133764</v>
      </c>
      <c r="T11" s="15">
        <f t="shared" si="1"/>
        <v>-4.5423045423045295E-2</v>
      </c>
      <c r="U11" s="1"/>
      <c r="V11" s="1"/>
      <c r="W11" s="31">
        <v>44331</v>
      </c>
      <c r="X11" s="32">
        <f t="shared" si="2"/>
        <v>269.73</v>
      </c>
      <c r="Y11" s="30" t="str">
        <f t="shared" si="3"/>
        <v>158.73
(111.00)
69.93%</v>
      </c>
      <c r="Z11" s="30" t="str">
        <f t="shared" si="4"/>
        <v>160.8
(108.93)
68.63%</v>
      </c>
      <c r="AA11" s="30" t="str">
        <f t="shared" si="5"/>
        <v>170.78
(98.95)
62.34%</v>
      </c>
      <c r="AB11" s="30" t="str">
        <f t="shared" si="6"/>
        <v>216.16
(53.57)
33.75%</v>
      </c>
      <c r="AC11" s="30" t="str">
        <f t="shared" si="7"/>
        <v>276.94
(-7.21)
-4.54%</v>
      </c>
      <c r="AF11" s="76">
        <v>44331</v>
      </c>
      <c r="AG11" s="88" t="s">
        <v>295</v>
      </c>
      <c r="AH11" s="87" t="s">
        <v>296</v>
      </c>
      <c r="AI11" s="87" t="s">
        <v>256</v>
      </c>
      <c r="AJ11" s="77" t="s">
        <v>257</v>
      </c>
      <c r="AK11" s="88" t="s">
        <v>246</v>
      </c>
      <c r="AL11" s="87" t="s">
        <v>247</v>
      </c>
      <c r="AM11" s="87" t="s">
        <v>248</v>
      </c>
      <c r="AN11" s="87" t="s">
        <v>249</v>
      </c>
      <c r="AO11" s="88" t="s">
        <v>265</v>
      </c>
      <c r="AP11" s="87" t="s">
        <v>266</v>
      </c>
      <c r="AQ11" s="87" t="s">
        <v>267</v>
      </c>
      <c r="AR11" s="87" t="s">
        <v>268</v>
      </c>
    </row>
    <row r="12" spans="2:44" ht="30" customHeight="1" thickTop="1" x14ac:dyDescent="0.2">
      <c r="B12" s="214" t="s">
        <v>9</v>
      </c>
      <c r="C12" s="214"/>
      <c r="D12" s="214"/>
      <c r="E12" s="214"/>
      <c r="F12" s="214"/>
      <c r="G12" s="214"/>
      <c r="H12" s="214"/>
      <c r="I12" s="11"/>
      <c r="J12" s="11"/>
      <c r="K12" s="11"/>
      <c r="L12" s="11"/>
      <c r="M12" s="11"/>
      <c r="N12" s="11"/>
      <c r="O12" s="11"/>
      <c r="P12" s="11"/>
      <c r="Q12" s="11"/>
      <c r="R12" s="11"/>
      <c r="S12" s="11"/>
      <c r="T12" s="11"/>
      <c r="U12" s="11"/>
      <c r="V12" s="11"/>
      <c r="W12" s="214" t="s">
        <v>13</v>
      </c>
      <c r="X12" s="214"/>
      <c r="Y12" s="214"/>
      <c r="Z12" s="214"/>
      <c r="AA12" s="214"/>
      <c r="AB12" s="214"/>
      <c r="AC12" s="214"/>
      <c r="AF12" s="226" t="s">
        <v>313</v>
      </c>
      <c r="AG12" s="227"/>
      <c r="AH12" s="227"/>
      <c r="AI12" s="227"/>
      <c r="AJ12" s="227"/>
      <c r="AK12" s="227"/>
      <c r="AL12" s="227"/>
      <c r="AM12" s="227"/>
      <c r="AN12" s="227"/>
      <c r="AO12" s="227"/>
      <c r="AP12" s="227"/>
      <c r="AQ12" s="227"/>
      <c r="AR12" s="227"/>
    </row>
    <row r="13" spans="2:44" x14ac:dyDescent="0.2">
      <c r="B13" s="1"/>
      <c r="C13" s="1"/>
      <c r="D13" s="214" t="s">
        <v>7</v>
      </c>
      <c r="E13" s="214"/>
      <c r="F13" s="214"/>
      <c r="G13" s="214"/>
      <c r="H13" s="214"/>
      <c r="I13" s="1"/>
      <c r="J13" s="1"/>
      <c r="K13" s="1"/>
      <c r="L13" s="1"/>
      <c r="M13" s="1"/>
      <c r="N13" s="1"/>
      <c r="O13" s="1"/>
      <c r="P13" s="1"/>
      <c r="Q13" s="1"/>
      <c r="R13" s="1"/>
      <c r="S13" s="1"/>
      <c r="T13" s="1"/>
      <c r="U13" s="1"/>
      <c r="V13" s="1"/>
      <c r="W13" s="1"/>
      <c r="X13" s="1"/>
      <c r="Y13" s="214" t="s">
        <v>7</v>
      </c>
      <c r="Z13" s="214"/>
      <c r="AA13" s="214"/>
      <c r="AB13" s="214"/>
      <c r="AC13" s="214"/>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157.16999999999999</v>
      </c>
      <c r="E16" s="9">
        <v>158.30000000000001</v>
      </c>
      <c r="F16" s="10" t="s">
        <v>0</v>
      </c>
      <c r="G16" s="10" t="s">
        <v>0</v>
      </c>
      <c r="H16" s="10" t="s">
        <v>0</v>
      </c>
      <c r="I16" s="1"/>
      <c r="J16" s="6">
        <f t="shared" ref="J16:N20" si="8">$C16-D16</f>
        <v>1.1300000000000239</v>
      </c>
      <c r="K16" s="6">
        <f t="shared" si="8"/>
        <v>0</v>
      </c>
      <c r="L16" s="6"/>
      <c r="M16" s="6"/>
      <c r="N16" s="6"/>
      <c r="O16" s="1"/>
      <c r="P16" s="15">
        <f t="shared" ref="P16:T20" si="9">J16/$D16</f>
        <v>7.1896672392951829E-3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157.17
(1.13)
0.72%</v>
      </c>
      <c r="Z16" s="30" t="str">
        <f t="shared" ref="Z16:AC20" si="12">E16 &amp; CHAR(10) &amp; "(" &amp; FIXED(K16, 2) &amp; ")" &amp; CHAR(10) &amp; FIXED(Q16*100,2) &amp; "%"</f>
        <v>158.3
(0.00)
0.00%</v>
      </c>
      <c r="AA16" s="30" t="s">
        <v>0</v>
      </c>
      <c r="AB16" s="30" t="s">
        <v>0</v>
      </c>
      <c r="AC16" s="30" t="s">
        <v>0</v>
      </c>
    </row>
    <row r="17" spans="2:44" ht="42" x14ac:dyDescent="0.2">
      <c r="B17" s="5">
        <v>44285</v>
      </c>
      <c r="C17" s="6">
        <v>161.91</v>
      </c>
      <c r="D17" s="6">
        <v>157.44</v>
      </c>
      <c r="E17" s="6">
        <v>158.74</v>
      </c>
      <c r="F17" s="6">
        <v>161.91</v>
      </c>
      <c r="G17" s="7" t="s">
        <v>0</v>
      </c>
      <c r="H17" s="7" t="s">
        <v>0</v>
      </c>
      <c r="I17" s="1"/>
      <c r="J17" s="6">
        <f t="shared" si="8"/>
        <v>4.4699999999999989</v>
      </c>
      <c r="K17" s="6">
        <f t="shared" si="8"/>
        <v>3.1699999999999875</v>
      </c>
      <c r="L17" s="6">
        <f t="shared" si="8"/>
        <v>0</v>
      </c>
      <c r="M17" s="6"/>
      <c r="N17" s="6"/>
      <c r="O17" s="1"/>
      <c r="P17" s="15">
        <f t="shared" si="9"/>
        <v>2.8391768292682921E-2</v>
      </c>
      <c r="Q17" s="15">
        <f t="shared" si="9"/>
        <v>2.0134654471544635E-2</v>
      </c>
      <c r="R17" s="15">
        <f t="shared" si="9"/>
        <v>0</v>
      </c>
      <c r="S17" s="15"/>
      <c r="T17" s="15"/>
      <c r="U17" s="1"/>
      <c r="V17" s="1"/>
      <c r="W17" s="28">
        <v>44285</v>
      </c>
      <c r="X17" s="29">
        <f t="shared" si="10"/>
        <v>161.91</v>
      </c>
      <c r="Y17" s="30" t="str">
        <f t="shared" si="11"/>
        <v>157.44
(4.47)
2.84%</v>
      </c>
      <c r="Z17" s="30" t="str">
        <f t="shared" si="12"/>
        <v>158.74
(3.17)
2.01%</v>
      </c>
      <c r="AA17" s="30" t="str">
        <f t="shared" si="12"/>
        <v>161.91
(0.00)
0.00%</v>
      </c>
      <c r="AB17" s="30" t="s">
        <v>0</v>
      </c>
      <c r="AC17" s="30" t="s">
        <v>0</v>
      </c>
    </row>
    <row r="18" spans="2:44" ht="42" x14ac:dyDescent="0.2">
      <c r="B18" s="8">
        <v>44301</v>
      </c>
      <c r="C18" s="9">
        <v>173.75</v>
      </c>
      <c r="D18" s="9">
        <v>157.78</v>
      </c>
      <c r="E18" s="9">
        <v>159.29</v>
      </c>
      <c r="F18" s="9">
        <v>164.11</v>
      </c>
      <c r="G18" s="9">
        <v>173.75</v>
      </c>
      <c r="H18" s="10" t="s">
        <v>0</v>
      </c>
      <c r="I18" s="1"/>
      <c r="J18" s="6">
        <f t="shared" si="8"/>
        <v>15.969999999999999</v>
      </c>
      <c r="K18" s="6">
        <f t="shared" si="8"/>
        <v>14.460000000000008</v>
      </c>
      <c r="L18" s="6">
        <f t="shared" si="8"/>
        <v>9.6399999999999864</v>
      </c>
      <c r="M18" s="6">
        <f t="shared" si="8"/>
        <v>0</v>
      </c>
      <c r="N18" s="6"/>
      <c r="O18" s="1"/>
      <c r="P18" s="15">
        <f t="shared" si="9"/>
        <v>0.10121688426923564</v>
      </c>
      <c r="Q18" s="15">
        <f t="shared" si="9"/>
        <v>9.1646596526809537E-2</v>
      </c>
      <c r="R18" s="15">
        <f t="shared" si="9"/>
        <v>6.10977310178729E-2</v>
      </c>
      <c r="S18" s="15">
        <f t="shared" si="9"/>
        <v>0</v>
      </c>
      <c r="T18" s="15"/>
      <c r="U18" s="1"/>
      <c r="V18" s="1"/>
      <c r="W18" s="31">
        <v>44301</v>
      </c>
      <c r="X18" s="32">
        <f t="shared" si="10"/>
        <v>173.75</v>
      </c>
      <c r="Y18" s="30" t="str">
        <f t="shared" si="11"/>
        <v>157.78
(15.97)
10.12%</v>
      </c>
      <c r="Z18" s="30" t="str">
        <f t="shared" si="12"/>
        <v>159.29
(14.46)
9.16%</v>
      </c>
      <c r="AA18" s="30" t="str">
        <f t="shared" si="12"/>
        <v>164.11
(9.64)
6.11%</v>
      </c>
      <c r="AB18" s="30" t="str">
        <f t="shared" si="12"/>
        <v>173.75
(0.00)
0.00%</v>
      </c>
      <c r="AC18" s="30" t="s">
        <v>0</v>
      </c>
    </row>
    <row r="19" spans="2:44" ht="42" x14ac:dyDescent="0.2">
      <c r="B19" s="5">
        <v>44316</v>
      </c>
      <c r="C19" s="6">
        <v>211.25</v>
      </c>
      <c r="D19" s="6">
        <v>158.19</v>
      </c>
      <c r="E19" s="6">
        <v>159.97999999999999</v>
      </c>
      <c r="F19" s="6">
        <v>167.42</v>
      </c>
      <c r="G19" s="6">
        <v>192.09</v>
      </c>
      <c r="H19" s="6">
        <v>211.25</v>
      </c>
      <c r="I19" s="1"/>
      <c r="J19" s="6">
        <f t="shared" si="8"/>
        <v>53.06</v>
      </c>
      <c r="K19" s="6">
        <f t="shared" si="8"/>
        <v>51.27000000000001</v>
      </c>
      <c r="L19" s="6">
        <f t="shared" si="8"/>
        <v>43.830000000000013</v>
      </c>
      <c r="M19" s="6">
        <f t="shared" si="8"/>
        <v>19.159999999999997</v>
      </c>
      <c r="N19" s="6">
        <f t="shared" si="8"/>
        <v>0</v>
      </c>
      <c r="O19" s="1"/>
      <c r="P19" s="15">
        <f t="shared" si="9"/>
        <v>0.33541943232821292</v>
      </c>
      <c r="Q19" s="15">
        <f t="shared" si="9"/>
        <v>0.32410392565901769</v>
      </c>
      <c r="R19" s="15">
        <f t="shared" si="9"/>
        <v>0.27707187559264185</v>
      </c>
      <c r="S19" s="15">
        <f t="shared" si="9"/>
        <v>0.12112017194512925</v>
      </c>
      <c r="T19" s="15">
        <f t="shared" si="9"/>
        <v>0</v>
      </c>
      <c r="U19" s="1"/>
      <c r="V19" s="1"/>
      <c r="W19" s="28">
        <v>44316</v>
      </c>
      <c r="X19" s="29">
        <f t="shared" si="10"/>
        <v>211.25</v>
      </c>
      <c r="Y19" s="30" t="str">
        <f t="shared" si="11"/>
        <v>158.19
(53.06)
33.54%</v>
      </c>
      <c r="Z19" s="30" t="str">
        <f t="shared" si="12"/>
        <v>159.98
(51.27)
32.41%</v>
      </c>
      <c r="AA19" s="30" t="str">
        <f t="shared" si="12"/>
        <v>167.42
(43.83)
27.71%</v>
      </c>
      <c r="AB19" s="30" t="str">
        <f t="shared" si="12"/>
        <v>192.09
(19.16)
12.11%</v>
      </c>
      <c r="AC19" s="30" t="str">
        <f t="shared" si="12"/>
        <v>211.25
(0.00)
0.00%</v>
      </c>
    </row>
    <row r="20" spans="2:44" ht="42" x14ac:dyDescent="0.2">
      <c r="B20" s="8">
        <v>44331</v>
      </c>
      <c r="C20" s="9">
        <v>269.73</v>
      </c>
      <c r="D20" s="9">
        <v>158.75</v>
      </c>
      <c r="E20" s="9">
        <v>161.03</v>
      </c>
      <c r="F20" s="9">
        <v>173.06</v>
      </c>
      <c r="G20" s="9">
        <v>232.71</v>
      </c>
      <c r="H20" s="9">
        <v>307.54000000000002</v>
      </c>
      <c r="I20" s="1"/>
      <c r="J20" s="6">
        <f t="shared" si="8"/>
        <v>110.98000000000002</v>
      </c>
      <c r="K20" s="6">
        <f t="shared" si="8"/>
        <v>108.70000000000002</v>
      </c>
      <c r="L20" s="6">
        <f t="shared" si="8"/>
        <v>96.670000000000016</v>
      </c>
      <c r="M20" s="6">
        <f t="shared" si="8"/>
        <v>37.02000000000001</v>
      </c>
      <c r="N20" s="6">
        <f t="shared" si="8"/>
        <v>-37.81</v>
      </c>
      <c r="O20" s="1"/>
      <c r="P20" s="15">
        <f t="shared" si="9"/>
        <v>0.69908661417322848</v>
      </c>
      <c r="Q20" s="15">
        <f t="shared" si="9"/>
        <v>0.68472440944881896</v>
      </c>
      <c r="R20" s="15">
        <f t="shared" si="9"/>
        <v>0.60894488188976392</v>
      </c>
      <c r="S20" s="15">
        <f t="shared" si="9"/>
        <v>0.23319685039370086</v>
      </c>
      <c r="T20" s="15">
        <f t="shared" si="9"/>
        <v>-0.23817322834645671</v>
      </c>
      <c r="U20" s="1"/>
      <c r="V20" s="1"/>
      <c r="W20" s="37">
        <v>44331</v>
      </c>
      <c r="X20" s="38">
        <f t="shared" si="10"/>
        <v>269.73</v>
      </c>
      <c r="Y20" s="30" t="str">
        <f t="shared" si="11"/>
        <v>158.75
(110.98)
69.91%</v>
      </c>
      <c r="Z20" s="30" t="str">
        <f t="shared" si="12"/>
        <v>161.03
(108.70)
68.47%</v>
      </c>
      <c r="AA20" s="30" t="str">
        <f t="shared" si="12"/>
        <v>173.06
(96.67)
60.89%</v>
      </c>
      <c r="AB20" s="30" t="str">
        <f t="shared" si="12"/>
        <v>232.71
(37.02)
23.32%</v>
      </c>
      <c r="AC20" s="30" t="str">
        <f t="shared" si="12"/>
        <v>307.54
(-37.81)
-23.82%</v>
      </c>
    </row>
    <row r="21" spans="2:44" x14ac:dyDescent="0.2">
      <c r="B21" s="214" t="s">
        <v>17</v>
      </c>
      <c r="C21" s="214"/>
      <c r="D21" s="214"/>
      <c r="E21" s="214"/>
      <c r="F21" s="214"/>
      <c r="G21" s="214"/>
      <c r="H21" s="214"/>
      <c r="W21" s="214" t="s">
        <v>14</v>
      </c>
      <c r="X21" s="214"/>
      <c r="Y21" s="214"/>
      <c r="Z21" s="214"/>
      <c r="AA21" s="214"/>
      <c r="AB21" s="214"/>
      <c r="AC21" s="214"/>
    </row>
    <row r="22" spans="2:44" x14ac:dyDescent="0.2">
      <c r="B22" s="1"/>
      <c r="C22" s="1"/>
      <c r="D22" s="214" t="s">
        <v>7</v>
      </c>
      <c r="E22" s="214"/>
      <c r="F22" s="214"/>
      <c r="G22" s="214"/>
      <c r="H22" s="214"/>
      <c r="W22" s="1"/>
      <c r="X22" s="1"/>
      <c r="Y22" s="214" t="s">
        <v>7</v>
      </c>
      <c r="Z22" s="214"/>
      <c r="AA22" s="214"/>
      <c r="AB22" s="214"/>
      <c r="AC22" s="214"/>
    </row>
    <row r="23" spans="2:44"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44"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44" ht="42" x14ac:dyDescent="0.2">
      <c r="B25" s="8">
        <v>44270</v>
      </c>
      <c r="C25" s="9">
        <v>158.30000000000001</v>
      </c>
      <c r="D25" s="9">
        <v>157.26</v>
      </c>
      <c r="E25" s="9">
        <v>158.30000000000001</v>
      </c>
      <c r="F25" s="10" t="s">
        <v>0</v>
      </c>
      <c r="G25" s="10" t="s">
        <v>0</v>
      </c>
      <c r="H25" s="10" t="s">
        <v>0</v>
      </c>
      <c r="J25" s="6">
        <f t="shared" ref="J25:N29" si="13">$C25-D25</f>
        <v>1.0400000000000205</v>
      </c>
      <c r="K25" s="6">
        <f t="shared" si="13"/>
        <v>0</v>
      </c>
      <c r="L25" s="6"/>
      <c r="M25" s="6"/>
      <c r="N25" s="6"/>
      <c r="O25" s="1"/>
      <c r="P25" s="15">
        <f t="shared" ref="P25:T29" si="14">J25/$D25</f>
        <v>6.6132519394634399E-3</v>
      </c>
      <c r="Q25" s="15">
        <f t="shared" si="14"/>
        <v>0</v>
      </c>
      <c r="R25" s="15"/>
      <c r="S25" s="15"/>
      <c r="T25" s="15"/>
      <c r="W25" s="31">
        <v>44270</v>
      </c>
      <c r="X25" s="32">
        <f t="shared" ref="X25:X29" si="15">C25</f>
        <v>158.30000000000001</v>
      </c>
      <c r="Y25" s="30" t="str">
        <f t="shared" ref="Y25:Y29" si="16">D25 &amp; CHAR(10) &amp; "(" &amp; FIXED(J25, 2) &amp; ")" &amp; CHAR(10) &amp; FIXED(P25*100,2) &amp; "%"</f>
        <v>157.26
(1.04)
0.66%</v>
      </c>
      <c r="Z25" s="30" t="str">
        <f t="shared" ref="Z25:AC29" si="17">E25 &amp; CHAR(10) &amp; "(" &amp; FIXED(K25, 2) &amp; ")" &amp; CHAR(10) &amp; FIXED(Q25*100,2) &amp; "%"</f>
        <v>158.3
(0.00)
0.00%</v>
      </c>
      <c r="AA25" s="30" t="s">
        <v>0</v>
      </c>
      <c r="AB25" s="30" t="s">
        <v>0</v>
      </c>
      <c r="AC25" s="30" t="s">
        <v>0</v>
      </c>
    </row>
    <row r="26" spans="2:44" ht="42" x14ac:dyDescent="0.2">
      <c r="B26" s="5">
        <v>44285</v>
      </c>
      <c r="C26" s="6">
        <v>161.91</v>
      </c>
      <c r="D26" s="6">
        <v>157.82</v>
      </c>
      <c r="E26" s="6">
        <v>159.21</v>
      </c>
      <c r="F26" s="6">
        <v>161.91</v>
      </c>
      <c r="G26" s="7" t="s">
        <v>0</v>
      </c>
      <c r="H26" s="7" t="s">
        <v>0</v>
      </c>
      <c r="J26" s="6">
        <f t="shared" si="13"/>
        <v>4.0900000000000034</v>
      </c>
      <c r="K26" s="6">
        <f t="shared" si="13"/>
        <v>2.6999999999999886</v>
      </c>
      <c r="L26" s="6">
        <f t="shared" si="13"/>
        <v>0</v>
      </c>
      <c r="M26" s="6"/>
      <c r="N26" s="6"/>
      <c r="O26" s="1"/>
      <c r="P26" s="15">
        <f t="shared" si="14"/>
        <v>2.5915600050690681E-2</v>
      </c>
      <c r="Q26" s="15">
        <f t="shared" si="14"/>
        <v>1.7108097832974203E-2</v>
      </c>
      <c r="R26" s="15">
        <f t="shared" si="14"/>
        <v>0</v>
      </c>
      <c r="S26" s="15"/>
      <c r="T26" s="15"/>
      <c r="W26" s="28">
        <v>44285</v>
      </c>
      <c r="X26" s="29">
        <f t="shared" si="15"/>
        <v>161.91</v>
      </c>
      <c r="Y26" s="30" t="str">
        <f t="shared" si="16"/>
        <v>157.82
(4.09)
2.59%</v>
      </c>
      <c r="Z26" s="30" t="str">
        <f t="shared" si="17"/>
        <v>159.21
(2.70)
1.71%</v>
      </c>
      <c r="AA26" s="30" t="str">
        <f t="shared" si="17"/>
        <v>161.91
(0.00)
0.00%</v>
      </c>
      <c r="AB26" s="30" t="s">
        <v>0</v>
      </c>
      <c r="AC26" s="30" t="s">
        <v>0</v>
      </c>
    </row>
    <row r="27" spans="2:44" ht="42" x14ac:dyDescent="0.2">
      <c r="B27" s="8">
        <v>44301</v>
      </c>
      <c r="C27" s="9">
        <v>173.75</v>
      </c>
      <c r="D27" s="9">
        <v>158.12</v>
      </c>
      <c r="E27" s="9">
        <v>159.69999999999999</v>
      </c>
      <c r="F27" s="9">
        <v>163.82</v>
      </c>
      <c r="G27" s="9">
        <v>173.75</v>
      </c>
      <c r="H27" s="10" t="s">
        <v>0</v>
      </c>
      <c r="J27" s="6">
        <f t="shared" si="13"/>
        <v>15.629999999999995</v>
      </c>
      <c r="K27" s="6">
        <f t="shared" si="13"/>
        <v>14.050000000000011</v>
      </c>
      <c r="L27" s="6">
        <f t="shared" si="13"/>
        <v>9.9300000000000068</v>
      </c>
      <c r="M27" s="6">
        <f t="shared" si="13"/>
        <v>0</v>
      </c>
      <c r="N27" s="6"/>
      <c r="O27" s="1"/>
      <c r="P27" s="15">
        <f t="shared" si="14"/>
        <v>9.8848975461674649E-2</v>
      </c>
      <c r="Q27" s="15">
        <f t="shared" si="14"/>
        <v>8.8856564634454918E-2</v>
      </c>
      <c r="R27" s="15">
        <f t="shared" si="14"/>
        <v>6.2800404755881653E-2</v>
      </c>
      <c r="S27" s="15">
        <f t="shared" si="14"/>
        <v>0</v>
      </c>
      <c r="T27" s="15"/>
      <c r="W27" s="31">
        <v>44301</v>
      </c>
      <c r="X27" s="32">
        <f t="shared" si="15"/>
        <v>173.75</v>
      </c>
      <c r="Y27" s="30" t="str">
        <f t="shared" si="16"/>
        <v>158.12
(15.63)
9.88%</v>
      </c>
      <c r="Z27" s="30" t="str">
        <f t="shared" si="17"/>
        <v>159.7
(14.05)
8.89%</v>
      </c>
      <c r="AA27" s="30" t="str">
        <f t="shared" si="17"/>
        <v>163.82
(9.93)
6.28%</v>
      </c>
      <c r="AB27" s="30" t="str">
        <f t="shared" si="17"/>
        <v>173.75
(0.00)
0.00%</v>
      </c>
      <c r="AC27" s="30" t="s">
        <v>0</v>
      </c>
    </row>
    <row r="28" spans="2:44" ht="42" x14ac:dyDescent="0.2">
      <c r="B28" s="5">
        <v>44316</v>
      </c>
      <c r="C28" s="6">
        <v>211.25</v>
      </c>
      <c r="D28" s="6">
        <v>158.19</v>
      </c>
      <c r="E28" s="6">
        <v>159.82</v>
      </c>
      <c r="F28" s="6">
        <v>164.42</v>
      </c>
      <c r="G28" s="6">
        <v>176.93</v>
      </c>
      <c r="H28" s="6">
        <v>211.25</v>
      </c>
      <c r="J28" s="6">
        <f t="shared" si="13"/>
        <v>53.06</v>
      </c>
      <c r="K28" s="6">
        <f t="shared" si="13"/>
        <v>51.430000000000007</v>
      </c>
      <c r="L28" s="6">
        <f t="shared" si="13"/>
        <v>46.830000000000013</v>
      </c>
      <c r="M28" s="6">
        <f t="shared" si="13"/>
        <v>34.319999999999993</v>
      </c>
      <c r="N28" s="6">
        <f t="shared" si="13"/>
        <v>0</v>
      </c>
      <c r="O28" s="1"/>
      <c r="P28" s="15">
        <f t="shared" si="14"/>
        <v>0.33541943232821292</v>
      </c>
      <c r="Q28" s="15">
        <f t="shared" si="14"/>
        <v>0.32511536759592902</v>
      </c>
      <c r="R28" s="15">
        <f t="shared" si="14"/>
        <v>0.2960364119097289</v>
      </c>
      <c r="S28" s="15">
        <f t="shared" si="14"/>
        <v>0.21695429546747577</v>
      </c>
      <c r="T28" s="15">
        <f t="shared" si="14"/>
        <v>0</v>
      </c>
      <c r="W28" s="28">
        <v>44316</v>
      </c>
      <c r="X28" s="29">
        <f t="shared" si="15"/>
        <v>211.25</v>
      </c>
      <c r="Y28" s="30" t="str">
        <f t="shared" si="16"/>
        <v>158.19
(53.06)
33.54%</v>
      </c>
      <c r="Z28" s="30" t="str">
        <f t="shared" si="17"/>
        <v>159.82
(51.43)
32.51%</v>
      </c>
      <c r="AA28" s="30" t="str">
        <f t="shared" si="17"/>
        <v>164.42
(46.83)
29.60%</v>
      </c>
      <c r="AB28" s="30" t="str">
        <f t="shared" si="17"/>
        <v>176.93
(34.32)
21.70%</v>
      </c>
      <c r="AC28" s="30" t="str">
        <f t="shared" si="17"/>
        <v>211.25
(0.00)
0.00%</v>
      </c>
    </row>
    <row r="29" spans="2:44" ht="43" thickBot="1" x14ac:dyDescent="0.25">
      <c r="B29" s="8">
        <v>44331</v>
      </c>
      <c r="C29" s="9">
        <v>269.73</v>
      </c>
      <c r="D29" s="9">
        <v>158.25</v>
      </c>
      <c r="E29" s="9">
        <v>159.94</v>
      </c>
      <c r="F29" s="9">
        <v>165.05</v>
      </c>
      <c r="G29" s="9">
        <v>181.47</v>
      </c>
      <c r="H29" s="9">
        <v>222.05</v>
      </c>
      <c r="J29" s="6">
        <f t="shared" si="13"/>
        <v>111.48000000000002</v>
      </c>
      <c r="K29" s="6">
        <f t="shared" si="13"/>
        <v>109.79000000000002</v>
      </c>
      <c r="L29" s="6">
        <f t="shared" si="13"/>
        <v>104.68</v>
      </c>
      <c r="M29" s="6">
        <f t="shared" si="13"/>
        <v>88.260000000000019</v>
      </c>
      <c r="N29" s="6">
        <f t="shared" si="13"/>
        <v>47.680000000000007</v>
      </c>
      <c r="O29" s="1"/>
      <c r="P29" s="15">
        <f t="shared" si="14"/>
        <v>0.70445497630331766</v>
      </c>
      <c r="Q29" s="15">
        <f t="shared" si="14"/>
        <v>0.69377567140600327</v>
      </c>
      <c r="R29" s="15">
        <f t="shared" si="14"/>
        <v>0.6614849921011059</v>
      </c>
      <c r="S29" s="15">
        <f t="shared" si="14"/>
        <v>0.55772511848341244</v>
      </c>
      <c r="T29" s="15">
        <f t="shared" si="14"/>
        <v>0.30129541864139026</v>
      </c>
      <c r="W29" s="35">
        <v>44331</v>
      </c>
      <c r="X29" s="36">
        <f t="shared" si="15"/>
        <v>269.73</v>
      </c>
      <c r="Y29" s="30" t="str">
        <f t="shared" si="16"/>
        <v>158.25
(111.48)
70.45%</v>
      </c>
      <c r="Z29" s="30" t="str">
        <f t="shared" si="17"/>
        <v>159.94
(109.79)
69.38%</v>
      </c>
      <c r="AA29" s="30" t="str">
        <f t="shared" si="17"/>
        <v>165.05
(104.68)
66.15%</v>
      </c>
      <c r="AB29" s="30" t="str">
        <f t="shared" si="17"/>
        <v>181.47
(88.26)
55.77%</v>
      </c>
      <c r="AC29" s="30" t="str">
        <f t="shared" si="17"/>
        <v>222.05
(47.68)
30.13%</v>
      </c>
    </row>
    <row r="30" spans="2:44" ht="17" thickTop="1" x14ac:dyDescent="0.2"/>
    <row r="32" spans="2:44" x14ac:dyDescent="0.2">
      <c r="AF32" s="215" t="s">
        <v>318</v>
      </c>
      <c r="AG32" s="215"/>
      <c r="AH32" s="215"/>
      <c r="AI32" s="215"/>
      <c r="AJ32" s="215"/>
      <c r="AK32" s="215"/>
      <c r="AL32" s="215"/>
      <c r="AM32" s="215"/>
      <c r="AN32" s="215"/>
      <c r="AO32" s="215"/>
      <c r="AP32" s="215"/>
      <c r="AQ32" s="215"/>
      <c r="AR32" s="215"/>
    </row>
    <row r="33" spans="32:57" x14ac:dyDescent="0.2">
      <c r="AF33" s="1"/>
      <c r="AG33" s="224" t="s">
        <v>69</v>
      </c>
      <c r="AH33" s="216"/>
      <c r="AI33" s="216"/>
      <c r="AJ33" s="225"/>
      <c r="AK33" s="224" t="s">
        <v>70</v>
      </c>
      <c r="AL33" s="216"/>
      <c r="AM33" s="216"/>
      <c r="AN33" s="216"/>
      <c r="AO33" s="224" t="s">
        <v>71</v>
      </c>
      <c r="AP33" s="216"/>
      <c r="AQ33" s="216"/>
      <c r="AR33" s="216"/>
    </row>
    <row r="34" spans="32:57" x14ac:dyDescent="0.2">
      <c r="AF34" s="2" t="s">
        <v>1</v>
      </c>
      <c r="AG34" s="59" t="s">
        <v>2</v>
      </c>
      <c r="AH34" s="4" t="s">
        <v>3</v>
      </c>
      <c r="AI34" s="4" t="s">
        <v>4</v>
      </c>
      <c r="AJ34" s="61" t="s">
        <v>5</v>
      </c>
      <c r="AK34" s="59" t="s">
        <v>2</v>
      </c>
      <c r="AL34" s="4" t="s">
        <v>3</v>
      </c>
      <c r="AM34" s="4" t="s">
        <v>4</v>
      </c>
      <c r="AN34" s="4" t="s">
        <v>250</v>
      </c>
      <c r="AO34" s="59" t="s">
        <v>2</v>
      </c>
      <c r="AP34" s="4" t="s">
        <v>3</v>
      </c>
      <c r="AQ34" s="4" t="s">
        <v>4</v>
      </c>
      <c r="AR34" s="4" t="s">
        <v>5</v>
      </c>
    </row>
    <row r="35" spans="32:57" ht="70" x14ac:dyDescent="0.2">
      <c r="AF35" s="28">
        <v>44270</v>
      </c>
      <c r="AG35" s="57" t="s">
        <v>213</v>
      </c>
      <c r="AH35" s="54" t="s">
        <v>0</v>
      </c>
      <c r="AI35" s="54" t="s">
        <v>0</v>
      </c>
      <c r="AJ35" s="54" t="s">
        <v>0</v>
      </c>
      <c r="AK35" s="57" t="s">
        <v>315</v>
      </c>
      <c r="AL35" s="54" t="s">
        <v>0</v>
      </c>
      <c r="AM35" s="54" t="s">
        <v>0</v>
      </c>
      <c r="AN35" s="54" t="s">
        <v>0</v>
      </c>
      <c r="AO35" s="57" t="s">
        <v>226</v>
      </c>
      <c r="AP35" s="54" t="s">
        <v>0</v>
      </c>
      <c r="AQ35" s="54" t="s">
        <v>0</v>
      </c>
      <c r="AR35" s="54" t="s">
        <v>0</v>
      </c>
    </row>
    <row r="36" spans="32:57" ht="70" x14ac:dyDescent="0.2">
      <c r="AF36" s="40">
        <v>44285</v>
      </c>
      <c r="AG36" s="60" t="s">
        <v>214</v>
      </c>
      <c r="AH36" s="39" t="s">
        <v>217</v>
      </c>
      <c r="AI36" s="39" t="s">
        <v>0</v>
      </c>
      <c r="AJ36" s="39" t="s">
        <v>0</v>
      </c>
      <c r="AK36" s="60" t="s">
        <v>205</v>
      </c>
      <c r="AL36" s="39" t="s">
        <v>316</v>
      </c>
      <c r="AM36" s="39" t="s">
        <v>0</v>
      </c>
      <c r="AN36" s="39" t="s">
        <v>0</v>
      </c>
      <c r="AO36" s="60" t="s">
        <v>227</v>
      </c>
      <c r="AP36" s="39" t="s">
        <v>234</v>
      </c>
      <c r="AQ36" s="39" t="s">
        <v>0</v>
      </c>
      <c r="AR36" s="39" t="s">
        <v>0</v>
      </c>
    </row>
    <row r="37" spans="32:57" ht="70" x14ac:dyDescent="0.2">
      <c r="AF37" s="28">
        <v>44301</v>
      </c>
      <c r="AG37" s="138" t="s">
        <v>215</v>
      </c>
      <c r="AH37" s="139" t="s">
        <v>218</v>
      </c>
      <c r="AI37" s="54" t="s">
        <v>223</v>
      </c>
      <c r="AJ37" s="54" t="s">
        <v>0</v>
      </c>
      <c r="AK37" s="138" t="s">
        <v>204</v>
      </c>
      <c r="AL37" s="139" t="s">
        <v>206</v>
      </c>
      <c r="AM37" s="54" t="s">
        <v>210</v>
      </c>
      <c r="AN37" s="54" t="s">
        <v>0</v>
      </c>
      <c r="AO37" s="57" t="s">
        <v>228</v>
      </c>
      <c r="AP37" s="54" t="s">
        <v>233</v>
      </c>
      <c r="AQ37" s="139" t="s">
        <v>237</v>
      </c>
      <c r="AR37" s="54" t="s">
        <v>0</v>
      </c>
    </row>
    <row r="38" spans="32:57" ht="70" x14ac:dyDescent="0.2">
      <c r="AF38" s="40">
        <v>44316</v>
      </c>
      <c r="AG38" s="100" t="s">
        <v>216</v>
      </c>
      <c r="AH38" s="101" t="s">
        <v>219</v>
      </c>
      <c r="AI38" s="101" t="s">
        <v>222</v>
      </c>
      <c r="AJ38" s="39" t="s">
        <v>224</v>
      </c>
      <c r="AK38" s="100" t="s">
        <v>203</v>
      </c>
      <c r="AL38" s="101" t="s">
        <v>207</v>
      </c>
      <c r="AM38" s="101" t="s">
        <v>209</v>
      </c>
      <c r="AN38" s="101" t="s">
        <v>211</v>
      </c>
      <c r="AO38" s="100" t="s">
        <v>229</v>
      </c>
      <c r="AP38" s="101" t="s">
        <v>232</v>
      </c>
      <c r="AQ38" s="101" t="s">
        <v>236</v>
      </c>
      <c r="AR38" s="101" t="s">
        <v>238</v>
      </c>
    </row>
    <row r="39" spans="32:57" ht="71" thickBot="1" x14ac:dyDescent="0.25">
      <c r="AF39" s="76">
        <v>44331</v>
      </c>
      <c r="AG39" s="88" t="s">
        <v>314</v>
      </c>
      <c r="AH39" s="87" t="s">
        <v>220</v>
      </c>
      <c r="AI39" s="87" t="s">
        <v>221</v>
      </c>
      <c r="AJ39" s="77" t="s">
        <v>225</v>
      </c>
      <c r="AK39" s="88" t="s">
        <v>202</v>
      </c>
      <c r="AL39" s="87" t="s">
        <v>317</v>
      </c>
      <c r="AM39" s="87" t="s">
        <v>208</v>
      </c>
      <c r="AN39" s="87" t="s">
        <v>212</v>
      </c>
      <c r="AO39" s="88" t="s">
        <v>230</v>
      </c>
      <c r="AP39" s="87" t="s">
        <v>231</v>
      </c>
      <c r="AQ39" s="87" t="s">
        <v>235</v>
      </c>
      <c r="AR39" s="87" t="s">
        <v>239</v>
      </c>
    </row>
    <row r="40" spans="32:57" ht="17" thickTop="1" x14ac:dyDescent="0.2">
      <c r="AF40" s="226" t="s">
        <v>313</v>
      </c>
      <c r="AG40" s="227"/>
      <c r="AH40" s="227"/>
      <c r="AI40" s="227"/>
      <c r="AJ40" s="227"/>
      <c r="AK40" s="227"/>
      <c r="AL40" s="227"/>
      <c r="AM40" s="227"/>
      <c r="AN40" s="227"/>
      <c r="AO40" s="227"/>
      <c r="AP40" s="227"/>
      <c r="AQ40" s="227"/>
      <c r="AR40" s="227"/>
    </row>
    <row r="46" spans="32:57" ht="17" thickBot="1" x14ac:dyDescent="0.25"/>
    <row r="47" spans="32:57" x14ac:dyDescent="0.2">
      <c r="AW47" s="190"/>
      <c r="AX47" s="191"/>
      <c r="AY47" s="191"/>
      <c r="AZ47" s="191"/>
      <c r="BA47" s="191"/>
      <c r="BB47" s="191"/>
      <c r="BC47" s="191"/>
      <c r="BD47" s="191"/>
      <c r="BE47" s="192"/>
    </row>
    <row r="48" spans="32:57" x14ac:dyDescent="0.2">
      <c r="AW48" s="193"/>
      <c r="AX48" s="219" t="s">
        <v>505</v>
      </c>
      <c r="AY48" s="219"/>
      <c r="AZ48" s="219"/>
      <c r="BA48" s="219"/>
      <c r="BB48" s="219"/>
      <c r="BC48" s="219"/>
      <c r="BD48" s="219"/>
      <c r="BE48" s="194"/>
    </row>
    <row r="49" spans="49:57" x14ac:dyDescent="0.2">
      <c r="AW49" s="193"/>
      <c r="AX49" s="199" t="s">
        <v>455</v>
      </c>
      <c r="AY49" s="199"/>
      <c r="AZ49" s="186" t="s">
        <v>469</v>
      </c>
      <c r="BA49" s="222" t="s">
        <v>470</v>
      </c>
      <c r="BB49" s="223"/>
      <c r="BC49" s="222" t="s">
        <v>471</v>
      </c>
      <c r="BD49" s="223"/>
      <c r="BE49" s="194"/>
    </row>
    <row r="50" spans="49:57" x14ac:dyDescent="0.2">
      <c r="AW50" s="193"/>
      <c r="AX50" s="187" t="s">
        <v>1</v>
      </c>
      <c r="AY50" s="187" t="s">
        <v>454</v>
      </c>
      <c r="AZ50" s="188" t="s">
        <v>3</v>
      </c>
      <c r="BA50" s="188" t="s">
        <v>3</v>
      </c>
      <c r="BB50" s="189" t="s">
        <v>4</v>
      </c>
      <c r="BC50" s="188" t="s">
        <v>3</v>
      </c>
      <c r="BD50" s="189" t="s">
        <v>4</v>
      </c>
      <c r="BE50" s="194"/>
    </row>
    <row r="51" spans="49:57" ht="56" x14ac:dyDescent="0.2">
      <c r="AW51" s="193"/>
      <c r="AX51" s="185">
        <v>44285</v>
      </c>
      <c r="AY51" s="182" t="s">
        <v>453</v>
      </c>
      <c r="AZ51" s="181" t="s">
        <v>506</v>
      </c>
      <c r="BA51" s="181" t="s">
        <v>513</v>
      </c>
      <c r="BB51" s="55" t="s">
        <v>0</v>
      </c>
      <c r="BC51" s="181" t="s">
        <v>523</v>
      </c>
      <c r="BD51" s="55" t="s">
        <v>0</v>
      </c>
      <c r="BE51" s="194"/>
    </row>
    <row r="52" spans="49:57" ht="56" x14ac:dyDescent="0.2">
      <c r="AW52" s="193"/>
      <c r="AX52" s="184">
        <v>44301</v>
      </c>
      <c r="AY52" s="183" t="s">
        <v>453</v>
      </c>
      <c r="AZ52" s="178" t="s">
        <v>507</v>
      </c>
      <c r="BA52" s="178" t="s">
        <v>514</v>
      </c>
      <c r="BB52" s="54" t="s">
        <v>508</v>
      </c>
      <c r="BC52" s="178" t="s">
        <v>524</v>
      </c>
      <c r="BD52" s="139" t="s">
        <v>525</v>
      </c>
      <c r="BE52" s="194"/>
    </row>
    <row r="53" spans="49:57" ht="56" x14ac:dyDescent="0.2">
      <c r="AW53" s="193"/>
      <c r="AX53" s="185">
        <v>44316</v>
      </c>
      <c r="AY53" s="182" t="s">
        <v>453</v>
      </c>
      <c r="AZ53" s="177" t="s">
        <v>509</v>
      </c>
      <c r="BA53" s="177" t="s">
        <v>515</v>
      </c>
      <c r="BB53" s="86" t="s">
        <v>516</v>
      </c>
      <c r="BC53" s="177" t="s">
        <v>526</v>
      </c>
      <c r="BD53" s="86" t="s">
        <v>527</v>
      </c>
      <c r="BE53" s="194"/>
    </row>
    <row r="54" spans="49:57" ht="56" x14ac:dyDescent="0.2">
      <c r="AW54" s="193"/>
      <c r="AX54" s="184">
        <v>44331</v>
      </c>
      <c r="AY54" s="183" t="s">
        <v>453</v>
      </c>
      <c r="AZ54" s="178" t="s">
        <v>510</v>
      </c>
      <c r="BA54" s="178" t="s">
        <v>517</v>
      </c>
      <c r="BB54" s="139" t="s">
        <v>518</v>
      </c>
      <c r="BC54" s="178" t="s">
        <v>528</v>
      </c>
      <c r="BD54" s="139" t="s">
        <v>529</v>
      </c>
      <c r="BE54" s="194"/>
    </row>
    <row r="55" spans="49:57" ht="56" x14ac:dyDescent="0.2">
      <c r="AW55" s="193"/>
      <c r="AX55" s="185">
        <v>44346</v>
      </c>
      <c r="AY55" s="182" t="s">
        <v>453</v>
      </c>
      <c r="AZ55" s="177" t="s">
        <v>511</v>
      </c>
      <c r="BA55" s="177" t="s">
        <v>519</v>
      </c>
      <c r="BB55" s="86" t="s">
        <v>520</v>
      </c>
      <c r="BC55" s="177" t="s">
        <v>530</v>
      </c>
      <c r="BD55" s="86" t="s">
        <v>531</v>
      </c>
      <c r="BE55" s="194"/>
    </row>
    <row r="56" spans="49:57" ht="57" thickBot="1" x14ac:dyDescent="0.25">
      <c r="AW56" s="193"/>
      <c r="AX56" s="184">
        <v>44362</v>
      </c>
      <c r="AY56" s="183" t="s">
        <v>453</v>
      </c>
      <c r="AZ56" s="179" t="s">
        <v>512</v>
      </c>
      <c r="BA56" s="179" t="s">
        <v>521</v>
      </c>
      <c r="BB56" s="87" t="s">
        <v>522</v>
      </c>
      <c r="BC56" s="179" t="s">
        <v>532</v>
      </c>
      <c r="BD56" s="87" t="s">
        <v>533</v>
      </c>
      <c r="BE56" s="194"/>
    </row>
    <row r="57" spans="49:57" ht="17" thickTop="1" x14ac:dyDescent="0.2">
      <c r="AW57" s="193"/>
      <c r="AX57" s="220" t="s">
        <v>23</v>
      </c>
      <c r="AY57" s="220"/>
      <c r="AZ57" s="220"/>
      <c r="BA57" s="220"/>
      <c r="BB57" s="220"/>
      <c r="BC57" s="220"/>
      <c r="BD57" s="220"/>
      <c r="BE57" s="194"/>
    </row>
    <row r="58" spans="49:57" ht="17" thickBot="1" x14ac:dyDescent="0.25">
      <c r="AW58" s="196"/>
      <c r="AX58" s="197"/>
      <c r="AY58" s="197"/>
      <c r="AZ58" s="197"/>
      <c r="BA58" s="197"/>
      <c r="BB58" s="197"/>
      <c r="BC58" s="197"/>
      <c r="BD58" s="197"/>
      <c r="BE58" s="198"/>
    </row>
    <row r="63" spans="49:57" ht="17" thickBot="1" x14ac:dyDescent="0.25"/>
    <row r="64" spans="49:57" x14ac:dyDescent="0.2">
      <c r="AW64" s="190"/>
      <c r="AX64" s="191"/>
      <c r="AY64" s="191"/>
      <c r="AZ64" s="191"/>
      <c r="BA64" s="191"/>
      <c r="BB64" s="191"/>
      <c r="BC64" s="191"/>
      <c r="BD64" s="191"/>
      <c r="BE64" s="192"/>
    </row>
    <row r="65" spans="49:57" x14ac:dyDescent="0.2">
      <c r="AW65" s="193"/>
      <c r="AX65" s="219" t="s">
        <v>548</v>
      </c>
      <c r="AY65" s="219"/>
      <c r="AZ65" s="219"/>
      <c r="BA65" s="219"/>
      <c r="BB65" s="219"/>
      <c r="BC65" s="219"/>
      <c r="BD65" s="219"/>
      <c r="BE65" s="194"/>
    </row>
    <row r="66" spans="49:57" x14ac:dyDescent="0.2">
      <c r="AW66" s="193"/>
      <c r="AX66" s="199" t="s">
        <v>455</v>
      </c>
      <c r="AY66" s="199"/>
      <c r="AZ66" s="186" t="s">
        <v>541</v>
      </c>
      <c r="BA66" s="222" t="s">
        <v>457</v>
      </c>
      <c r="BB66" s="223"/>
      <c r="BC66" s="222" t="s">
        <v>456</v>
      </c>
      <c r="BD66" s="223"/>
      <c r="BE66" s="194"/>
    </row>
    <row r="67" spans="49:57" x14ac:dyDescent="0.2">
      <c r="AW67" s="193"/>
      <c r="AX67" s="187" t="s">
        <v>1</v>
      </c>
      <c r="AY67" s="187" t="s">
        <v>454</v>
      </c>
      <c r="AZ67" s="188" t="s">
        <v>534</v>
      </c>
      <c r="BA67" s="188" t="s">
        <v>3</v>
      </c>
      <c r="BB67" s="189" t="s">
        <v>4</v>
      </c>
      <c r="BC67" s="188" t="s">
        <v>3</v>
      </c>
      <c r="BD67" s="189" t="s">
        <v>4</v>
      </c>
      <c r="BE67" s="194"/>
    </row>
    <row r="68" spans="49:57" ht="56" x14ac:dyDescent="0.2">
      <c r="AW68" s="193"/>
      <c r="AX68" s="185">
        <v>44285</v>
      </c>
      <c r="AY68" s="182" t="s">
        <v>453</v>
      </c>
      <c r="AZ68" s="181" t="s">
        <v>542</v>
      </c>
      <c r="BA68" s="181" t="s">
        <v>513</v>
      </c>
      <c r="BB68" s="55" t="s">
        <v>0</v>
      </c>
      <c r="BC68" s="181" t="s">
        <v>472</v>
      </c>
      <c r="BD68" s="55" t="s">
        <v>0</v>
      </c>
      <c r="BE68" s="194"/>
    </row>
    <row r="69" spans="49:57" ht="56" x14ac:dyDescent="0.2">
      <c r="AW69" s="193"/>
      <c r="AX69" s="184">
        <v>44301</v>
      </c>
      <c r="AY69" s="183" t="s">
        <v>453</v>
      </c>
      <c r="AZ69" s="178" t="s">
        <v>543</v>
      </c>
      <c r="BA69" s="178" t="s">
        <v>514</v>
      </c>
      <c r="BB69" s="54" t="s">
        <v>508</v>
      </c>
      <c r="BC69" s="178" t="s">
        <v>473</v>
      </c>
      <c r="BD69" s="139" t="s">
        <v>474</v>
      </c>
      <c r="BE69" s="194"/>
    </row>
    <row r="70" spans="49:57" ht="56" x14ac:dyDescent="0.2">
      <c r="AW70" s="193"/>
      <c r="AX70" s="185">
        <v>44316</v>
      </c>
      <c r="AY70" s="182" t="s">
        <v>453</v>
      </c>
      <c r="AZ70" s="177" t="s">
        <v>544</v>
      </c>
      <c r="BA70" s="177" t="s">
        <v>515</v>
      </c>
      <c r="BB70" s="86" t="s">
        <v>516</v>
      </c>
      <c r="BC70" s="177" t="s">
        <v>475</v>
      </c>
      <c r="BD70" s="86" t="s">
        <v>476</v>
      </c>
      <c r="BE70" s="194"/>
    </row>
    <row r="71" spans="49:57" ht="56" x14ac:dyDescent="0.2">
      <c r="AW71" s="193"/>
      <c r="AX71" s="184">
        <v>44331</v>
      </c>
      <c r="AY71" s="183" t="s">
        <v>453</v>
      </c>
      <c r="AZ71" s="178" t="s">
        <v>545</v>
      </c>
      <c r="BA71" s="246" t="s">
        <v>517</v>
      </c>
      <c r="BB71" s="139" t="s">
        <v>518</v>
      </c>
      <c r="BC71" s="178" t="s">
        <v>477</v>
      </c>
      <c r="BD71" s="139" t="s">
        <v>478</v>
      </c>
      <c r="BE71" s="194"/>
    </row>
    <row r="72" spans="49:57" ht="56" x14ac:dyDescent="0.2">
      <c r="AW72" s="193"/>
      <c r="AX72" s="185">
        <v>44346</v>
      </c>
      <c r="AY72" s="182" t="s">
        <v>453</v>
      </c>
      <c r="AZ72" s="177" t="s">
        <v>546</v>
      </c>
      <c r="BA72" s="177" t="s">
        <v>519</v>
      </c>
      <c r="BB72" s="86" t="s">
        <v>520</v>
      </c>
      <c r="BC72" s="177" t="s">
        <v>479</v>
      </c>
      <c r="BD72" s="86" t="s">
        <v>480</v>
      </c>
      <c r="BE72" s="194"/>
    </row>
    <row r="73" spans="49:57" ht="57" thickBot="1" x14ac:dyDescent="0.25">
      <c r="AW73" s="193"/>
      <c r="AX73" s="184">
        <v>44362</v>
      </c>
      <c r="AY73" s="183" t="s">
        <v>453</v>
      </c>
      <c r="AZ73" s="179" t="s">
        <v>547</v>
      </c>
      <c r="BA73" s="179" t="s">
        <v>521</v>
      </c>
      <c r="BB73" s="87" t="s">
        <v>522</v>
      </c>
      <c r="BC73" s="179" t="s">
        <v>481</v>
      </c>
      <c r="BD73" s="87" t="s">
        <v>482</v>
      </c>
      <c r="BE73" s="194"/>
    </row>
    <row r="74" spans="49:57" ht="17" thickTop="1" x14ac:dyDescent="0.2">
      <c r="AW74" s="193"/>
      <c r="AX74" s="220" t="s">
        <v>23</v>
      </c>
      <c r="AY74" s="220"/>
      <c r="AZ74" s="220"/>
      <c r="BA74" s="220"/>
      <c r="BB74" s="220"/>
      <c r="BC74" s="220"/>
      <c r="BD74" s="220"/>
      <c r="BE74" s="194"/>
    </row>
    <row r="75" spans="49:57" ht="17" thickBot="1" x14ac:dyDescent="0.25">
      <c r="AW75" s="196"/>
      <c r="AX75" s="197"/>
      <c r="AY75" s="197"/>
      <c r="AZ75" s="197"/>
      <c r="BA75" s="197"/>
      <c r="BB75" s="197"/>
      <c r="BC75" s="197"/>
      <c r="BD75" s="197"/>
      <c r="BE75" s="198"/>
    </row>
  </sheetData>
  <mergeCells count="32">
    <mergeCell ref="AX65:BD65"/>
    <mergeCell ref="BA66:BB66"/>
    <mergeCell ref="BC66:BD66"/>
    <mergeCell ref="AX74:BD74"/>
    <mergeCell ref="AF32:AR32"/>
    <mergeCell ref="AG33:AJ33"/>
    <mergeCell ref="AK33:AN33"/>
    <mergeCell ref="AO33:AR33"/>
    <mergeCell ref="AF40:AR40"/>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 ref="AX48:BD48"/>
    <mergeCell ref="BA49:BB49"/>
    <mergeCell ref="BC49:BD49"/>
    <mergeCell ref="AX57:BD5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9790-9C79-A24F-9130-C8A6E2D84A8C}">
  <dimension ref="C5:R53"/>
  <sheetViews>
    <sheetView zoomScale="90" zoomScaleNormal="90" workbookViewId="0">
      <selection activeCell="E40" sqref="E40:E44"/>
    </sheetView>
  </sheetViews>
  <sheetFormatPr baseColWidth="10" defaultRowHeight="16" x14ac:dyDescent="0.2"/>
  <cols>
    <col min="4" max="4" width="5.33203125" bestFit="1" customWidth="1"/>
    <col min="5" max="5" width="6.6640625" bestFit="1" customWidth="1"/>
    <col min="6" max="8" width="13.83203125" bestFit="1" customWidth="1"/>
    <col min="9" max="9" width="14.1640625" bestFit="1" customWidth="1"/>
    <col min="10" max="12" width="13.83203125" bestFit="1" customWidth="1"/>
    <col min="13" max="13" width="14.1640625" bestFit="1" customWidth="1"/>
    <col min="14" max="16" width="13.83203125" bestFit="1" customWidth="1"/>
    <col min="17" max="17" width="14.1640625" bestFit="1" customWidth="1"/>
  </cols>
  <sheetData>
    <row r="5" spans="3:18" x14ac:dyDescent="0.2">
      <c r="C5" s="50"/>
      <c r="D5" s="50"/>
      <c r="E5" s="50"/>
      <c r="F5" s="50"/>
      <c r="G5" s="50"/>
      <c r="H5" s="50"/>
      <c r="I5" s="50"/>
      <c r="J5" s="50"/>
      <c r="K5" s="50"/>
      <c r="L5" s="50"/>
      <c r="M5" s="50"/>
      <c r="N5" s="50"/>
      <c r="O5" s="50"/>
      <c r="P5" s="50"/>
      <c r="Q5" s="50"/>
      <c r="R5" s="50"/>
    </row>
    <row r="6" spans="3:18" x14ac:dyDescent="0.2">
      <c r="C6" s="50"/>
      <c r="D6" s="219"/>
      <c r="E6" s="219"/>
      <c r="F6" s="219"/>
      <c r="G6" s="219"/>
      <c r="H6" s="219"/>
      <c r="I6" s="219"/>
      <c r="J6" s="219"/>
      <c r="K6" s="219"/>
      <c r="L6" s="219"/>
      <c r="M6" s="219"/>
      <c r="N6" s="219"/>
      <c r="O6" s="219"/>
      <c r="P6" s="219"/>
      <c r="Q6" s="219"/>
      <c r="R6" s="50"/>
    </row>
    <row r="7" spans="3:18" x14ac:dyDescent="0.2">
      <c r="C7" s="50"/>
      <c r="D7" s="46"/>
      <c r="E7" s="46"/>
      <c r="F7" s="233"/>
      <c r="G7" s="218"/>
      <c r="H7" s="218"/>
      <c r="I7" s="234"/>
      <c r="J7" s="233"/>
      <c r="K7" s="218"/>
      <c r="L7" s="218"/>
      <c r="M7" s="218"/>
      <c r="N7" s="233"/>
      <c r="O7" s="218"/>
      <c r="P7" s="218"/>
      <c r="Q7" s="218"/>
      <c r="R7" s="50"/>
    </row>
    <row r="8" spans="3:18" x14ac:dyDescent="0.2">
      <c r="C8" s="50"/>
      <c r="D8" s="48"/>
      <c r="E8" s="47"/>
      <c r="F8" s="56"/>
      <c r="G8" s="51"/>
      <c r="H8" s="51"/>
      <c r="I8" s="64"/>
      <c r="J8" s="56"/>
      <c r="K8" s="51"/>
      <c r="L8" s="51"/>
      <c r="M8" s="51"/>
      <c r="N8" s="56"/>
      <c r="O8" s="51"/>
      <c r="P8" s="51"/>
      <c r="Q8" s="51"/>
      <c r="R8" s="50"/>
    </row>
    <row r="9" spans="3:18" x14ac:dyDescent="0.2">
      <c r="C9" s="50"/>
      <c r="D9" s="28"/>
      <c r="E9" s="30"/>
      <c r="F9" s="57"/>
      <c r="G9" s="54"/>
      <c r="H9" s="54"/>
      <c r="I9" s="54"/>
      <c r="J9" s="57"/>
      <c r="K9" s="54"/>
      <c r="L9" s="54"/>
      <c r="M9" s="54"/>
      <c r="N9" s="57"/>
      <c r="O9" s="54"/>
      <c r="P9" s="54"/>
      <c r="Q9" s="54"/>
      <c r="R9" s="50"/>
    </row>
    <row r="10" spans="3:18" x14ac:dyDescent="0.2">
      <c r="C10" s="50"/>
      <c r="D10" s="52"/>
      <c r="E10" s="53"/>
      <c r="F10" s="58"/>
      <c r="G10" s="55"/>
      <c r="H10" s="55"/>
      <c r="I10" s="55"/>
      <c r="J10" s="58"/>
      <c r="K10" s="55"/>
      <c r="L10" s="55"/>
      <c r="M10" s="55"/>
      <c r="N10" s="58"/>
      <c r="O10" s="55"/>
      <c r="P10" s="55"/>
      <c r="Q10" s="55"/>
      <c r="R10" s="50"/>
    </row>
    <row r="11" spans="3:18" x14ac:dyDescent="0.2">
      <c r="C11" s="50"/>
      <c r="D11" s="28"/>
      <c r="E11" s="30"/>
      <c r="F11" s="57"/>
      <c r="G11" s="54"/>
      <c r="H11" s="54"/>
      <c r="I11" s="54"/>
      <c r="J11" s="57"/>
      <c r="K11" s="54"/>
      <c r="L11" s="54"/>
      <c r="M11" s="54"/>
      <c r="N11" s="57"/>
      <c r="O11" s="54"/>
      <c r="P11" s="54"/>
      <c r="Q11" s="54"/>
      <c r="R11" s="50"/>
    </row>
    <row r="12" spans="3:18" x14ac:dyDescent="0.2">
      <c r="C12" s="50"/>
      <c r="D12" s="52"/>
      <c r="E12" s="53"/>
      <c r="F12" s="58"/>
      <c r="G12" s="55"/>
      <c r="H12" s="55"/>
      <c r="I12" s="55"/>
      <c r="J12" s="58"/>
      <c r="K12" s="55"/>
      <c r="L12" s="55"/>
      <c r="M12" s="55"/>
      <c r="N12" s="58"/>
      <c r="O12" s="55"/>
      <c r="P12" s="55"/>
      <c r="Q12" s="55"/>
      <c r="R12" s="50"/>
    </row>
    <row r="13" spans="3:18" ht="17" thickBot="1" x14ac:dyDescent="0.25">
      <c r="C13" s="50"/>
      <c r="D13" s="76"/>
      <c r="E13" s="77"/>
      <c r="F13" s="78"/>
      <c r="G13" s="77"/>
      <c r="H13" s="77"/>
      <c r="I13" s="77"/>
      <c r="J13" s="78"/>
      <c r="K13" s="77"/>
      <c r="L13" s="77"/>
      <c r="M13" s="77"/>
      <c r="N13" s="78"/>
      <c r="O13" s="77"/>
      <c r="P13" s="77"/>
      <c r="Q13" s="77"/>
      <c r="R13" s="50"/>
    </row>
    <row r="14" spans="3:18" ht="17" thickTop="1" x14ac:dyDescent="0.2">
      <c r="C14" s="50"/>
      <c r="D14" s="220"/>
      <c r="E14" s="220"/>
      <c r="F14" s="220"/>
      <c r="G14" s="220"/>
      <c r="H14" s="220"/>
      <c r="I14" s="220"/>
      <c r="J14" s="220"/>
      <c r="K14" s="220"/>
      <c r="L14" s="220"/>
      <c r="M14" s="220"/>
      <c r="N14" s="220"/>
      <c r="O14" s="220"/>
      <c r="P14" s="220"/>
      <c r="Q14" s="220"/>
      <c r="R14" s="50"/>
    </row>
    <row r="15" spans="3:18" x14ac:dyDescent="0.2">
      <c r="C15" s="50"/>
      <c r="D15" s="50"/>
      <c r="E15" s="50"/>
      <c r="F15" s="50"/>
      <c r="G15" s="50"/>
      <c r="H15" s="50"/>
      <c r="I15" s="50"/>
      <c r="J15" s="50"/>
      <c r="K15" s="50"/>
      <c r="L15" s="50"/>
      <c r="M15" s="50"/>
      <c r="N15" s="50"/>
      <c r="O15" s="50"/>
      <c r="P15" s="50"/>
      <c r="Q15" s="50"/>
      <c r="R15" s="50"/>
    </row>
    <row r="16" spans="3:18" x14ac:dyDescent="0.2">
      <c r="C16" s="50"/>
      <c r="D16" s="50"/>
      <c r="E16" s="50"/>
      <c r="F16" s="50"/>
      <c r="G16" s="50"/>
      <c r="H16" s="50"/>
      <c r="I16" s="50"/>
      <c r="J16" s="50"/>
      <c r="K16" s="50"/>
      <c r="L16" s="50"/>
      <c r="M16" s="50"/>
      <c r="N16" s="50"/>
      <c r="O16" s="50"/>
      <c r="P16" s="50"/>
      <c r="Q16" s="50"/>
      <c r="R16" s="50"/>
    </row>
    <row r="19" spans="3:18" x14ac:dyDescent="0.2">
      <c r="C19" s="50"/>
      <c r="D19" s="50"/>
      <c r="E19" s="50"/>
      <c r="F19" s="50"/>
      <c r="G19" s="50"/>
      <c r="H19" s="50"/>
      <c r="I19" s="50"/>
      <c r="J19" s="50"/>
      <c r="K19" s="50"/>
      <c r="L19" s="50"/>
      <c r="M19" s="50"/>
      <c r="N19" s="50"/>
      <c r="O19" s="50"/>
      <c r="P19" s="50"/>
      <c r="Q19" s="50"/>
      <c r="R19" s="50"/>
    </row>
    <row r="20" spans="3:18" x14ac:dyDescent="0.2">
      <c r="C20" s="50"/>
      <c r="D20" s="219"/>
      <c r="E20" s="219"/>
      <c r="F20" s="219"/>
      <c r="G20" s="219"/>
      <c r="H20" s="219"/>
      <c r="I20" s="219"/>
      <c r="J20" s="219"/>
      <c r="K20" s="219"/>
      <c r="L20" s="219"/>
      <c r="M20" s="219"/>
      <c r="N20" s="219"/>
      <c r="O20" s="219"/>
      <c r="P20" s="219"/>
      <c r="Q20" s="219"/>
      <c r="R20" s="50"/>
    </row>
    <row r="21" spans="3:18" x14ac:dyDescent="0.2">
      <c r="C21" s="50"/>
      <c r="D21" s="46"/>
      <c r="E21" s="46"/>
      <c r="F21" s="233"/>
      <c r="G21" s="218"/>
      <c r="H21" s="218"/>
      <c r="I21" s="234"/>
      <c r="J21" s="233"/>
      <c r="K21" s="218"/>
      <c r="L21" s="218"/>
      <c r="M21" s="218"/>
      <c r="N21" s="233"/>
      <c r="O21" s="218"/>
      <c r="P21" s="218"/>
      <c r="Q21" s="218"/>
      <c r="R21" s="50"/>
    </row>
    <row r="22" spans="3:18" x14ac:dyDescent="0.2">
      <c r="C22" s="50"/>
      <c r="D22" s="48"/>
      <c r="E22" s="47"/>
      <c r="F22" s="56"/>
      <c r="G22" s="51"/>
      <c r="H22" s="51"/>
      <c r="I22" s="64"/>
      <c r="J22" s="56"/>
      <c r="K22" s="51"/>
      <c r="L22" s="51"/>
      <c r="M22" s="51"/>
      <c r="N22" s="56"/>
      <c r="O22" s="51"/>
      <c r="P22" s="51"/>
      <c r="Q22" s="51"/>
      <c r="R22" s="50"/>
    </row>
    <row r="23" spans="3:18" x14ac:dyDescent="0.2">
      <c r="C23" s="50"/>
      <c r="D23" s="28"/>
      <c r="E23" s="30"/>
      <c r="F23" s="57"/>
      <c r="G23" s="54"/>
      <c r="H23" s="54"/>
      <c r="I23" s="54"/>
      <c r="J23" s="57"/>
      <c r="K23" s="54"/>
      <c r="L23" s="54"/>
      <c r="M23" s="54"/>
      <c r="N23" s="57"/>
      <c r="O23" s="54"/>
      <c r="P23" s="54"/>
      <c r="Q23" s="54"/>
      <c r="R23" s="50"/>
    </row>
    <row r="24" spans="3:18" x14ac:dyDescent="0.2">
      <c r="C24" s="50"/>
      <c r="D24" s="52"/>
      <c r="E24" s="53"/>
      <c r="F24" s="58"/>
      <c r="G24" s="55"/>
      <c r="H24" s="55"/>
      <c r="I24" s="55"/>
      <c r="J24" s="58"/>
      <c r="K24" s="55"/>
      <c r="L24" s="55"/>
      <c r="M24" s="55"/>
      <c r="N24" s="58"/>
      <c r="O24" s="55"/>
      <c r="P24" s="55"/>
      <c r="Q24" s="55"/>
      <c r="R24" s="50"/>
    </row>
    <row r="25" spans="3:18" x14ac:dyDescent="0.2">
      <c r="C25" s="50"/>
      <c r="D25" s="28"/>
      <c r="E25" s="30"/>
      <c r="F25" s="57"/>
      <c r="G25" s="54"/>
      <c r="H25" s="54"/>
      <c r="I25" s="54"/>
      <c r="J25" s="57"/>
      <c r="K25" s="54"/>
      <c r="L25" s="54"/>
      <c r="M25" s="54"/>
      <c r="N25" s="57"/>
      <c r="O25" s="54"/>
      <c r="P25" s="54"/>
      <c r="Q25" s="54"/>
      <c r="R25" s="50"/>
    </row>
    <row r="26" spans="3:18" x14ac:dyDescent="0.2">
      <c r="C26" s="50"/>
      <c r="D26" s="52"/>
      <c r="E26" s="53"/>
      <c r="F26" s="58"/>
      <c r="G26" s="55"/>
      <c r="H26" s="55"/>
      <c r="I26" s="55"/>
      <c r="J26" s="58"/>
      <c r="K26" s="55"/>
      <c r="L26" s="55"/>
      <c r="M26" s="55"/>
      <c r="N26" s="58"/>
      <c r="O26" s="55"/>
      <c r="P26" s="55"/>
      <c r="Q26" s="55"/>
      <c r="R26" s="50"/>
    </row>
    <row r="27" spans="3:18" ht="17" thickBot="1" x14ac:dyDescent="0.25">
      <c r="C27" s="50"/>
      <c r="D27" s="76"/>
      <c r="E27" s="77"/>
      <c r="F27" s="78"/>
      <c r="G27" s="77"/>
      <c r="H27" s="77"/>
      <c r="I27" s="77"/>
      <c r="J27" s="78"/>
      <c r="K27" s="77"/>
      <c r="L27" s="77"/>
      <c r="M27" s="77"/>
      <c r="N27" s="78"/>
      <c r="O27" s="77"/>
      <c r="P27" s="77"/>
      <c r="Q27" s="77"/>
      <c r="R27" s="50"/>
    </row>
    <row r="28" spans="3:18" ht="17" thickTop="1" x14ac:dyDescent="0.2">
      <c r="C28" s="50"/>
      <c r="D28" s="220"/>
      <c r="E28" s="220"/>
      <c r="F28" s="220"/>
      <c r="G28" s="220"/>
      <c r="H28" s="220"/>
      <c r="I28" s="220"/>
      <c r="J28" s="220"/>
      <c r="K28" s="220"/>
      <c r="L28" s="220"/>
      <c r="M28" s="220"/>
      <c r="N28" s="220"/>
      <c r="O28" s="220"/>
      <c r="P28" s="220"/>
      <c r="Q28" s="220"/>
      <c r="R28" s="50"/>
    </row>
    <row r="29" spans="3:18" x14ac:dyDescent="0.2">
      <c r="C29" s="50"/>
      <c r="D29" s="50"/>
      <c r="E29" s="50"/>
      <c r="F29" s="50"/>
      <c r="G29" s="50"/>
      <c r="H29" s="50"/>
      <c r="I29" s="50"/>
      <c r="J29" s="50"/>
      <c r="K29" s="50"/>
      <c r="L29" s="50"/>
      <c r="M29" s="50"/>
      <c r="N29" s="50"/>
      <c r="O29" s="50"/>
      <c r="P29" s="50"/>
      <c r="Q29" s="50"/>
      <c r="R29" s="50"/>
    </row>
    <row r="30" spans="3:18" x14ac:dyDescent="0.2">
      <c r="C30" s="50"/>
      <c r="D30" s="50"/>
      <c r="E30" s="50"/>
      <c r="F30" s="50"/>
      <c r="G30" s="50"/>
      <c r="H30" s="50"/>
      <c r="I30" s="50"/>
      <c r="J30" s="50"/>
      <c r="K30" s="50"/>
      <c r="L30" s="50"/>
      <c r="M30" s="50"/>
      <c r="N30" s="50"/>
      <c r="O30" s="50"/>
      <c r="P30" s="50"/>
      <c r="Q30" s="50"/>
      <c r="R30" s="50"/>
    </row>
    <row r="36" spans="4:17" x14ac:dyDescent="0.2">
      <c r="D36" s="230" t="s">
        <v>102</v>
      </c>
      <c r="E36" s="230"/>
      <c r="F36" s="230"/>
      <c r="G36" s="230"/>
      <c r="H36" s="230"/>
      <c r="I36" s="230"/>
      <c r="J36" s="230"/>
      <c r="K36" s="230"/>
      <c r="L36" s="230"/>
      <c r="M36" s="230"/>
      <c r="N36" s="230"/>
      <c r="O36" s="230"/>
      <c r="P36" s="230"/>
      <c r="Q36" s="230"/>
    </row>
    <row r="37" spans="4:17" x14ac:dyDescent="0.2">
      <c r="D37" s="102"/>
      <c r="E37" s="102"/>
      <c r="F37" s="231" t="s">
        <v>68</v>
      </c>
      <c r="G37" s="231"/>
      <c r="H37" s="231"/>
      <c r="I37" s="231"/>
      <c r="J37" s="231"/>
      <c r="K37" s="231"/>
      <c r="L37" s="231"/>
      <c r="M37" s="231"/>
      <c r="N37" s="231"/>
      <c r="O37" s="231"/>
      <c r="P37" s="231"/>
      <c r="Q37" s="231"/>
    </row>
    <row r="38" spans="4:17" x14ac:dyDescent="0.2">
      <c r="D38" s="103"/>
      <c r="E38" s="103"/>
      <c r="F38" s="228" t="s">
        <v>69</v>
      </c>
      <c r="G38" s="212"/>
      <c r="H38" s="212"/>
      <c r="I38" s="229"/>
      <c r="J38" s="228" t="s">
        <v>70</v>
      </c>
      <c r="K38" s="212"/>
      <c r="L38" s="212"/>
      <c r="M38" s="212"/>
      <c r="N38" s="228" t="s">
        <v>71</v>
      </c>
      <c r="O38" s="212"/>
      <c r="P38" s="212"/>
      <c r="Q38" s="212"/>
    </row>
    <row r="39" spans="4:17" x14ac:dyDescent="0.2">
      <c r="D39" s="104" t="s">
        <v>1</v>
      </c>
      <c r="E39" s="105" t="s">
        <v>10</v>
      </c>
      <c r="F39" s="106" t="s">
        <v>2</v>
      </c>
      <c r="G39" s="107" t="s">
        <v>3</v>
      </c>
      <c r="H39" s="107" t="s">
        <v>4</v>
      </c>
      <c r="I39" s="108" t="s">
        <v>5</v>
      </c>
      <c r="J39" s="106" t="s">
        <v>2</v>
      </c>
      <c r="K39" s="107" t="s">
        <v>3</v>
      </c>
      <c r="L39" s="107" t="s">
        <v>4</v>
      </c>
      <c r="M39" s="107" t="s">
        <v>5</v>
      </c>
      <c r="N39" s="106" t="s">
        <v>2</v>
      </c>
      <c r="O39" s="107" t="s">
        <v>3</v>
      </c>
      <c r="P39" s="107" t="s">
        <v>4</v>
      </c>
      <c r="Q39" s="107" t="s">
        <v>5</v>
      </c>
    </row>
    <row r="40" spans="4:17" ht="36" x14ac:dyDescent="0.2">
      <c r="D40" s="109">
        <v>44270</v>
      </c>
      <c r="E40" s="130">
        <v>158.30000000000001</v>
      </c>
      <c r="F40" s="110" t="s">
        <v>170</v>
      </c>
      <c r="G40" s="111" t="s">
        <v>0</v>
      </c>
      <c r="H40" s="111" t="s">
        <v>0</v>
      </c>
      <c r="I40" s="111" t="s">
        <v>0</v>
      </c>
      <c r="J40" s="110" t="s">
        <v>156</v>
      </c>
      <c r="K40" s="111" t="s">
        <v>0</v>
      </c>
      <c r="L40" s="111" t="s">
        <v>0</v>
      </c>
      <c r="M40" s="111" t="s">
        <v>0</v>
      </c>
      <c r="N40" s="110" t="s">
        <v>156</v>
      </c>
      <c r="O40" s="111" t="s">
        <v>0</v>
      </c>
      <c r="P40" s="111" t="s">
        <v>0</v>
      </c>
      <c r="Q40" s="111" t="s">
        <v>0</v>
      </c>
    </row>
    <row r="41" spans="4:17" ht="36" x14ac:dyDescent="0.2">
      <c r="D41" s="112">
        <v>44285</v>
      </c>
      <c r="E41" s="131">
        <v>161.91</v>
      </c>
      <c r="F41" s="113" t="s">
        <v>171</v>
      </c>
      <c r="G41" s="114" t="s">
        <v>172</v>
      </c>
      <c r="H41" s="114" t="s">
        <v>0</v>
      </c>
      <c r="I41" s="114" t="s">
        <v>0</v>
      </c>
      <c r="J41" s="113" t="s">
        <v>183</v>
      </c>
      <c r="K41" s="114" t="s">
        <v>184</v>
      </c>
      <c r="L41" s="114" t="s">
        <v>0</v>
      </c>
      <c r="M41" s="114" t="s">
        <v>0</v>
      </c>
      <c r="N41" s="113" t="s">
        <v>157</v>
      </c>
      <c r="O41" s="114" t="s">
        <v>158</v>
      </c>
      <c r="P41" s="114" t="s">
        <v>0</v>
      </c>
      <c r="Q41" s="114" t="s">
        <v>0</v>
      </c>
    </row>
    <row r="42" spans="4:17" ht="36" x14ac:dyDescent="0.2">
      <c r="D42" s="109">
        <v>44301</v>
      </c>
      <c r="E42" s="130">
        <v>173.75</v>
      </c>
      <c r="F42" s="110" t="s">
        <v>173</v>
      </c>
      <c r="G42" s="111" t="s">
        <v>174</v>
      </c>
      <c r="H42" s="111" t="s">
        <v>175</v>
      </c>
      <c r="I42" s="111" t="s">
        <v>0</v>
      </c>
      <c r="J42" s="110" t="s">
        <v>185</v>
      </c>
      <c r="K42" s="115" t="s">
        <v>186</v>
      </c>
      <c r="L42" s="111" t="s">
        <v>187</v>
      </c>
      <c r="M42" s="111" t="s">
        <v>0</v>
      </c>
      <c r="N42" s="110" t="s">
        <v>159</v>
      </c>
      <c r="O42" s="111" t="s">
        <v>160</v>
      </c>
      <c r="P42" s="111" t="s">
        <v>161</v>
      </c>
      <c r="Q42" s="111" t="s">
        <v>0</v>
      </c>
    </row>
    <row r="43" spans="4:17" ht="36" x14ac:dyDescent="0.2">
      <c r="D43" s="112">
        <v>44316</v>
      </c>
      <c r="E43" s="131">
        <v>211.25</v>
      </c>
      <c r="F43" s="116" t="s">
        <v>162</v>
      </c>
      <c r="G43" s="117" t="s">
        <v>176</v>
      </c>
      <c r="H43" s="114" t="s">
        <v>177</v>
      </c>
      <c r="I43" s="114" t="s">
        <v>178</v>
      </c>
      <c r="J43" s="116" t="s">
        <v>188</v>
      </c>
      <c r="K43" s="117" t="s">
        <v>189</v>
      </c>
      <c r="L43" s="114" t="s">
        <v>190</v>
      </c>
      <c r="M43" s="114" t="s">
        <v>191</v>
      </c>
      <c r="N43" s="116" t="s">
        <v>162</v>
      </c>
      <c r="O43" s="117" t="s">
        <v>163</v>
      </c>
      <c r="P43" s="114" t="s">
        <v>164</v>
      </c>
      <c r="Q43" s="114" t="s">
        <v>165</v>
      </c>
    </row>
    <row r="44" spans="4:17" ht="36" x14ac:dyDescent="0.2">
      <c r="D44" s="118">
        <v>44331</v>
      </c>
      <c r="E44" s="132">
        <v>269.73</v>
      </c>
      <c r="F44" s="120" t="s">
        <v>179</v>
      </c>
      <c r="G44" s="121" t="s">
        <v>180</v>
      </c>
      <c r="H44" s="121" t="s">
        <v>181</v>
      </c>
      <c r="I44" s="119" t="s">
        <v>182</v>
      </c>
      <c r="J44" s="120" t="s">
        <v>192</v>
      </c>
      <c r="K44" s="122" t="s">
        <v>193</v>
      </c>
      <c r="L44" s="121" t="s">
        <v>194</v>
      </c>
      <c r="M44" s="119" t="s">
        <v>195</v>
      </c>
      <c r="N44" s="120" t="s">
        <v>166</v>
      </c>
      <c r="O44" s="121" t="s">
        <v>167</v>
      </c>
      <c r="P44" s="121" t="s">
        <v>168</v>
      </c>
      <c r="Q44" s="119" t="s">
        <v>169</v>
      </c>
    </row>
    <row r="45" spans="4:17" ht="17" customHeight="1" x14ac:dyDescent="0.2">
      <c r="D45" s="123"/>
      <c r="E45" s="123"/>
      <c r="F45" s="232" t="s">
        <v>67</v>
      </c>
      <c r="G45" s="232"/>
      <c r="H45" s="232"/>
      <c r="I45" s="232"/>
      <c r="J45" s="232"/>
      <c r="K45" s="232"/>
      <c r="L45" s="232"/>
      <c r="M45" s="232"/>
      <c r="N45" s="232"/>
      <c r="O45" s="232"/>
      <c r="P45" s="232"/>
      <c r="Q45" s="232"/>
    </row>
    <row r="46" spans="4:17" x14ac:dyDescent="0.2">
      <c r="D46" s="124"/>
      <c r="E46" s="124"/>
      <c r="F46" s="228" t="s">
        <v>69</v>
      </c>
      <c r="G46" s="212"/>
      <c r="H46" s="212"/>
      <c r="I46" s="229"/>
      <c r="J46" s="228" t="s">
        <v>70</v>
      </c>
      <c r="K46" s="212"/>
      <c r="L46" s="212"/>
      <c r="M46" s="212"/>
      <c r="N46" s="228" t="s">
        <v>71</v>
      </c>
      <c r="O46" s="212"/>
      <c r="P46" s="212"/>
      <c r="Q46" s="212"/>
    </row>
    <row r="47" spans="4:17" x14ac:dyDescent="0.2">
      <c r="D47" s="104" t="s">
        <v>1</v>
      </c>
      <c r="E47" s="105" t="s">
        <v>10</v>
      </c>
      <c r="F47" s="106" t="s">
        <v>2</v>
      </c>
      <c r="G47" s="107" t="s">
        <v>3</v>
      </c>
      <c r="H47" s="107" t="s">
        <v>4</v>
      </c>
      <c r="I47" s="108" t="s">
        <v>5</v>
      </c>
      <c r="J47" s="106" t="s">
        <v>2</v>
      </c>
      <c r="K47" s="107" t="s">
        <v>3</v>
      </c>
      <c r="L47" s="107" t="s">
        <v>4</v>
      </c>
      <c r="M47" s="107" t="s">
        <v>5</v>
      </c>
      <c r="N47" s="106" t="s">
        <v>2</v>
      </c>
      <c r="O47" s="107" t="s">
        <v>3</v>
      </c>
      <c r="P47" s="107" t="s">
        <v>4</v>
      </c>
      <c r="Q47" s="107" t="s">
        <v>5</v>
      </c>
    </row>
    <row r="48" spans="4:17" ht="36" x14ac:dyDescent="0.2">
      <c r="D48" s="109">
        <v>44270</v>
      </c>
      <c r="E48" s="130">
        <v>158.30000000000001</v>
      </c>
      <c r="F48" s="110" t="s">
        <v>130</v>
      </c>
      <c r="G48" s="111" t="s">
        <v>0</v>
      </c>
      <c r="H48" s="111" t="s">
        <v>0</v>
      </c>
      <c r="I48" s="111" t="s">
        <v>0</v>
      </c>
      <c r="J48" s="110" t="s">
        <v>116</v>
      </c>
      <c r="K48" s="111" t="s">
        <v>0</v>
      </c>
      <c r="L48" s="111" t="s">
        <v>0</v>
      </c>
      <c r="M48" s="111" t="s">
        <v>0</v>
      </c>
      <c r="N48" s="110" t="s">
        <v>116</v>
      </c>
      <c r="O48" s="111" t="s">
        <v>0</v>
      </c>
      <c r="P48" s="111" t="s">
        <v>0</v>
      </c>
      <c r="Q48" s="111" t="s">
        <v>0</v>
      </c>
    </row>
    <row r="49" spans="4:17" ht="36" x14ac:dyDescent="0.2">
      <c r="D49" s="112">
        <v>44285</v>
      </c>
      <c r="E49" s="131">
        <v>161.91</v>
      </c>
      <c r="F49" s="113" t="s">
        <v>131</v>
      </c>
      <c r="G49" s="114" t="s">
        <v>132</v>
      </c>
      <c r="H49" s="114" t="s">
        <v>0</v>
      </c>
      <c r="I49" s="114" t="s">
        <v>0</v>
      </c>
      <c r="J49" s="113" t="s">
        <v>117</v>
      </c>
      <c r="K49" s="114" t="s">
        <v>118</v>
      </c>
      <c r="L49" s="114" t="s">
        <v>0</v>
      </c>
      <c r="M49" s="114" t="s">
        <v>0</v>
      </c>
      <c r="N49" s="113" t="s">
        <v>144</v>
      </c>
      <c r="O49" s="114" t="s">
        <v>145</v>
      </c>
      <c r="P49" s="114" t="s">
        <v>0</v>
      </c>
      <c r="Q49" s="114" t="s">
        <v>0</v>
      </c>
    </row>
    <row r="50" spans="4:17" ht="36" x14ac:dyDescent="0.2">
      <c r="D50" s="109">
        <v>44301</v>
      </c>
      <c r="E50" s="130">
        <v>173.75</v>
      </c>
      <c r="F50" s="110" t="s">
        <v>133</v>
      </c>
      <c r="G50" s="111" t="s">
        <v>134</v>
      </c>
      <c r="H50" s="111" t="s">
        <v>135</v>
      </c>
      <c r="I50" s="111" t="s">
        <v>0</v>
      </c>
      <c r="J50" s="110" t="s">
        <v>119</v>
      </c>
      <c r="K50" s="115" t="s">
        <v>120</v>
      </c>
      <c r="L50" s="111" t="s">
        <v>121</v>
      </c>
      <c r="M50" s="111" t="s">
        <v>0</v>
      </c>
      <c r="N50" s="110" t="s">
        <v>146</v>
      </c>
      <c r="O50" s="111" t="s">
        <v>147</v>
      </c>
      <c r="P50" s="111" t="s">
        <v>148</v>
      </c>
      <c r="Q50" s="111" t="s">
        <v>0</v>
      </c>
    </row>
    <row r="51" spans="4:17" ht="36" x14ac:dyDescent="0.2">
      <c r="D51" s="112">
        <v>44316</v>
      </c>
      <c r="E51" s="131">
        <v>211.25</v>
      </c>
      <c r="F51" s="116" t="s">
        <v>136</v>
      </c>
      <c r="G51" s="117" t="s">
        <v>137</v>
      </c>
      <c r="H51" s="117" t="s">
        <v>138</v>
      </c>
      <c r="I51" s="114" t="s">
        <v>139</v>
      </c>
      <c r="J51" s="116" t="s">
        <v>122</v>
      </c>
      <c r="K51" s="117" t="s">
        <v>123</v>
      </c>
      <c r="L51" s="117" t="s">
        <v>124</v>
      </c>
      <c r="M51" s="114" t="s">
        <v>125</v>
      </c>
      <c r="N51" s="116" t="s">
        <v>122</v>
      </c>
      <c r="O51" s="117" t="s">
        <v>149</v>
      </c>
      <c r="P51" s="117" t="s">
        <v>150</v>
      </c>
      <c r="Q51" s="114" t="s">
        <v>151</v>
      </c>
    </row>
    <row r="52" spans="4:17" ht="37" thickBot="1" x14ac:dyDescent="0.25">
      <c r="D52" s="125">
        <v>44331</v>
      </c>
      <c r="E52" s="133">
        <v>269.73</v>
      </c>
      <c r="F52" s="127" t="s">
        <v>140</v>
      </c>
      <c r="G52" s="128" t="s">
        <v>141</v>
      </c>
      <c r="H52" s="128" t="s">
        <v>142</v>
      </c>
      <c r="I52" s="126" t="s">
        <v>143</v>
      </c>
      <c r="J52" s="127" t="s">
        <v>126</v>
      </c>
      <c r="K52" s="129" t="s">
        <v>127</v>
      </c>
      <c r="L52" s="128" t="s">
        <v>128</v>
      </c>
      <c r="M52" s="126" t="s">
        <v>129</v>
      </c>
      <c r="N52" s="127" t="s">
        <v>152</v>
      </c>
      <c r="O52" s="128" t="s">
        <v>153</v>
      </c>
      <c r="P52" s="128" t="s">
        <v>154</v>
      </c>
      <c r="Q52" s="128" t="s">
        <v>155</v>
      </c>
    </row>
    <row r="53" spans="4:17" ht="49" customHeight="1" thickTop="1" x14ac:dyDescent="0.2">
      <c r="D53" s="235" t="s">
        <v>196</v>
      </c>
      <c r="E53" s="235"/>
      <c r="F53" s="235"/>
      <c r="G53" s="235"/>
      <c r="H53" s="235"/>
      <c r="I53" s="235"/>
      <c r="J53" s="235"/>
      <c r="K53" s="235"/>
      <c r="L53" s="235"/>
      <c r="M53" s="235"/>
      <c r="N53" s="235"/>
      <c r="O53" s="235"/>
      <c r="P53" s="235"/>
      <c r="Q53" s="235"/>
    </row>
  </sheetData>
  <mergeCells count="20">
    <mergeCell ref="D53:Q53"/>
    <mergeCell ref="F21:I21"/>
    <mergeCell ref="J21:M21"/>
    <mergeCell ref="N21:Q21"/>
    <mergeCell ref="D28:Q28"/>
    <mergeCell ref="D6:Q6"/>
    <mergeCell ref="F7:I7"/>
    <mergeCell ref="J7:M7"/>
    <mergeCell ref="N7:Q7"/>
    <mergeCell ref="D14:Q14"/>
    <mergeCell ref="D20:Q20"/>
    <mergeCell ref="F46:I46"/>
    <mergeCell ref="J46:M46"/>
    <mergeCell ref="N46:Q46"/>
    <mergeCell ref="D36:Q36"/>
    <mergeCell ref="F38:I38"/>
    <mergeCell ref="J38:M38"/>
    <mergeCell ref="N38:Q38"/>
    <mergeCell ref="F37:Q37"/>
    <mergeCell ref="F45:Q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O21"/>
  <sheetViews>
    <sheetView topLeftCell="AC1" zoomScaleNormal="100" workbookViewId="0">
      <selection activeCell="AG4" sqref="AG4:AO12"/>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5" width="21.5" style="11" bestFit="1" customWidth="1"/>
    <col min="36" max="37" width="19.83203125" style="11" bestFit="1" customWidth="1"/>
    <col min="38" max="39" width="21.5" style="11" bestFit="1" customWidth="1"/>
    <col min="40" max="40" width="19.83203125" style="11" bestFit="1" customWidth="1"/>
    <col min="41" max="41" width="18.83203125" style="11" bestFit="1" customWidth="1"/>
    <col min="42" max="16384" width="10.83203125" style="11"/>
  </cols>
  <sheetData>
    <row r="3" spans="3:41" s="1" customFormat="1" ht="13" x14ac:dyDescent="0.15">
      <c r="C3" s="215" t="s">
        <v>19</v>
      </c>
      <c r="D3" s="215"/>
      <c r="E3" s="215"/>
      <c r="F3" s="215"/>
      <c r="G3" s="215"/>
      <c r="H3" s="215"/>
      <c r="I3" s="215"/>
      <c r="X3" s="215" t="s">
        <v>19</v>
      </c>
      <c r="Y3" s="215"/>
      <c r="Z3" s="215"/>
      <c r="AA3" s="215"/>
      <c r="AB3" s="215"/>
      <c r="AC3" s="215"/>
      <c r="AD3" s="215"/>
    </row>
    <row r="4" spans="3:41" s="1" customFormat="1" ht="13" x14ac:dyDescent="0.15">
      <c r="C4" s="216" t="s">
        <v>8</v>
      </c>
      <c r="D4" s="217"/>
      <c r="E4" s="217"/>
      <c r="F4" s="217"/>
      <c r="G4" s="217"/>
      <c r="H4" s="217"/>
      <c r="I4" s="217"/>
      <c r="X4" s="216" t="s">
        <v>8</v>
      </c>
      <c r="Y4" s="217"/>
      <c r="Z4" s="217"/>
      <c r="AA4" s="217"/>
      <c r="AB4" s="217"/>
      <c r="AC4" s="217"/>
      <c r="AD4" s="217"/>
      <c r="AG4" s="215" t="s">
        <v>320</v>
      </c>
      <c r="AH4" s="215"/>
      <c r="AI4" s="215"/>
      <c r="AJ4" s="215"/>
      <c r="AK4" s="215"/>
      <c r="AL4" s="215"/>
      <c r="AM4" s="215"/>
      <c r="AN4" s="215"/>
      <c r="AO4" s="215"/>
    </row>
    <row r="5" spans="3:41" s="1" customFormat="1" ht="13" x14ac:dyDescent="0.15">
      <c r="E5" s="214" t="s">
        <v>7</v>
      </c>
      <c r="F5" s="214"/>
      <c r="G5" s="214"/>
      <c r="H5" s="214"/>
      <c r="I5" s="214"/>
      <c r="Z5" s="214" t="s">
        <v>7</v>
      </c>
      <c r="AA5" s="214"/>
      <c r="AB5" s="214"/>
      <c r="AC5" s="214"/>
      <c r="AD5" s="214"/>
      <c r="AH5" s="224" t="s">
        <v>67</v>
      </c>
      <c r="AI5" s="216"/>
      <c r="AJ5" s="216"/>
      <c r="AK5" s="225"/>
      <c r="AL5" s="224" t="s">
        <v>68</v>
      </c>
      <c r="AM5" s="216"/>
      <c r="AN5" s="216"/>
      <c r="AO5" s="216"/>
    </row>
    <row r="6" spans="3:41"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59" t="s">
        <v>2</v>
      </c>
      <c r="AI6" s="4" t="s">
        <v>3</v>
      </c>
      <c r="AJ6" s="4" t="s">
        <v>4</v>
      </c>
      <c r="AK6" s="61" t="s">
        <v>5</v>
      </c>
      <c r="AL6" s="59" t="s">
        <v>2</v>
      </c>
      <c r="AM6" s="4" t="s">
        <v>3</v>
      </c>
      <c r="AN6" s="4" t="s">
        <v>4</v>
      </c>
      <c r="AO6" s="4" t="s">
        <v>5</v>
      </c>
    </row>
    <row r="7" spans="3:41" s="1" customFormat="1" ht="56" x14ac:dyDescent="0.15">
      <c r="C7" s="19">
        <v>44270</v>
      </c>
      <c r="D7" s="20">
        <v>11.41</v>
      </c>
      <c r="E7" s="20">
        <v>11.15</v>
      </c>
      <c r="F7" s="20">
        <v>11.38</v>
      </c>
      <c r="G7" s="20" t="s">
        <v>0</v>
      </c>
      <c r="H7" s="20" t="s">
        <v>0</v>
      </c>
      <c r="I7" s="21" t="s">
        <v>0</v>
      </c>
      <c r="J7" s="14"/>
      <c r="K7" s="13">
        <f t="shared" ref="K7:M11" si="0">$D7-E7</f>
        <v>0.25999999999999979</v>
      </c>
      <c r="L7" s="13">
        <f t="shared" si="0"/>
        <v>2.9999999999999361E-2</v>
      </c>
      <c r="M7" s="13"/>
      <c r="N7" s="13"/>
      <c r="O7" s="13"/>
      <c r="Q7" s="15">
        <f t="shared" ref="Q7:Q11" si="1">K7/$D7</f>
        <v>2.2787028921998229E-2</v>
      </c>
      <c r="R7" s="15">
        <f t="shared" ref="R7:U11" si="2">L7/$D7</f>
        <v>2.6292725679228188E-3</v>
      </c>
      <c r="S7" s="15">
        <f t="shared" si="2"/>
        <v>0</v>
      </c>
      <c r="T7" s="15">
        <f t="shared" si="2"/>
        <v>0</v>
      </c>
      <c r="U7" s="15">
        <f t="shared" si="2"/>
        <v>0</v>
      </c>
      <c r="X7" s="31">
        <v>44270</v>
      </c>
      <c r="Y7" s="32">
        <f t="shared" ref="Y7:Y11" si="3">D7</f>
        <v>11.41</v>
      </c>
      <c r="Z7" s="33" t="str">
        <f t="shared" ref="Z7:AD11" si="4">E7 &amp; CHAR(10) &amp; "(" &amp; ROUND(K7, 2) &amp; ")" &amp; CHAR(10) &amp; ROUND(Q7*100,2) &amp; "%"</f>
        <v>11.15
(0.26)
2.28%</v>
      </c>
      <c r="AA7" s="33" t="str">
        <f t="shared" si="4"/>
        <v>11.38
(0.03)
0.26%</v>
      </c>
      <c r="AB7" s="33" t="s">
        <v>0</v>
      </c>
      <c r="AC7" s="33" t="s">
        <v>0</v>
      </c>
      <c r="AD7" s="33" t="s">
        <v>0</v>
      </c>
      <c r="AG7" s="40">
        <v>44270</v>
      </c>
      <c r="AH7" s="60" t="s">
        <v>321</v>
      </c>
      <c r="AI7" s="39" t="s">
        <v>0</v>
      </c>
      <c r="AJ7" s="39" t="s">
        <v>0</v>
      </c>
      <c r="AK7" s="63" t="s">
        <v>0</v>
      </c>
      <c r="AL7" s="60" t="s">
        <v>269</v>
      </c>
      <c r="AM7" s="39" t="s">
        <v>0</v>
      </c>
      <c r="AN7" s="39" t="s">
        <v>0</v>
      </c>
      <c r="AO7" s="39" t="s">
        <v>0</v>
      </c>
    </row>
    <row r="8" spans="3:41" s="1" customFormat="1" ht="56" x14ac:dyDescent="0.15">
      <c r="C8" s="22">
        <v>44285</v>
      </c>
      <c r="D8" s="23">
        <v>12.15</v>
      </c>
      <c r="E8" s="23">
        <v>11.18</v>
      </c>
      <c r="F8" s="23">
        <v>11.44</v>
      </c>
      <c r="G8" s="23">
        <v>12.1</v>
      </c>
      <c r="H8" s="23" t="s">
        <v>0</v>
      </c>
      <c r="I8" s="24" t="s">
        <v>0</v>
      </c>
      <c r="J8" s="14"/>
      <c r="K8" s="13">
        <f>$D8-E8</f>
        <v>0.97000000000000064</v>
      </c>
      <c r="L8" s="13">
        <f t="shared" si="0"/>
        <v>0.71000000000000085</v>
      </c>
      <c r="M8" s="13">
        <f t="shared" si="0"/>
        <v>5.0000000000000711E-2</v>
      </c>
      <c r="N8" s="13"/>
      <c r="O8" s="13"/>
      <c r="Q8" s="15">
        <f t="shared" si="1"/>
        <v>7.9835390946502105E-2</v>
      </c>
      <c r="R8" s="15">
        <f t="shared" si="2"/>
        <v>5.8436213991769619E-2</v>
      </c>
      <c r="S8" s="15">
        <f t="shared" si="2"/>
        <v>4.1152263374486181E-3</v>
      </c>
      <c r="T8" s="15">
        <f t="shared" si="2"/>
        <v>0</v>
      </c>
      <c r="U8" s="15">
        <f t="shared" si="2"/>
        <v>0</v>
      </c>
      <c r="X8" s="28">
        <v>44285</v>
      </c>
      <c r="Y8" s="29">
        <f t="shared" si="3"/>
        <v>12.15</v>
      </c>
      <c r="Z8" s="30" t="str">
        <f t="shared" si="4"/>
        <v>11.18
(0.97)
7.98%</v>
      </c>
      <c r="AA8" s="30" t="str">
        <f t="shared" si="4"/>
        <v>11.44
(0.71)
5.84%</v>
      </c>
      <c r="AB8" s="30" t="str">
        <f t="shared" si="4"/>
        <v>12.1
(0.05)
0.41%</v>
      </c>
      <c r="AC8" s="30" t="s">
        <v>0</v>
      </c>
      <c r="AD8" s="30" t="s">
        <v>0</v>
      </c>
      <c r="AG8" s="28">
        <v>44285</v>
      </c>
      <c r="AH8" s="57" t="s">
        <v>322</v>
      </c>
      <c r="AI8" s="54" t="s">
        <v>323</v>
      </c>
      <c r="AJ8" s="54" t="s">
        <v>0</v>
      </c>
      <c r="AK8" s="62" t="s">
        <v>0</v>
      </c>
      <c r="AL8" s="57" t="s">
        <v>270</v>
      </c>
      <c r="AM8" s="54" t="s">
        <v>271</v>
      </c>
      <c r="AN8" s="54" t="s">
        <v>0</v>
      </c>
      <c r="AO8" s="54" t="s">
        <v>0</v>
      </c>
    </row>
    <row r="9" spans="3:41" s="1" customFormat="1" ht="56" x14ac:dyDescent="0.15">
      <c r="C9" s="19">
        <v>44301</v>
      </c>
      <c r="D9" s="20">
        <v>14.29</v>
      </c>
      <c r="E9" s="20">
        <v>11.19</v>
      </c>
      <c r="F9" s="20">
        <v>11.49</v>
      </c>
      <c r="G9" s="20">
        <v>12.38</v>
      </c>
      <c r="H9" s="20">
        <v>14.14</v>
      </c>
      <c r="I9" s="21" t="s">
        <v>0</v>
      </c>
      <c r="J9" s="14"/>
      <c r="K9" s="13">
        <f t="shared" si="0"/>
        <v>3.0999999999999996</v>
      </c>
      <c r="L9" s="13">
        <f t="shared" si="0"/>
        <v>2.7999999999999989</v>
      </c>
      <c r="M9" s="13">
        <f t="shared" si="0"/>
        <v>1.9099999999999984</v>
      </c>
      <c r="N9" s="13">
        <f>$D9-H9</f>
        <v>0.14999999999999858</v>
      </c>
      <c r="O9" s="13"/>
      <c r="Q9" s="15">
        <f t="shared" si="1"/>
        <v>0.21693491952414273</v>
      </c>
      <c r="R9" s="15">
        <f t="shared" si="2"/>
        <v>0.19594121763470954</v>
      </c>
      <c r="S9" s="15">
        <f t="shared" si="2"/>
        <v>0.13365990202939107</v>
      </c>
      <c r="T9" s="15">
        <f t="shared" si="2"/>
        <v>1.0496850944716486E-2</v>
      </c>
      <c r="U9" s="15">
        <f t="shared" si="2"/>
        <v>0</v>
      </c>
      <c r="X9" s="31">
        <v>44301</v>
      </c>
      <c r="Y9" s="32">
        <f t="shared" si="3"/>
        <v>14.29</v>
      </c>
      <c r="Z9" s="33" t="str">
        <f t="shared" si="4"/>
        <v>11.19
(3.1)
21.69%</v>
      </c>
      <c r="AA9" s="33" t="str">
        <f t="shared" si="4"/>
        <v>11.49
(2.8)
19.59%</v>
      </c>
      <c r="AB9" s="33" t="str">
        <f t="shared" si="4"/>
        <v>12.38
(1.91)
13.37%</v>
      </c>
      <c r="AC9" s="33" t="str">
        <f t="shared" si="4"/>
        <v>14.14
(0.15)
1.05%</v>
      </c>
      <c r="AD9" s="33" t="s">
        <v>0</v>
      </c>
      <c r="AG9" s="40">
        <v>44301</v>
      </c>
      <c r="AH9" s="100" t="s">
        <v>324</v>
      </c>
      <c r="AI9" s="101" t="s">
        <v>325</v>
      </c>
      <c r="AJ9" s="101" t="s">
        <v>326</v>
      </c>
      <c r="AK9" s="63" t="s">
        <v>0</v>
      </c>
      <c r="AL9" s="100" t="s">
        <v>272</v>
      </c>
      <c r="AM9" s="101" t="s">
        <v>273</v>
      </c>
      <c r="AN9" s="39" t="s">
        <v>274</v>
      </c>
      <c r="AO9" s="39" t="s">
        <v>0</v>
      </c>
    </row>
    <row r="10" spans="3:41" s="1" customFormat="1" ht="56" x14ac:dyDescent="0.15">
      <c r="C10" s="22">
        <v>44316</v>
      </c>
      <c r="D10" s="23">
        <v>19.16</v>
      </c>
      <c r="E10" s="23">
        <v>11.19</v>
      </c>
      <c r="F10" s="23">
        <v>11.51</v>
      </c>
      <c r="G10" s="23">
        <v>12.6</v>
      </c>
      <c r="H10" s="23">
        <v>15.64</v>
      </c>
      <c r="I10" s="24"/>
      <c r="J10" s="14"/>
      <c r="K10" s="13">
        <f t="shared" si="0"/>
        <v>7.9700000000000006</v>
      </c>
      <c r="L10" s="13">
        <f t="shared" si="0"/>
        <v>7.65</v>
      </c>
      <c r="M10" s="13">
        <f t="shared" si="0"/>
        <v>6.5600000000000005</v>
      </c>
      <c r="N10" s="13">
        <f>$D10-H10</f>
        <v>3.5199999999999996</v>
      </c>
      <c r="O10" s="13">
        <f>$D10-I10</f>
        <v>19.16</v>
      </c>
      <c r="Q10" s="15">
        <f t="shared" si="1"/>
        <v>0.41597077244258873</v>
      </c>
      <c r="R10" s="15">
        <f t="shared" si="2"/>
        <v>0.39926931106471819</v>
      </c>
      <c r="S10" s="15">
        <f t="shared" si="2"/>
        <v>0.34237995824634659</v>
      </c>
      <c r="T10" s="15">
        <f t="shared" si="2"/>
        <v>0.18371607515657618</v>
      </c>
      <c r="U10" s="15">
        <f t="shared" si="2"/>
        <v>1</v>
      </c>
      <c r="X10" s="28">
        <v>44316</v>
      </c>
      <c r="Y10" s="29">
        <f t="shared" si="3"/>
        <v>19.16</v>
      </c>
      <c r="Z10" s="30" t="str">
        <f t="shared" si="4"/>
        <v>11.19
(7.97)
41.6%</v>
      </c>
      <c r="AA10" s="30" t="str">
        <f t="shared" si="4"/>
        <v>11.51
(7.65)
39.93%</v>
      </c>
      <c r="AB10" s="30" t="str">
        <f t="shared" si="4"/>
        <v>12.6
(6.56)
34.24%</v>
      </c>
      <c r="AC10" s="30" t="str">
        <f t="shared" si="4"/>
        <v>15.64
(3.52)
18.37%</v>
      </c>
      <c r="AD10" s="30" t="str">
        <f t="shared" si="4"/>
        <v xml:space="preserve">
(19.16)
100%</v>
      </c>
      <c r="AG10" s="28">
        <v>44316</v>
      </c>
      <c r="AH10" s="138" t="s">
        <v>327</v>
      </c>
      <c r="AI10" s="139" t="s">
        <v>328</v>
      </c>
      <c r="AJ10" s="139" t="s">
        <v>329</v>
      </c>
      <c r="AK10" s="143" t="s">
        <v>330</v>
      </c>
      <c r="AL10" s="138" t="s">
        <v>275</v>
      </c>
      <c r="AM10" s="139" t="s">
        <v>276</v>
      </c>
      <c r="AN10" s="139" t="s">
        <v>277</v>
      </c>
      <c r="AO10" s="139" t="s">
        <v>278</v>
      </c>
    </row>
    <row r="11" spans="3:41" s="1" customFormat="1" ht="57" thickBot="1" x14ac:dyDescent="0.2">
      <c r="C11" s="25">
        <v>44331</v>
      </c>
      <c r="D11" s="26">
        <v>24.68</v>
      </c>
      <c r="E11" s="26">
        <v>11.19</v>
      </c>
      <c r="F11" s="26">
        <v>11.52</v>
      </c>
      <c r="G11" s="26">
        <v>12.79</v>
      </c>
      <c r="H11" s="26">
        <v>17.16</v>
      </c>
      <c r="I11" s="27"/>
      <c r="J11" s="14"/>
      <c r="K11" s="13">
        <f t="shared" si="0"/>
        <v>13.49</v>
      </c>
      <c r="L11" s="13">
        <f t="shared" si="0"/>
        <v>13.16</v>
      </c>
      <c r="M11" s="13">
        <f t="shared" si="0"/>
        <v>11.89</v>
      </c>
      <c r="N11" s="13">
        <f>$D11-H11</f>
        <v>7.52</v>
      </c>
      <c r="O11" s="13">
        <f>$D11-I11</f>
        <v>24.68</v>
      </c>
      <c r="Q11" s="15">
        <f t="shared" si="1"/>
        <v>0.54659643435980554</v>
      </c>
      <c r="R11" s="15">
        <f t="shared" si="2"/>
        <v>0.53322528363047006</v>
      </c>
      <c r="S11" s="15">
        <f t="shared" si="2"/>
        <v>0.48176661264181525</v>
      </c>
      <c r="T11" s="15">
        <f t="shared" si="2"/>
        <v>0.3047001620745543</v>
      </c>
      <c r="U11" s="15">
        <f t="shared" si="2"/>
        <v>1</v>
      </c>
      <c r="X11" s="31">
        <v>44331</v>
      </c>
      <c r="Y11" s="32">
        <f t="shared" si="3"/>
        <v>24.68</v>
      </c>
      <c r="Z11" s="33" t="str">
        <f t="shared" si="4"/>
        <v>11.19
(13.49)
54.66%</v>
      </c>
      <c r="AA11" s="33" t="str">
        <f t="shared" si="4"/>
        <v>11.52
(13.16)
53.32%</v>
      </c>
      <c r="AB11" s="33" t="str">
        <f t="shared" si="4"/>
        <v>12.79
(11.89)
48.18%</v>
      </c>
      <c r="AC11" s="33" t="str">
        <f t="shared" si="4"/>
        <v>17.16
(7.52)
30.47%</v>
      </c>
      <c r="AD11" s="33" t="str">
        <f t="shared" si="4"/>
        <v xml:space="preserve">
(24.68)
100%</v>
      </c>
      <c r="AG11" s="41">
        <v>44331</v>
      </c>
      <c r="AH11" s="140" t="s">
        <v>331</v>
      </c>
      <c r="AI11" s="141" t="s">
        <v>332</v>
      </c>
      <c r="AJ11" s="141" t="s">
        <v>333</v>
      </c>
      <c r="AK11" s="142" t="s">
        <v>334</v>
      </c>
      <c r="AL11" s="140" t="s">
        <v>279</v>
      </c>
      <c r="AM11" s="141" t="s">
        <v>280</v>
      </c>
      <c r="AN11" s="141" t="s">
        <v>281</v>
      </c>
      <c r="AO11" s="141" t="s">
        <v>282</v>
      </c>
    </row>
    <row r="12" spans="3:41" ht="30" customHeight="1" thickTop="1" x14ac:dyDescent="0.2">
      <c r="C12" s="214" t="s">
        <v>9</v>
      </c>
      <c r="D12" s="214"/>
      <c r="E12" s="214"/>
      <c r="F12" s="214"/>
      <c r="G12" s="214"/>
      <c r="H12" s="214"/>
      <c r="I12" s="214"/>
      <c r="X12" s="214" t="s">
        <v>9</v>
      </c>
      <c r="Y12" s="214"/>
      <c r="Z12" s="214"/>
      <c r="AA12" s="214"/>
      <c r="AB12" s="214"/>
      <c r="AC12" s="214"/>
      <c r="AD12" s="214"/>
      <c r="AG12" s="226" t="s">
        <v>319</v>
      </c>
      <c r="AH12" s="227"/>
      <c r="AI12" s="227"/>
      <c r="AJ12" s="227"/>
      <c r="AK12" s="227"/>
      <c r="AL12" s="227"/>
      <c r="AM12" s="227"/>
      <c r="AN12" s="227"/>
      <c r="AO12" s="227"/>
    </row>
    <row r="13" spans="3:41" s="1" customFormat="1" ht="13" x14ac:dyDescent="0.15">
      <c r="E13" s="214" t="s">
        <v>7</v>
      </c>
      <c r="F13" s="214"/>
      <c r="G13" s="214"/>
      <c r="H13" s="214"/>
      <c r="I13" s="214"/>
      <c r="Z13" s="214" t="s">
        <v>7</v>
      </c>
      <c r="AA13" s="214"/>
      <c r="AB13" s="214"/>
      <c r="AC13" s="214"/>
      <c r="AD13" s="214"/>
    </row>
    <row r="14" spans="3:41"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41" s="1" customFormat="1" ht="42" x14ac:dyDescent="0.15">
      <c r="C15" s="5">
        <v>44256</v>
      </c>
      <c r="D15" s="6">
        <v>11.12</v>
      </c>
      <c r="E15" s="6">
        <v>11.11</v>
      </c>
      <c r="F15" s="7" t="s">
        <v>0</v>
      </c>
      <c r="G15" s="7" t="s">
        <v>0</v>
      </c>
      <c r="H15" s="7" t="s">
        <v>0</v>
      </c>
      <c r="I15" s="7" t="s">
        <v>0</v>
      </c>
      <c r="K15" s="6">
        <f t="shared" ref="K15:M20" si="5">$D15-E15</f>
        <v>9.9999999999997868E-3</v>
      </c>
      <c r="L15" s="6"/>
      <c r="M15" s="6"/>
      <c r="N15" s="6"/>
      <c r="O15" s="6"/>
      <c r="Q15" s="15">
        <f>K15/$D15</f>
        <v>8.992805755395492E-4</v>
      </c>
      <c r="R15" s="15">
        <f t="shared" ref="R15:U20" si="6">L15/$D15</f>
        <v>0</v>
      </c>
      <c r="S15" s="15">
        <f t="shared" si="6"/>
        <v>0</v>
      </c>
      <c r="T15" s="15">
        <f t="shared" si="6"/>
        <v>0</v>
      </c>
      <c r="U15" s="15">
        <f t="shared" si="6"/>
        <v>0</v>
      </c>
      <c r="X15" s="28">
        <v>44256</v>
      </c>
      <c r="Y15" s="29">
        <f>D15</f>
        <v>11.12</v>
      </c>
      <c r="Z15" s="30" t="str">
        <f>E15 &amp; CHAR(10) &amp; "(" &amp; ROUND(K15, 2) &amp; ")" &amp; CHAR(10) &amp; ROUND(Q15*100,2) &amp; "%"</f>
        <v>11.11
(0.01)
0.09%</v>
      </c>
      <c r="AA15" s="30" t="s">
        <v>0</v>
      </c>
      <c r="AB15" s="30" t="s">
        <v>0</v>
      </c>
      <c r="AC15" s="30" t="s">
        <v>0</v>
      </c>
      <c r="AD15" s="30" t="s">
        <v>0</v>
      </c>
    </row>
    <row r="16" spans="3:41" s="1" customFormat="1" ht="42" x14ac:dyDescent="0.15">
      <c r="C16" s="8">
        <v>44270</v>
      </c>
      <c r="D16" s="9">
        <v>11.41</v>
      </c>
      <c r="E16" s="9">
        <v>11.16</v>
      </c>
      <c r="F16" s="9">
        <v>11.38</v>
      </c>
      <c r="G16" s="10" t="s">
        <v>0</v>
      </c>
      <c r="H16" s="10" t="s">
        <v>0</v>
      </c>
      <c r="I16" s="10" t="s">
        <v>0</v>
      </c>
      <c r="K16" s="6">
        <f t="shared" si="5"/>
        <v>0.25</v>
      </c>
      <c r="L16" s="6">
        <f t="shared" si="5"/>
        <v>2.9999999999999361E-2</v>
      </c>
      <c r="M16" s="6"/>
      <c r="N16" s="6"/>
      <c r="O16" s="6"/>
      <c r="Q16" s="15">
        <f t="shared" ref="Q16:Q20" si="7">K16/$D16</f>
        <v>2.1910604732690624E-2</v>
      </c>
      <c r="R16" s="15">
        <f t="shared" si="6"/>
        <v>2.6292725679228188E-3</v>
      </c>
      <c r="S16" s="15">
        <f t="shared" si="6"/>
        <v>0</v>
      </c>
      <c r="T16" s="15">
        <f t="shared" si="6"/>
        <v>0</v>
      </c>
      <c r="U16" s="15">
        <f t="shared" si="6"/>
        <v>0</v>
      </c>
      <c r="X16" s="31">
        <v>44270</v>
      </c>
      <c r="Y16" s="32">
        <f t="shared" ref="Y16:Y20" si="8">D16</f>
        <v>11.41</v>
      </c>
      <c r="Z16" s="33" t="str">
        <f t="shared" ref="Z16:AD20" si="9">E16 &amp; CHAR(10) &amp; "(" &amp; ROUND(K16, 2) &amp; ")" &amp; CHAR(10) &amp; ROUND(Q16*100,2) &amp; "%"</f>
        <v>11.16
(0.25)
2.19%</v>
      </c>
      <c r="AA16" s="33" t="str">
        <f t="shared" si="9"/>
        <v>11.38
(0.03)
0.26%</v>
      </c>
      <c r="AB16" s="33" t="s">
        <v>0</v>
      </c>
      <c r="AC16" s="33" t="s">
        <v>0</v>
      </c>
      <c r="AD16" s="33" t="s">
        <v>0</v>
      </c>
    </row>
    <row r="17" spans="3:30" s="1" customFormat="1" ht="42" x14ac:dyDescent="0.15">
      <c r="C17" s="5">
        <v>44285</v>
      </c>
      <c r="D17" s="6">
        <v>12.15</v>
      </c>
      <c r="E17" s="6">
        <v>11.2</v>
      </c>
      <c r="F17" s="6">
        <v>11.45</v>
      </c>
      <c r="G17" s="6">
        <v>12.1</v>
      </c>
      <c r="H17" s="7" t="s">
        <v>0</v>
      </c>
      <c r="I17" s="7" t="s">
        <v>0</v>
      </c>
      <c r="K17" s="6">
        <f t="shared" si="5"/>
        <v>0.95000000000000107</v>
      </c>
      <c r="L17" s="6">
        <f t="shared" si="5"/>
        <v>0.70000000000000107</v>
      </c>
      <c r="M17" s="6">
        <f t="shared" si="5"/>
        <v>5.0000000000000711E-2</v>
      </c>
      <c r="N17" s="6"/>
      <c r="O17" s="6"/>
      <c r="Q17" s="15">
        <f t="shared" si="7"/>
        <v>7.8189300411522722E-2</v>
      </c>
      <c r="R17" s="15">
        <f t="shared" si="6"/>
        <v>5.761316872427992E-2</v>
      </c>
      <c r="S17" s="15">
        <f t="shared" si="6"/>
        <v>4.1152263374486181E-3</v>
      </c>
      <c r="T17" s="15">
        <f t="shared" si="6"/>
        <v>0</v>
      </c>
      <c r="U17" s="15">
        <f t="shared" si="6"/>
        <v>0</v>
      </c>
      <c r="X17" s="28">
        <v>44285</v>
      </c>
      <c r="Y17" s="29">
        <f t="shared" si="8"/>
        <v>12.15</v>
      </c>
      <c r="Z17" s="30" t="str">
        <f t="shared" si="9"/>
        <v>11.2
(0.95)
7.82%</v>
      </c>
      <c r="AA17" s="30" t="str">
        <f t="shared" si="9"/>
        <v>11.45
(0.7)
5.76%</v>
      </c>
      <c r="AB17" s="30" t="str">
        <f t="shared" si="9"/>
        <v>12.1
(0.05)
0.41%</v>
      </c>
      <c r="AC17" s="30" t="s">
        <v>0</v>
      </c>
      <c r="AD17" s="30" t="s">
        <v>0</v>
      </c>
    </row>
    <row r="18" spans="3:30" s="1" customFormat="1" ht="42" x14ac:dyDescent="0.15">
      <c r="C18" s="8">
        <v>44301</v>
      </c>
      <c r="D18" s="9">
        <v>14.29</v>
      </c>
      <c r="E18" s="9">
        <v>11.25</v>
      </c>
      <c r="F18" s="9">
        <v>11.53</v>
      </c>
      <c r="G18" s="9">
        <v>12.43</v>
      </c>
      <c r="H18" s="9">
        <v>14.14</v>
      </c>
      <c r="I18" s="10" t="s">
        <v>0</v>
      </c>
      <c r="K18" s="6">
        <f t="shared" si="5"/>
        <v>3.0399999999999991</v>
      </c>
      <c r="L18" s="6">
        <f t="shared" si="5"/>
        <v>2.76</v>
      </c>
      <c r="M18" s="6">
        <f t="shared" si="5"/>
        <v>1.8599999999999994</v>
      </c>
      <c r="N18" s="6">
        <f>$D18-H18</f>
        <v>0.14999999999999858</v>
      </c>
      <c r="O18" s="6"/>
      <c r="Q18" s="15">
        <f t="shared" si="7"/>
        <v>0.21273617914625609</v>
      </c>
      <c r="R18" s="15">
        <f t="shared" si="6"/>
        <v>0.19314205738278517</v>
      </c>
      <c r="S18" s="15">
        <f t="shared" si="6"/>
        <v>0.13016095171448563</v>
      </c>
      <c r="T18" s="15">
        <f t="shared" si="6"/>
        <v>1.0496850944716486E-2</v>
      </c>
      <c r="U18" s="15">
        <f t="shared" si="6"/>
        <v>0</v>
      </c>
      <c r="X18" s="31">
        <v>44301</v>
      </c>
      <c r="Y18" s="32">
        <f t="shared" si="8"/>
        <v>14.29</v>
      </c>
      <c r="Z18" s="33" t="str">
        <f t="shared" si="9"/>
        <v>11.25
(3.04)
21.27%</v>
      </c>
      <c r="AA18" s="33" t="str">
        <f t="shared" si="9"/>
        <v>11.53
(2.76)
19.31%</v>
      </c>
      <c r="AB18" s="33" t="str">
        <f t="shared" si="9"/>
        <v>12.43
(1.86)
13.02%</v>
      </c>
      <c r="AC18" s="33" t="str">
        <f t="shared" si="9"/>
        <v>14.14
(0.15)
1.05%</v>
      </c>
      <c r="AD18" s="33" t="s">
        <v>0</v>
      </c>
    </row>
    <row r="19" spans="3:30" s="1" customFormat="1" ht="42" x14ac:dyDescent="0.15">
      <c r="C19" s="5">
        <v>44316</v>
      </c>
      <c r="D19" s="6">
        <v>19.16</v>
      </c>
      <c r="E19" s="6">
        <v>11.29</v>
      </c>
      <c r="F19" s="6">
        <v>11.6</v>
      </c>
      <c r="G19" s="6">
        <v>12.79</v>
      </c>
      <c r="H19" s="6">
        <v>15.9</v>
      </c>
      <c r="I19" s="6">
        <v>19.079999999999998</v>
      </c>
      <c r="K19" s="6">
        <f t="shared" si="5"/>
        <v>7.870000000000001</v>
      </c>
      <c r="L19" s="6">
        <f t="shared" si="5"/>
        <v>7.5600000000000005</v>
      </c>
      <c r="M19" s="6">
        <f t="shared" si="5"/>
        <v>6.370000000000001</v>
      </c>
      <c r="N19" s="6">
        <f>$D19-H19</f>
        <v>3.26</v>
      </c>
      <c r="O19" s="6">
        <f>$D19-I19</f>
        <v>8.0000000000001847E-2</v>
      </c>
      <c r="Q19" s="15">
        <f t="shared" si="7"/>
        <v>0.41075156576200422</v>
      </c>
      <c r="R19" s="15">
        <f t="shared" si="6"/>
        <v>0.39457202505219208</v>
      </c>
      <c r="S19" s="15">
        <f t="shared" si="6"/>
        <v>0.33246346555323597</v>
      </c>
      <c r="T19" s="15">
        <f t="shared" si="6"/>
        <v>0.17014613778705637</v>
      </c>
      <c r="U19" s="15">
        <f t="shared" si="6"/>
        <v>4.1753653444677376E-3</v>
      </c>
      <c r="X19" s="28">
        <v>44316</v>
      </c>
      <c r="Y19" s="29">
        <f t="shared" si="8"/>
        <v>19.16</v>
      </c>
      <c r="Z19" s="30" t="str">
        <f t="shared" si="9"/>
        <v>11.29
(7.87)
41.08%</v>
      </c>
      <c r="AA19" s="30" t="str">
        <f t="shared" si="9"/>
        <v>11.6
(7.56)
39.46%</v>
      </c>
      <c r="AB19" s="30" t="str">
        <f t="shared" si="9"/>
        <v>12.79
(6.37)
33.25%</v>
      </c>
      <c r="AC19" s="30" t="str">
        <f t="shared" si="9"/>
        <v>15.9
(3.26)
17.01%</v>
      </c>
      <c r="AD19" s="30" t="str">
        <f t="shared" si="9"/>
        <v>19.08
(0.08)
0.42%</v>
      </c>
    </row>
    <row r="20" spans="3:30" s="1" customFormat="1" ht="43" thickBot="1" x14ac:dyDescent="0.2">
      <c r="C20" s="8">
        <v>44331</v>
      </c>
      <c r="D20" s="9">
        <v>24.68</v>
      </c>
      <c r="E20" s="9">
        <v>11.34</v>
      </c>
      <c r="F20" s="9">
        <v>11.68</v>
      </c>
      <c r="G20" s="9">
        <v>13.21</v>
      </c>
      <c r="H20" s="9">
        <v>18.43</v>
      </c>
      <c r="I20" s="9">
        <v>25.02</v>
      </c>
      <c r="K20" s="6">
        <f t="shared" si="5"/>
        <v>13.34</v>
      </c>
      <c r="L20" s="6">
        <f t="shared" si="5"/>
        <v>13</v>
      </c>
      <c r="M20" s="6">
        <f t="shared" si="5"/>
        <v>11.469999999999999</v>
      </c>
      <c r="N20" s="6">
        <f>$D20-H20</f>
        <v>6.25</v>
      </c>
      <c r="O20" s="6">
        <f>$D20-I20</f>
        <v>-0.33999999999999986</v>
      </c>
      <c r="Q20" s="15">
        <f t="shared" si="7"/>
        <v>0.54051863857374394</v>
      </c>
      <c r="R20" s="15">
        <f t="shared" si="6"/>
        <v>0.52674230145867096</v>
      </c>
      <c r="S20" s="15">
        <f t="shared" si="6"/>
        <v>0.46474878444084272</v>
      </c>
      <c r="T20" s="15">
        <f t="shared" si="6"/>
        <v>0.25324149108589949</v>
      </c>
      <c r="U20" s="15">
        <f t="shared" si="6"/>
        <v>-1.3776337115072928E-2</v>
      </c>
      <c r="X20" s="35">
        <v>44331</v>
      </c>
      <c r="Y20" s="36">
        <f t="shared" si="8"/>
        <v>24.68</v>
      </c>
      <c r="Z20" s="34" t="str">
        <f t="shared" si="9"/>
        <v>11.34
(13.34)
54.05%</v>
      </c>
      <c r="AA20" s="34" t="str">
        <f t="shared" si="9"/>
        <v>11.68
(13)
52.67%</v>
      </c>
      <c r="AB20" s="34" t="str">
        <f t="shared" si="9"/>
        <v>13.21
(11.47)
46.47%</v>
      </c>
      <c r="AC20" s="34" t="str">
        <f t="shared" si="9"/>
        <v>18.43
(6.25)
25.32%</v>
      </c>
      <c r="AD20" s="34" t="str">
        <f t="shared" si="9"/>
        <v>25.02
(-0.34)
-1.38%</v>
      </c>
    </row>
    <row r="21" spans="3:30" s="1" customFormat="1" thickTop="1" x14ac:dyDescent="0.15"/>
  </sheetData>
  <mergeCells count="14">
    <mergeCell ref="E13:I13"/>
    <mergeCell ref="Z13:AD13"/>
    <mergeCell ref="C3:I3"/>
    <mergeCell ref="X3:AD3"/>
    <mergeCell ref="C4:I4"/>
    <mergeCell ref="X4:AD4"/>
    <mergeCell ref="E5:I5"/>
    <mergeCell ref="Z5:AD5"/>
    <mergeCell ref="AG4:AO4"/>
    <mergeCell ref="AH5:AK5"/>
    <mergeCell ref="AL5:AO5"/>
    <mergeCell ref="AG12:AO12"/>
    <mergeCell ref="C12:I12"/>
    <mergeCell ref="X12:AD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R30"/>
  <sheetViews>
    <sheetView topLeftCell="AA1" workbookViewId="0">
      <selection activeCell="AF13" sqref="AF13"/>
    </sheetView>
  </sheetViews>
  <sheetFormatPr baseColWidth="10" defaultRowHeight="16" x14ac:dyDescent="0.2"/>
  <cols>
    <col min="29" max="29" width="10.83203125" customWidth="1"/>
    <col min="32" max="32" width="7.1640625" bestFit="1" customWidth="1"/>
    <col min="33" max="33" width="21.5" bestFit="1" customWidth="1"/>
    <col min="34" max="34" width="20.33203125" bestFit="1" customWidth="1"/>
    <col min="35" max="36" width="19.83203125" bestFit="1" customWidth="1"/>
    <col min="37" max="38" width="21.5" bestFit="1" customWidth="1"/>
    <col min="39" max="40" width="19.83203125" bestFit="1" customWidth="1"/>
    <col min="41" max="42" width="21.5" bestFit="1" customWidth="1"/>
    <col min="43" max="44" width="19.83203125" bestFit="1" customWidth="1"/>
    <col min="45" max="45" width="22.5" customWidth="1"/>
  </cols>
  <sheetData>
    <row r="3" spans="2:44" x14ac:dyDescent="0.2">
      <c r="B3" s="215" t="s">
        <v>20</v>
      </c>
      <c r="C3" s="215"/>
      <c r="D3" s="215"/>
      <c r="E3" s="215"/>
      <c r="F3" s="215"/>
      <c r="G3" s="215"/>
      <c r="H3" s="215"/>
      <c r="I3" s="1"/>
      <c r="J3" s="1"/>
      <c r="K3" s="1"/>
      <c r="L3" s="1"/>
      <c r="M3" s="1"/>
      <c r="N3" s="1"/>
      <c r="O3" s="1"/>
      <c r="P3" s="1"/>
      <c r="Q3" s="1"/>
      <c r="R3" s="1"/>
      <c r="S3" s="1"/>
      <c r="T3" s="1"/>
      <c r="U3" s="1"/>
      <c r="V3" s="1"/>
      <c r="W3" s="215" t="s">
        <v>21</v>
      </c>
      <c r="X3" s="215"/>
      <c r="Y3" s="215"/>
      <c r="Z3" s="215"/>
      <c r="AA3" s="215"/>
      <c r="AB3" s="215"/>
      <c r="AC3" s="215"/>
    </row>
    <row r="4" spans="2:44" x14ac:dyDescent="0.2">
      <c r="B4" s="216" t="s">
        <v>8</v>
      </c>
      <c r="C4" s="217"/>
      <c r="D4" s="217"/>
      <c r="E4" s="217"/>
      <c r="F4" s="217"/>
      <c r="G4" s="217"/>
      <c r="H4" s="217"/>
      <c r="I4" s="1"/>
      <c r="J4" s="1"/>
      <c r="K4" s="1"/>
      <c r="L4" s="1"/>
      <c r="M4" s="1"/>
      <c r="N4" s="1"/>
      <c r="O4" s="1"/>
      <c r="P4" s="1"/>
      <c r="Q4" s="1"/>
      <c r="R4" s="1"/>
      <c r="S4" s="1"/>
      <c r="T4" s="1"/>
      <c r="U4" s="1"/>
      <c r="V4" s="1"/>
      <c r="W4" s="216" t="s">
        <v>12</v>
      </c>
      <c r="X4" s="217"/>
      <c r="Y4" s="217"/>
      <c r="Z4" s="217"/>
      <c r="AA4" s="217"/>
      <c r="AB4" s="217"/>
      <c r="AC4" s="217"/>
      <c r="AF4" s="215" t="s">
        <v>378</v>
      </c>
      <c r="AG4" s="215"/>
      <c r="AH4" s="215"/>
      <c r="AI4" s="215"/>
      <c r="AJ4" s="215"/>
      <c r="AK4" s="215"/>
      <c r="AL4" s="215"/>
      <c r="AM4" s="215"/>
      <c r="AN4" s="215"/>
      <c r="AO4" s="215"/>
      <c r="AP4" s="215"/>
      <c r="AQ4" s="215"/>
      <c r="AR4" s="215"/>
    </row>
    <row r="5" spans="2:44" x14ac:dyDescent="0.2">
      <c r="B5" s="1"/>
      <c r="C5" s="1"/>
      <c r="D5" s="214" t="s">
        <v>7</v>
      </c>
      <c r="E5" s="214"/>
      <c r="F5" s="214"/>
      <c r="G5" s="214"/>
      <c r="H5" s="214"/>
      <c r="I5" s="1"/>
      <c r="J5" s="1"/>
      <c r="K5" s="1"/>
      <c r="L5" s="1"/>
      <c r="M5" s="1"/>
      <c r="N5" s="1"/>
      <c r="O5" s="1"/>
      <c r="P5" s="1"/>
      <c r="Q5" s="1"/>
      <c r="R5" s="1"/>
      <c r="S5" s="1"/>
      <c r="T5" s="1"/>
      <c r="U5" s="1"/>
      <c r="V5" s="1"/>
      <c r="W5" s="1"/>
      <c r="X5" s="1"/>
      <c r="Y5" s="214" t="s">
        <v>7</v>
      </c>
      <c r="Z5" s="214"/>
      <c r="AA5" s="214"/>
      <c r="AB5" s="214"/>
      <c r="AC5" s="214"/>
      <c r="AF5" s="1"/>
      <c r="AG5" s="224" t="s">
        <v>69</v>
      </c>
      <c r="AH5" s="216"/>
      <c r="AI5" s="216"/>
      <c r="AJ5" s="216"/>
      <c r="AK5" s="224" t="s">
        <v>70</v>
      </c>
      <c r="AL5" s="216"/>
      <c r="AM5" s="216"/>
      <c r="AN5" s="216"/>
      <c r="AO5" s="224" t="s">
        <v>71</v>
      </c>
      <c r="AP5" s="216"/>
      <c r="AQ5" s="216"/>
      <c r="AR5" s="216"/>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59" t="s">
        <v>2</v>
      </c>
      <c r="AH6" s="4" t="s">
        <v>3</v>
      </c>
      <c r="AI6" s="4" t="s">
        <v>4</v>
      </c>
      <c r="AJ6" s="4" t="s">
        <v>5</v>
      </c>
      <c r="AK6" s="59" t="s">
        <v>2</v>
      </c>
      <c r="AL6" s="4" t="s">
        <v>3</v>
      </c>
      <c r="AM6" s="4" t="s">
        <v>4</v>
      </c>
      <c r="AN6" s="4" t="s">
        <v>5</v>
      </c>
      <c r="AO6" s="59" t="s">
        <v>2</v>
      </c>
      <c r="AP6" s="4" t="s">
        <v>3</v>
      </c>
      <c r="AQ6" s="4" t="s">
        <v>4</v>
      </c>
      <c r="AR6" s="4" t="s">
        <v>5</v>
      </c>
    </row>
    <row r="7" spans="2:44" ht="56" x14ac:dyDescent="0.2">
      <c r="B7" s="19">
        <v>44270</v>
      </c>
      <c r="C7" s="20">
        <v>158.30000000000001</v>
      </c>
      <c r="D7" s="20">
        <v>156.93</v>
      </c>
      <c r="E7" s="20">
        <v>158.30000000000001</v>
      </c>
      <c r="F7" s="20" t="s">
        <v>0</v>
      </c>
      <c r="G7" s="20" t="s">
        <v>0</v>
      </c>
      <c r="H7" s="21" t="s">
        <v>0</v>
      </c>
      <c r="I7" s="14"/>
      <c r="J7" s="13">
        <f t="shared" ref="J7:N11" si="0">$C7-D7</f>
        <v>1.3700000000000045</v>
      </c>
      <c r="K7" s="13">
        <f t="shared" si="0"/>
        <v>0</v>
      </c>
      <c r="L7" s="13"/>
      <c r="M7" s="13"/>
      <c r="N7" s="13"/>
      <c r="O7" s="1"/>
      <c r="P7" s="15">
        <f t="shared" ref="P7:T11" si="1">J7/$D7</f>
        <v>8.7300070094947085E-3</v>
      </c>
      <c r="Q7" s="15">
        <f t="shared" si="1"/>
        <v>0</v>
      </c>
      <c r="R7" s="15"/>
      <c r="S7" s="15"/>
      <c r="T7" s="15"/>
      <c r="U7" s="1"/>
      <c r="V7" s="1"/>
      <c r="W7" s="31">
        <v>44270</v>
      </c>
      <c r="X7" s="32">
        <f t="shared" ref="X7:X11" si="2">C7</f>
        <v>158.30000000000001</v>
      </c>
      <c r="Y7" s="30" t="str">
        <f t="shared" ref="Y7:Y11" si="3">D7 &amp; CHAR(10) &amp; "(" &amp; FIXED(J7, 2) &amp; ")" &amp; CHAR(10) &amp; FIXED(P7*100,2) &amp; "%"</f>
        <v>156.93
(1.37)
0.87%</v>
      </c>
      <c r="Z7" s="30" t="str">
        <f t="shared" ref="Z7:Z11" si="4">E7 &amp; CHAR(10) &amp; "(" &amp; FIXED(K7, 2) &amp; ")" &amp; CHAR(10) &amp; FIXED(Q7*100,2) &amp; "%"</f>
        <v>158.3
(0.00)
0.00%</v>
      </c>
      <c r="AA7" s="30" t="s">
        <v>0</v>
      </c>
      <c r="AB7" s="30" t="s">
        <v>0</v>
      </c>
      <c r="AC7" s="30" t="s">
        <v>0</v>
      </c>
      <c r="AF7" s="28">
        <v>44270</v>
      </c>
      <c r="AG7" s="57" t="s">
        <v>335</v>
      </c>
      <c r="AH7" s="54" t="s">
        <v>0</v>
      </c>
      <c r="AI7" s="54" t="s">
        <v>0</v>
      </c>
      <c r="AJ7" s="54" t="s">
        <v>0</v>
      </c>
      <c r="AK7" s="57" t="s">
        <v>349</v>
      </c>
      <c r="AL7" s="54" t="s">
        <v>0</v>
      </c>
      <c r="AM7" s="54" t="s">
        <v>0</v>
      </c>
      <c r="AN7" s="54" t="s">
        <v>0</v>
      </c>
      <c r="AO7" s="57" t="s">
        <v>363</v>
      </c>
      <c r="AP7" s="54" t="s">
        <v>0</v>
      </c>
      <c r="AQ7" s="54" t="s">
        <v>0</v>
      </c>
      <c r="AR7" s="54" t="s">
        <v>0</v>
      </c>
    </row>
    <row r="8" spans="2:44" ht="56" x14ac:dyDescent="0.2">
      <c r="B8" s="22">
        <v>44285</v>
      </c>
      <c r="C8" s="23">
        <v>161.91</v>
      </c>
      <c r="D8" s="23">
        <v>157.07</v>
      </c>
      <c r="E8" s="23">
        <v>158.61000000000001</v>
      </c>
      <c r="F8" s="23">
        <v>161.91</v>
      </c>
      <c r="G8" s="23" t="s">
        <v>0</v>
      </c>
      <c r="H8" s="24" t="s">
        <v>0</v>
      </c>
      <c r="I8" s="14"/>
      <c r="J8" s="13">
        <f t="shared" si="0"/>
        <v>4.8400000000000034</v>
      </c>
      <c r="K8" s="13">
        <f t="shared" si="0"/>
        <v>3.2999999999999829</v>
      </c>
      <c r="L8" s="13">
        <f t="shared" si="0"/>
        <v>0</v>
      </c>
      <c r="M8" s="13"/>
      <c r="N8" s="13"/>
      <c r="O8" s="1"/>
      <c r="P8" s="15">
        <f t="shared" si="1"/>
        <v>3.0814286623798329E-2</v>
      </c>
      <c r="Q8" s="15">
        <f t="shared" si="1"/>
        <v>2.1009740879862373E-2</v>
      </c>
      <c r="R8" s="15">
        <f t="shared" si="1"/>
        <v>0</v>
      </c>
      <c r="S8" s="15">
        <f t="shared" si="1"/>
        <v>0</v>
      </c>
      <c r="T8" s="15"/>
      <c r="U8" s="1"/>
      <c r="V8" s="1"/>
      <c r="W8" s="28">
        <v>44285</v>
      </c>
      <c r="X8" s="29">
        <f t="shared" si="2"/>
        <v>161.91</v>
      </c>
      <c r="Y8" s="30" t="str">
        <f t="shared" si="3"/>
        <v>157.07
(4.84)
3.08%</v>
      </c>
      <c r="Z8" s="30" t="str">
        <f t="shared" si="4"/>
        <v>158.61
(3.30)
2.10%</v>
      </c>
      <c r="AA8" s="30" t="str">
        <f t="shared" ref="AA8:AA11" si="5">F8 &amp; CHAR(10) &amp; "(" &amp; FIXED(L8, 2) &amp; ")" &amp; CHAR(10) &amp; FIXED(R8*100,2) &amp; "%"</f>
        <v>161.91
(0.00)
0.00%</v>
      </c>
      <c r="AB8" s="30" t="s">
        <v>0</v>
      </c>
      <c r="AC8" s="30" t="s">
        <v>0</v>
      </c>
      <c r="AF8" s="40">
        <v>44285</v>
      </c>
      <c r="AG8" s="60" t="s">
        <v>336</v>
      </c>
      <c r="AH8" s="39" t="s">
        <v>337</v>
      </c>
      <c r="AI8" s="39" t="s">
        <v>0</v>
      </c>
      <c r="AJ8" s="39" t="s">
        <v>0</v>
      </c>
      <c r="AK8" s="60" t="s">
        <v>350</v>
      </c>
      <c r="AL8" s="39" t="s">
        <v>351</v>
      </c>
      <c r="AM8" s="39" t="s">
        <v>0</v>
      </c>
      <c r="AN8" s="39" t="s">
        <v>0</v>
      </c>
      <c r="AO8" s="60" t="s">
        <v>364</v>
      </c>
      <c r="AP8" s="39" t="s">
        <v>365</v>
      </c>
      <c r="AQ8" s="39" t="s">
        <v>0</v>
      </c>
      <c r="AR8" s="39" t="s">
        <v>0</v>
      </c>
    </row>
    <row r="9" spans="2:44" ht="56" x14ac:dyDescent="0.2">
      <c r="B9" s="19">
        <v>44301</v>
      </c>
      <c r="C9" s="20">
        <v>173.75</v>
      </c>
      <c r="D9" s="20">
        <v>157.15</v>
      </c>
      <c r="E9" s="20">
        <v>158.84</v>
      </c>
      <c r="F9" s="20">
        <v>163.44999999999999</v>
      </c>
      <c r="G9" s="20">
        <v>173.75</v>
      </c>
      <c r="H9" s="21" t="s">
        <v>0</v>
      </c>
      <c r="I9" s="14"/>
      <c r="J9" s="13">
        <f t="shared" si="0"/>
        <v>16.599999999999994</v>
      </c>
      <c r="K9" s="13">
        <f t="shared" si="0"/>
        <v>14.909999999999997</v>
      </c>
      <c r="L9" s="13">
        <f t="shared" si="0"/>
        <v>10.300000000000011</v>
      </c>
      <c r="M9" s="13">
        <f t="shared" si="0"/>
        <v>0</v>
      </c>
      <c r="N9" s="13"/>
      <c r="O9" s="1"/>
      <c r="P9" s="15">
        <f t="shared" si="1"/>
        <v>0.10563156220171806</v>
      </c>
      <c r="Q9" s="15">
        <f t="shared" si="1"/>
        <v>9.4877505567928705E-2</v>
      </c>
      <c r="R9" s="15">
        <f t="shared" si="1"/>
        <v>6.5542475342029977E-2</v>
      </c>
      <c r="S9" s="15">
        <f t="shared" si="1"/>
        <v>0</v>
      </c>
      <c r="T9" s="15"/>
      <c r="U9" s="1"/>
      <c r="V9" s="1"/>
      <c r="W9" s="31">
        <v>44301</v>
      </c>
      <c r="X9" s="32">
        <f t="shared" si="2"/>
        <v>173.75</v>
      </c>
      <c r="Y9" s="30" t="str">
        <f t="shared" si="3"/>
        <v>157.15
(16.60)
10.56%</v>
      </c>
      <c r="Z9" s="30" t="str">
        <f t="shared" si="4"/>
        <v>158.84
(14.91)
9.49%</v>
      </c>
      <c r="AA9" s="30" t="str">
        <f t="shared" si="5"/>
        <v>163.45
(10.30)
6.55%</v>
      </c>
      <c r="AB9" s="30" t="str">
        <f t="shared" ref="AB9:AB11" si="6">G9 &amp; CHAR(10) &amp; "(" &amp; FIXED(M9, 2) &amp; ")" &amp; CHAR(10) &amp; FIXED(S9*100,2) &amp; "%"</f>
        <v>173.75
(0.00)
0.00%</v>
      </c>
      <c r="AC9" s="30" t="s">
        <v>0</v>
      </c>
      <c r="AF9" s="28">
        <v>44301</v>
      </c>
      <c r="AG9" s="138" t="s">
        <v>338</v>
      </c>
      <c r="AH9" s="139" t="s">
        <v>339</v>
      </c>
      <c r="AI9" s="139" t="s">
        <v>340</v>
      </c>
      <c r="AJ9" s="54" t="s">
        <v>0</v>
      </c>
      <c r="AK9" s="138" t="s">
        <v>352</v>
      </c>
      <c r="AL9" s="139" t="s">
        <v>353</v>
      </c>
      <c r="AM9" s="139" t="s">
        <v>354</v>
      </c>
      <c r="AN9" s="54" t="s">
        <v>0</v>
      </c>
      <c r="AO9" s="57" t="s">
        <v>366</v>
      </c>
      <c r="AP9" s="139" t="s">
        <v>367</v>
      </c>
      <c r="AQ9" s="139" t="s">
        <v>368</v>
      </c>
      <c r="AR9" s="54" t="s">
        <v>0</v>
      </c>
    </row>
    <row r="10" spans="2:44" ht="56" x14ac:dyDescent="0.2">
      <c r="B10" s="22">
        <v>44316</v>
      </c>
      <c r="C10" s="23">
        <v>211.25</v>
      </c>
      <c r="D10" s="23">
        <v>157.16</v>
      </c>
      <c r="E10" s="23">
        <v>159.01</v>
      </c>
      <c r="F10" s="23">
        <v>164.95</v>
      </c>
      <c r="G10" s="23">
        <v>184</v>
      </c>
      <c r="H10" s="24">
        <v>211.25</v>
      </c>
      <c r="I10" s="14"/>
      <c r="J10" s="13">
        <f t="shared" si="0"/>
        <v>54.09</v>
      </c>
      <c r="K10" s="13">
        <f t="shared" si="0"/>
        <v>52.240000000000009</v>
      </c>
      <c r="L10" s="13">
        <f t="shared" si="0"/>
        <v>46.300000000000011</v>
      </c>
      <c r="M10" s="13">
        <f t="shared" si="0"/>
        <v>27.25</v>
      </c>
      <c r="N10" s="13">
        <f t="shared" si="0"/>
        <v>0</v>
      </c>
      <c r="O10" s="1"/>
      <c r="P10" s="15">
        <f t="shared" si="1"/>
        <v>0.34417154492237212</v>
      </c>
      <c r="Q10" s="15">
        <f t="shared" si="1"/>
        <v>0.33240010180707563</v>
      </c>
      <c r="R10" s="15">
        <f t="shared" si="1"/>
        <v>0.29460422499363714</v>
      </c>
      <c r="S10" s="15">
        <f t="shared" si="1"/>
        <v>0.17339017561720541</v>
      </c>
      <c r="T10" s="15">
        <f t="shared" si="1"/>
        <v>0</v>
      </c>
      <c r="U10" s="1"/>
      <c r="V10" s="1"/>
      <c r="W10" s="28">
        <v>44316</v>
      </c>
      <c r="X10" s="29">
        <f t="shared" si="2"/>
        <v>211.25</v>
      </c>
      <c r="Y10" s="30" t="str">
        <f t="shared" si="3"/>
        <v>157.16
(54.09)
34.42%</v>
      </c>
      <c r="Z10" s="30" t="str">
        <f t="shared" si="4"/>
        <v>159.01
(52.24)
33.24%</v>
      </c>
      <c r="AA10" s="30" t="str">
        <f t="shared" si="5"/>
        <v>164.95
(46.30)
29.46%</v>
      </c>
      <c r="AB10" s="30" t="str">
        <f t="shared" si="6"/>
        <v>184
(27.25)
17.34%</v>
      </c>
      <c r="AC10" s="30" t="str">
        <f t="shared" ref="AC10:AC11" si="7">H10 &amp; CHAR(10) &amp; "(" &amp; FIXED(N10, 2) &amp; ")" &amp; CHAR(10) &amp; FIXED(T10*100,2) &amp; "%"</f>
        <v>211.25
(0.00)
0.00%</v>
      </c>
      <c r="AF10" s="40">
        <v>44316</v>
      </c>
      <c r="AG10" s="100" t="s">
        <v>341</v>
      </c>
      <c r="AH10" s="101" t="s">
        <v>342</v>
      </c>
      <c r="AI10" s="101" t="s">
        <v>343</v>
      </c>
      <c r="AJ10" s="101" t="s">
        <v>344</v>
      </c>
      <c r="AK10" s="100" t="s">
        <v>355</v>
      </c>
      <c r="AL10" s="101" t="s">
        <v>356</v>
      </c>
      <c r="AM10" s="101" t="s">
        <v>357</v>
      </c>
      <c r="AN10" s="101" t="s">
        <v>358</v>
      </c>
      <c r="AO10" s="100" t="s">
        <v>369</v>
      </c>
      <c r="AP10" s="101" t="s">
        <v>370</v>
      </c>
      <c r="AQ10" s="101" t="s">
        <v>371</v>
      </c>
      <c r="AR10" s="101" t="s">
        <v>372</v>
      </c>
    </row>
    <row r="11" spans="2:44" ht="57" thickBot="1" x14ac:dyDescent="0.25">
      <c r="B11" s="25">
        <v>44331</v>
      </c>
      <c r="C11" s="26">
        <v>269.73</v>
      </c>
      <c r="D11" s="26">
        <v>157.13999999999999</v>
      </c>
      <c r="E11" s="26">
        <v>159.12</v>
      </c>
      <c r="F11" s="26">
        <v>166.8</v>
      </c>
      <c r="G11" s="26">
        <v>199.3</v>
      </c>
      <c r="H11" s="27">
        <v>261.3</v>
      </c>
      <c r="I11" s="14"/>
      <c r="J11" s="13">
        <f t="shared" si="0"/>
        <v>112.59000000000003</v>
      </c>
      <c r="K11" s="13">
        <f t="shared" si="0"/>
        <v>110.61000000000001</v>
      </c>
      <c r="L11" s="13">
        <f t="shared" si="0"/>
        <v>102.93</v>
      </c>
      <c r="M11" s="13">
        <f t="shared" si="0"/>
        <v>70.430000000000007</v>
      </c>
      <c r="N11" s="13">
        <f t="shared" si="0"/>
        <v>8.4300000000000068</v>
      </c>
      <c r="O11" s="1"/>
      <c r="P11" s="15">
        <f t="shared" si="1"/>
        <v>0.71649484536082497</v>
      </c>
      <c r="Q11" s="15">
        <f t="shared" si="1"/>
        <v>0.70389461626575045</v>
      </c>
      <c r="R11" s="15">
        <f t="shared" si="1"/>
        <v>0.6550210003818252</v>
      </c>
      <c r="S11" s="15">
        <f t="shared" si="1"/>
        <v>0.44819905816469396</v>
      </c>
      <c r="T11" s="15">
        <f t="shared" si="1"/>
        <v>5.3646429935089779E-2</v>
      </c>
      <c r="U11" s="1"/>
      <c r="V11" s="1"/>
      <c r="W11" s="31">
        <v>44331</v>
      </c>
      <c r="X11" s="32">
        <f t="shared" si="2"/>
        <v>269.73</v>
      </c>
      <c r="Y11" s="30" t="str">
        <f t="shared" si="3"/>
        <v>157.14
(112.59)
71.65%</v>
      </c>
      <c r="Z11" s="30" t="str">
        <f t="shared" si="4"/>
        <v>159.12
(110.61)
70.39%</v>
      </c>
      <c r="AA11" s="30" t="str">
        <f t="shared" si="5"/>
        <v>166.8
(102.93)
65.50%</v>
      </c>
      <c r="AB11" s="30" t="str">
        <f t="shared" si="6"/>
        <v>199.3
(70.43)
44.82%</v>
      </c>
      <c r="AC11" s="30" t="str">
        <f t="shared" si="7"/>
        <v>261.3
(8.43)
5.36%</v>
      </c>
      <c r="AF11" s="76">
        <v>44331</v>
      </c>
      <c r="AG11" s="88" t="s">
        <v>345</v>
      </c>
      <c r="AH11" s="87" t="s">
        <v>346</v>
      </c>
      <c r="AI11" s="87" t="s">
        <v>347</v>
      </c>
      <c r="AJ11" s="87" t="s">
        <v>348</v>
      </c>
      <c r="AK11" s="88" t="s">
        <v>359</v>
      </c>
      <c r="AL11" s="87" t="s">
        <v>360</v>
      </c>
      <c r="AM11" s="87" t="s">
        <v>361</v>
      </c>
      <c r="AN11" s="87" t="s">
        <v>362</v>
      </c>
      <c r="AO11" s="88" t="s">
        <v>373</v>
      </c>
      <c r="AP11" s="87" t="s">
        <v>374</v>
      </c>
      <c r="AQ11" s="87" t="s">
        <v>375</v>
      </c>
      <c r="AR11" s="87" t="s">
        <v>376</v>
      </c>
    </row>
    <row r="12" spans="2:44" ht="30" customHeight="1" thickTop="1" x14ac:dyDescent="0.2">
      <c r="B12" s="214" t="s">
        <v>9</v>
      </c>
      <c r="C12" s="214"/>
      <c r="D12" s="214"/>
      <c r="E12" s="214"/>
      <c r="F12" s="214"/>
      <c r="G12" s="214"/>
      <c r="H12" s="214"/>
      <c r="I12" s="11"/>
      <c r="J12" s="11"/>
      <c r="K12" s="11"/>
      <c r="L12" s="11"/>
      <c r="M12" s="11"/>
      <c r="N12" s="11"/>
      <c r="O12" s="11"/>
      <c r="P12" s="11"/>
      <c r="Q12" s="11"/>
      <c r="R12" s="11"/>
      <c r="S12" s="11"/>
      <c r="T12" s="11"/>
      <c r="U12" s="11"/>
      <c r="V12" s="11"/>
      <c r="W12" s="214" t="s">
        <v>13</v>
      </c>
      <c r="X12" s="214"/>
      <c r="Y12" s="214"/>
      <c r="Z12" s="214"/>
      <c r="AA12" s="214"/>
      <c r="AB12" s="214"/>
      <c r="AC12" s="214"/>
      <c r="AF12" s="227" t="s">
        <v>377</v>
      </c>
      <c r="AG12" s="227"/>
      <c r="AH12" s="227"/>
      <c r="AI12" s="227"/>
      <c r="AJ12" s="227"/>
      <c r="AK12" s="227"/>
      <c r="AL12" s="227"/>
      <c r="AM12" s="227"/>
      <c r="AN12" s="227"/>
      <c r="AO12" s="227"/>
      <c r="AP12" s="227"/>
      <c r="AQ12" s="227"/>
      <c r="AR12" s="227"/>
    </row>
    <row r="13" spans="2:44" x14ac:dyDescent="0.2">
      <c r="B13" s="1"/>
      <c r="C13" s="1"/>
      <c r="D13" s="214" t="s">
        <v>7</v>
      </c>
      <c r="E13" s="214"/>
      <c r="F13" s="214"/>
      <c r="G13" s="214"/>
      <c r="H13" s="214"/>
      <c r="I13" s="1"/>
      <c r="J13" s="1"/>
      <c r="K13" s="1"/>
      <c r="L13" s="1"/>
      <c r="M13" s="1"/>
      <c r="N13" s="1"/>
      <c r="O13" s="1"/>
      <c r="P13" s="1"/>
      <c r="Q13" s="1"/>
      <c r="R13" s="1"/>
      <c r="S13" s="1"/>
      <c r="T13" s="1"/>
      <c r="U13" s="1"/>
      <c r="V13" s="1"/>
      <c r="W13" s="1"/>
      <c r="X13" s="1"/>
      <c r="Y13" s="214" t="s">
        <v>7</v>
      </c>
      <c r="Z13" s="214"/>
      <c r="AA13" s="214"/>
      <c r="AB13" s="214"/>
      <c r="AC13" s="214"/>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156.88999999999999</v>
      </c>
      <c r="E16" s="9">
        <v>158.30000000000001</v>
      </c>
      <c r="F16" s="10" t="s">
        <v>0</v>
      </c>
      <c r="G16" s="10" t="s">
        <v>0</v>
      </c>
      <c r="H16" s="10" t="s">
        <v>0</v>
      </c>
      <c r="I16" s="1"/>
      <c r="J16" s="6">
        <f t="shared" ref="J16:N20" si="8">$C16-D16</f>
        <v>1.410000000000025</v>
      </c>
      <c r="K16" s="6">
        <f t="shared" si="8"/>
        <v>0</v>
      </c>
      <c r="L16" s="6"/>
      <c r="M16" s="6"/>
      <c r="N16" s="6"/>
      <c r="O16" s="1"/>
      <c r="P16" s="15">
        <f t="shared" ref="P16:T20" si="9">J16/$D16</f>
        <v>8.9871884760024546E-3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156.89
(1.41)
0.90%</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156.99</v>
      </c>
      <c r="E17" s="6">
        <v>158.51</v>
      </c>
      <c r="F17" s="6">
        <v>161.91</v>
      </c>
      <c r="G17" s="7" t="s">
        <v>0</v>
      </c>
      <c r="H17" s="7" t="s">
        <v>0</v>
      </c>
      <c r="I17" s="1"/>
      <c r="J17" s="6">
        <f t="shared" si="8"/>
        <v>4.9199999999999875</v>
      </c>
      <c r="K17" s="6">
        <f t="shared" si="8"/>
        <v>3.4000000000000057</v>
      </c>
      <c r="L17" s="6">
        <f t="shared" si="8"/>
        <v>0</v>
      </c>
      <c r="M17" s="6"/>
      <c r="N17" s="6"/>
      <c r="O17" s="1"/>
      <c r="P17" s="15">
        <f t="shared" si="9"/>
        <v>3.1339575769157191E-2</v>
      </c>
      <c r="Q17" s="15">
        <f t="shared" si="9"/>
        <v>2.1657430409580264E-2</v>
      </c>
      <c r="R17" s="15">
        <f t="shared" si="9"/>
        <v>0</v>
      </c>
      <c r="S17" s="15"/>
      <c r="T17" s="15"/>
      <c r="U17" s="1"/>
      <c r="V17" s="1"/>
      <c r="W17" s="28">
        <v>44285</v>
      </c>
      <c r="X17" s="29">
        <f t="shared" si="10"/>
        <v>161.91</v>
      </c>
      <c r="Y17" s="30" t="str">
        <f t="shared" si="11"/>
        <v>156.99
(4.92)
3.13%</v>
      </c>
      <c r="Z17" s="30" t="str">
        <f t="shared" si="12"/>
        <v>158.51
(3.40)
2.17%</v>
      </c>
      <c r="AA17" s="30" t="str">
        <f t="shared" ref="AA17:AA20" si="13">F17 &amp; CHAR(10) &amp; "(" &amp; FIXED(L17, 2) &amp; ")" &amp; CHAR(10) &amp; FIXED(R17*100,2) &amp; "%"</f>
        <v>161.91
(0.00)
0.00%</v>
      </c>
      <c r="AB17" s="30" t="s">
        <v>0</v>
      </c>
      <c r="AC17" s="30" t="s">
        <v>0</v>
      </c>
    </row>
    <row r="18" spans="2:29" ht="42" x14ac:dyDescent="0.2">
      <c r="B18" s="8">
        <v>44301</v>
      </c>
      <c r="C18" s="9">
        <v>173.75</v>
      </c>
      <c r="D18" s="9">
        <v>157.06</v>
      </c>
      <c r="E18" s="9">
        <v>158.74</v>
      </c>
      <c r="F18" s="9">
        <v>163.36000000000001</v>
      </c>
      <c r="G18" s="9">
        <v>173.75</v>
      </c>
      <c r="H18" s="10" t="s">
        <v>0</v>
      </c>
      <c r="I18" s="1"/>
      <c r="J18" s="6">
        <f t="shared" si="8"/>
        <v>16.689999999999998</v>
      </c>
      <c r="K18" s="6">
        <f t="shared" si="8"/>
        <v>15.009999999999991</v>
      </c>
      <c r="L18" s="6">
        <f t="shared" si="8"/>
        <v>10.389999999999986</v>
      </c>
      <c r="M18" s="6">
        <f t="shared" si="8"/>
        <v>0</v>
      </c>
      <c r="N18" s="6"/>
      <c r="O18" s="1"/>
      <c r="P18" s="15">
        <f t="shared" si="9"/>
        <v>0.10626512160957594</v>
      </c>
      <c r="Q18" s="15">
        <f t="shared" si="9"/>
        <v>9.5568572520055975E-2</v>
      </c>
      <c r="R18" s="15">
        <f t="shared" si="9"/>
        <v>6.6153062523876136E-2</v>
      </c>
      <c r="S18" s="15">
        <f t="shared" si="9"/>
        <v>0</v>
      </c>
      <c r="T18" s="15"/>
      <c r="U18" s="1"/>
      <c r="V18" s="1"/>
      <c r="W18" s="31">
        <v>44301</v>
      </c>
      <c r="X18" s="32">
        <f t="shared" si="10"/>
        <v>173.75</v>
      </c>
      <c r="Y18" s="30" t="str">
        <f t="shared" si="11"/>
        <v>157.06
(16.69)
10.63%</v>
      </c>
      <c r="Z18" s="30" t="str">
        <f t="shared" si="12"/>
        <v>158.74
(15.01)
9.56%</v>
      </c>
      <c r="AA18" s="30" t="str">
        <f t="shared" si="13"/>
        <v>163.36
(10.39)
6.62%</v>
      </c>
      <c r="AB18" s="30" t="str">
        <f t="shared" ref="AB18:AB20" si="14">G18 &amp; CHAR(10) &amp; "(" &amp; FIXED(M18, 2) &amp; ")" &amp; CHAR(10) &amp; FIXED(S18*100,2) &amp; "%"</f>
        <v>173.75
(0.00)
0.00%</v>
      </c>
      <c r="AC18" s="30" t="s">
        <v>0</v>
      </c>
    </row>
    <row r="19" spans="2:29" ht="42" x14ac:dyDescent="0.2">
      <c r="B19" s="5">
        <v>44316</v>
      </c>
      <c r="C19" s="6">
        <v>211.25</v>
      </c>
      <c r="D19" s="6">
        <v>157.07</v>
      </c>
      <c r="E19" s="6">
        <v>158.94</v>
      </c>
      <c r="F19" s="6">
        <v>165.2</v>
      </c>
      <c r="G19" s="6">
        <v>186.47</v>
      </c>
      <c r="H19" s="6">
        <v>211.25</v>
      </c>
      <c r="I19" s="1"/>
      <c r="J19" s="6">
        <f t="shared" si="8"/>
        <v>54.180000000000007</v>
      </c>
      <c r="K19" s="6">
        <f t="shared" si="8"/>
        <v>52.31</v>
      </c>
      <c r="L19" s="6">
        <f t="shared" si="8"/>
        <v>46.050000000000011</v>
      </c>
      <c r="M19" s="6">
        <f t="shared" si="8"/>
        <v>24.78</v>
      </c>
      <c r="N19" s="6">
        <f t="shared" si="8"/>
        <v>0</v>
      </c>
      <c r="O19" s="1"/>
      <c r="P19" s="15">
        <f t="shared" si="9"/>
        <v>0.34494174571846953</v>
      </c>
      <c r="Q19" s="15">
        <f t="shared" si="9"/>
        <v>0.33303622588654741</v>
      </c>
      <c r="R19" s="15">
        <f t="shared" si="9"/>
        <v>0.29318138409626288</v>
      </c>
      <c r="S19" s="15">
        <f t="shared" si="9"/>
        <v>0.15776405424333101</v>
      </c>
      <c r="T19" s="15">
        <f t="shared" si="9"/>
        <v>0</v>
      </c>
      <c r="U19" s="1"/>
      <c r="V19" s="1"/>
      <c r="W19" s="28">
        <v>44316</v>
      </c>
      <c r="X19" s="29">
        <f t="shared" si="10"/>
        <v>211.25</v>
      </c>
      <c r="Y19" s="30" t="str">
        <f t="shared" si="11"/>
        <v>157.07
(54.18)
34.49%</v>
      </c>
      <c r="Z19" s="30" t="str">
        <f t="shared" si="12"/>
        <v>158.94
(52.31)
33.30%</v>
      </c>
      <c r="AA19" s="30" t="str">
        <f t="shared" si="13"/>
        <v>165.2
(46.05)
29.32%</v>
      </c>
      <c r="AB19" s="30" t="str">
        <f t="shared" si="14"/>
        <v>186.47
(24.78)
15.78%</v>
      </c>
      <c r="AC19" s="30" t="str">
        <f t="shared" ref="AC19:AC20" si="15">H19 &amp; CHAR(10) &amp; "(" &amp; FIXED(N19, 2) &amp; ")" &amp; CHAR(10) &amp; FIXED(T19*100,2) &amp; "%"</f>
        <v>211.25
(0.00)
0.00%</v>
      </c>
    </row>
    <row r="20" spans="2:29" ht="42" x14ac:dyDescent="0.2">
      <c r="B20" s="8">
        <v>44331</v>
      </c>
      <c r="C20" s="9">
        <v>269.73</v>
      </c>
      <c r="D20" s="9">
        <v>157.03</v>
      </c>
      <c r="E20" s="9">
        <v>159.1</v>
      </c>
      <c r="F20" s="9">
        <v>167.9</v>
      </c>
      <c r="G20" s="9">
        <v>208.84</v>
      </c>
      <c r="H20" s="9">
        <v>284.52</v>
      </c>
      <c r="I20" s="1"/>
      <c r="J20" s="6">
        <f t="shared" si="8"/>
        <v>112.70000000000002</v>
      </c>
      <c r="K20" s="6">
        <f t="shared" si="8"/>
        <v>110.63000000000002</v>
      </c>
      <c r="L20" s="6">
        <f t="shared" si="8"/>
        <v>101.83000000000001</v>
      </c>
      <c r="M20" s="6">
        <f t="shared" si="8"/>
        <v>60.890000000000015</v>
      </c>
      <c r="N20" s="6">
        <f t="shared" si="8"/>
        <v>-14.789999999999964</v>
      </c>
      <c r="O20" s="1"/>
      <c r="P20" s="15">
        <f t="shared" si="9"/>
        <v>0.71769725530153483</v>
      </c>
      <c r="Q20" s="15">
        <f t="shared" si="9"/>
        <v>0.70451506081640469</v>
      </c>
      <c r="R20" s="15">
        <f t="shared" si="9"/>
        <v>0.6484748137298606</v>
      </c>
      <c r="S20" s="15">
        <f t="shared" si="9"/>
        <v>0.38776030057950717</v>
      </c>
      <c r="T20" s="15">
        <f t="shared" si="9"/>
        <v>-9.4185824364770826E-2</v>
      </c>
      <c r="U20" s="1"/>
      <c r="V20" s="1"/>
      <c r="W20" s="37">
        <v>44331</v>
      </c>
      <c r="X20" s="38">
        <f t="shared" si="10"/>
        <v>269.73</v>
      </c>
      <c r="Y20" s="30" t="str">
        <f t="shared" si="11"/>
        <v>157.03
(112.70)
71.77%</v>
      </c>
      <c r="Z20" s="30" t="str">
        <f t="shared" si="12"/>
        <v>159.1
(110.63)
70.45%</v>
      </c>
      <c r="AA20" s="30" t="str">
        <f t="shared" si="13"/>
        <v>167.9
(101.83)
64.85%</v>
      </c>
      <c r="AB20" s="30" t="str">
        <f t="shared" si="14"/>
        <v>208.84
(60.89)
38.78%</v>
      </c>
      <c r="AC20" s="30" t="str">
        <f t="shared" si="15"/>
        <v>284.52
(-14.79)
-9.42%</v>
      </c>
    </row>
    <row r="21" spans="2:29" x14ac:dyDescent="0.2">
      <c r="B21" s="214" t="s">
        <v>17</v>
      </c>
      <c r="C21" s="214"/>
      <c r="D21" s="214"/>
      <c r="E21" s="214"/>
      <c r="F21" s="214"/>
      <c r="G21" s="214"/>
      <c r="H21" s="214"/>
      <c r="W21" s="214" t="s">
        <v>14</v>
      </c>
      <c r="X21" s="214"/>
      <c r="Y21" s="214"/>
      <c r="Z21" s="214"/>
      <c r="AA21" s="214"/>
      <c r="AB21" s="214"/>
      <c r="AC21" s="214"/>
    </row>
    <row r="22" spans="2:29" x14ac:dyDescent="0.2">
      <c r="B22" s="1"/>
      <c r="C22" s="1"/>
      <c r="D22" s="214" t="s">
        <v>7</v>
      </c>
      <c r="E22" s="214"/>
      <c r="F22" s="214"/>
      <c r="G22" s="214"/>
      <c r="H22" s="214"/>
      <c r="W22" s="1"/>
      <c r="X22" s="1"/>
      <c r="Y22" s="214" t="s">
        <v>7</v>
      </c>
      <c r="Z22" s="214"/>
      <c r="AA22" s="214"/>
      <c r="AB22" s="214"/>
      <c r="AC22" s="214"/>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156.91999999999999</v>
      </c>
      <c r="E25" s="9">
        <v>158.30000000000001</v>
      </c>
      <c r="F25" s="10" t="s">
        <v>0</v>
      </c>
      <c r="G25" s="10" t="s">
        <v>0</v>
      </c>
      <c r="H25" s="10" t="s">
        <v>0</v>
      </c>
      <c r="J25" s="6">
        <f t="shared" ref="J25:N29" si="16">$C25-D25</f>
        <v>1.3800000000000239</v>
      </c>
      <c r="K25" s="6">
        <f t="shared" si="16"/>
        <v>0</v>
      </c>
      <c r="L25" s="6"/>
      <c r="M25" s="6"/>
      <c r="N25" s="6"/>
      <c r="O25" s="1"/>
      <c r="P25" s="15">
        <f t="shared" ref="P25:T29" si="17">J25/$D25</f>
        <v>8.794290084119449E-3</v>
      </c>
      <c r="Q25" s="15">
        <f t="shared" si="17"/>
        <v>0</v>
      </c>
      <c r="R25" s="15"/>
      <c r="S25" s="15"/>
      <c r="T25" s="15"/>
      <c r="W25" s="31">
        <v>44270</v>
      </c>
      <c r="X25" s="32">
        <f t="shared" ref="X25:X29" si="18">C25</f>
        <v>158.30000000000001</v>
      </c>
      <c r="Y25" s="30" t="str">
        <f t="shared" ref="Y25:Y29" si="19">D25 &amp; CHAR(10) &amp; "(" &amp; FIXED(J25, 2) &amp; ")" &amp; CHAR(10) &amp; FIXED(P25*100,2) &amp; "%"</f>
        <v>156.92
(1.38)
0.88%</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157.12</v>
      </c>
      <c r="E26" s="6">
        <v>158.75</v>
      </c>
      <c r="F26" s="6">
        <v>161.91</v>
      </c>
      <c r="G26" s="7" t="s">
        <v>0</v>
      </c>
      <c r="H26" s="7" t="s">
        <v>0</v>
      </c>
      <c r="J26" s="6">
        <f t="shared" si="16"/>
        <v>4.789999999999992</v>
      </c>
      <c r="K26" s="6">
        <f t="shared" si="16"/>
        <v>3.1599999999999966</v>
      </c>
      <c r="L26" s="6">
        <f t="shared" si="16"/>
        <v>0</v>
      </c>
      <c r="M26" s="6"/>
      <c r="N26" s="6"/>
      <c r="O26" s="1"/>
      <c r="P26" s="15">
        <f t="shared" si="17"/>
        <v>3.0486252545824797E-2</v>
      </c>
      <c r="Q26" s="15">
        <f t="shared" si="17"/>
        <v>2.0112016293279002E-2</v>
      </c>
      <c r="R26" s="15">
        <f t="shared" si="17"/>
        <v>0</v>
      </c>
      <c r="S26" s="15"/>
      <c r="T26" s="15"/>
      <c r="W26" s="28">
        <v>44285</v>
      </c>
      <c r="X26" s="29">
        <f t="shared" si="18"/>
        <v>161.91</v>
      </c>
      <c r="Y26" s="30" t="str">
        <f t="shared" si="19"/>
        <v>157.12
(4.79)
3.05%</v>
      </c>
      <c r="Z26" s="30" t="str">
        <f t="shared" si="20"/>
        <v>158.75
(3.16)
2.01%</v>
      </c>
      <c r="AA26" s="30" t="str">
        <f t="shared" ref="AA26:AA29" si="21">F26 &amp; CHAR(10) &amp; "(" &amp; FIXED(L26, 2) &amp; ")" &amp; CHAR(10) &amp; FIXED(R26*100,2) &amp; "%"</f>
        <v>161.91
(0.00)
0.00%</v>
      </c>
      <c r="AB26" s="30" t="s">
        <v>0</v>
      </c>
      <c r="AC26" s="30" t="s">
        <v>0</v>
      </c>
    </row>
    <row r="27" spans="2:29" ht="42" x14ac:dyDescent="0.2">
      <c r="B27" s="8">
        <v>44301</v>
      </c>
      <c r="C27" s="9">
        <v>173.75</v>
      </c>
      <c r="D27" s="9">
        <v>157.19999999999999</v>
      </c>
      <c r="E27" s="9">
        <v>158.94</v>
      </c>
      <c r="F27" s="9">
        <v>163.18</v>
      </c>
      <c r="G27" s="9">
        <v>173.75</v>
      </c>
      <c r="H27" s="10" t="s">
        <v>0</v>
      </c>
      <c r="J27" s="6">
        <f t="shared" si="16"/>
        <v>16.550000000000011</v>
      </c>
      <c r="K27" s="6">
        <f t="shared" si="16"/>
        <v>14.810000000000002</v>
      </c>
      <c r="L27" s="6">
        <f t="shared" si="16"/>
        <v>10.569999999999993</v>
      </c>
      <c r="M27" s="6">
        <f t="shared" si="16"/>
        <v>0</v>
      </c>
      <c r="N27" s="6"/>
      <c r="O27" s="1"/>
      <c r="P27" s="15">
        <f t="shared" si="17"/>
        <v>0.10527989821882959</v>
      </c>
      <c r="Q27" s="15">
        <f t="shared" si="17"/>
        <v>9.4211195928753197E-2</v>
      </c>
      <c r="R27" s="15">
        <f t="shared" si="17"/>
        <v>6.7239185750636088E-2</v>
      </c>
      <c r="S27" s="15">
        <f t="shared" si="17"/>
        <v>0</v>
      </c>
      <c r="T27" s="15"/>
      <c r="W27" s="31">
        <v>44301</v>
      </c>
      <c r="X27" s="32">
        <f t="shared" si="18"/>
        <v>173.75</v>
      </c>
      <c r="Y27" s="30" t="str">
        <f t="shared" si="19"/>
        <v>157.2
(16.55)
10.53%</v>
      </c>
      <c r="Z27" s="30" t="str">
        <f t="shared" si="20"/>
        <v>158.94
(14.81)
9.42%</v>
      </c>
      <c r="AA27" s="30" t="str">
        <f t="shared" si="21"/>
        <v>163.18
(10.57)
6.72%</v>
      </c>
      <c r="AB27" s="30" t="str">
        <f t="shared" ref="AB27:AB29" si="22">G27 &amp; CHAR(10) &amp; "(" &amp; FIXED(M27, 2) &amp; ")" &amp; CHAR(10) &amp; FIXED(S27*100,2) &amp; "%"</f>
        <v>173.75
(0.00)
0.00%</v>
      </c>
      <c r="AC27" s="30" t="s">
        <v>0</v>
      </c>
    </row>
    <row r="28" spans="2:29" ht="42" x14ac:dyDescent="0.2">
      <c r="B28" s="5">
        <v>44316</v>
      </c>
      <c r="C28" s="6">
        <v>211.25</v>
      </c>
      <c r="D28" s="6">
        <v>157.19999999999999</v>
      </c>
      <c r="E28" s="6">
        <v>158.97999999999999</v>
      </c>
      <c r="F28" s="6">
        <v>163.53</v>
      </c>
      <c r="G28" s="6">
        <v>176.02</v>
      </c>
      <c r="H28" s="6">
        <v>211.25</v>
      </c>
      <c r="J28" s="6">
        <f t="shared" si="16"/>
        <v>54.050000000000011</v>
      </c>
      <c r="K28" s="6">
        <f t="shared" si="16"/>
        <v>52.27000000000001</v>
      </c>
      <c r="L28" s="6">
        <f t="shared" si="16"/>
        <v>47.72</v>
      </c>
      <c r="M28" s="6">
        <f t="shared" si="16"/>
        <v>35.22999999999999</v>
      </c>
      <c r="N28" s="6">
        <f t="shared" si="16"/>
        <v>0</v>
      </c>
      <c r="O28" s="1"/>
      <c r="P28" s="15">
        <f t="shared" si="17"/>
        <v>0.34382951653944033</v>
      </c>
      <c r="Q28" s="15">
        <f t="shared" si="17"/>
        <v>0.33250636132315531</v>
      </c>
      <c r="R28" s="15">
        <f t="shared" si="17"/>
        <v>0.30356234096692114</v>
      </c>
      <c r="S28" s="15">
        <f t="shared" si="17"/>
        <v>0.22410941475826968</v>
      </c>
      <c r="T28" s="15">
        <f t="shared" si="17"/>
        <v>0</v>
      </c>
      <c r="W28" s="28">
        <v>44316</v>
      </c>
      <c r="X28" s="29">
        <f t="shared" si="18"/>
        <v>211.25</v>
      </c>
      <c r="Y28" s="30" t="str">
        <f t="shared" si="19"/>
        <v>157.2
(54.05)
34.38%</v>
      </c>
      <c r="Z28" s="30" t="str">
        <f t="shared" si="20"/>
        <v>158.98
(52.27)
33.25%</v>
      </c>
      <c r="AA28" s="30" t="str">
        <f t="shared" si="21"/>
        <v>163.53
(47.72)
30.36%</v>
      </c>
      <c r="AB28" s="30" t="str">
        <f t="shared" si="22"/>
        <v>176.02
(35.23)
22.41%</v>
      </c>
      <c r="AC28" s="30" t="str">
        <f t="shared" ref="AC28:AC29" si="23">H28 &amp; CHAR(10) &amp; "(" &amp; FIXED(N28, 2) &amp; ")" &amp; CHAR(10) &amp; FIXED(T28*100,2) &amp; "%"</f>
        <v>211.25
(0.00)
0.00%</v>
      </c>
    </row>
    <row r="29" spans="2:29" ht="43" thickBot="1" x14ac:dyDescent="0.25">
      <c r="B29" s="8">
        <v>44331</v>
      </c>
      <c r="C29" s="9">
        <v>269.73</v>
      </c>
      <c r="D29" s="9">
        <v>157.19999999999999</v>
      </c>
      <c r="E29" s="9">
        <v>159</v>
      </c>
      <c r="F29" s="9">
        <v>163.83000000000001</v>
      </c>
      <c r="G29" s="9">
        <v>178.5</v>
      </c>
      <c r="H29" s="9">
        <v>219.41</v>
      </c>
      <c r="J29" s="6">
        <f t="shared" si="16"/>
        <v>112.53000000000003</v>
      </c>
      <c r="K29" s="6">
        <f t="shared" si="16"/>
        <v>110.73000000000002</v>
      </c>
      <c r="L29" s="6">
        <f t="shared" si="16"/>
        <v>105.9</v>
      </c>
      <c r="M29" s="6">
        <f t="shared" si="16"/>
        <v>91.230000000000018</v>
      </c>
      <c r="N29" s="6">
        <f t="shared" si="16"/>
        <v>50.320000000000022</v>
      </c>
      <c r="O29" s="1"/>
      <c r="P29" s="15">
        <f t="shared" si="17"/>
        <v>0.71583969465648878</v>
      </c>
      <c r="Q29" s="15">
        <f t="shared" si="17"/>
        <v>0.70438931297709939</v>
      </c>
      <c r="R29" s="15">
        <f t="shared" si="17"/>
        <v>0.67366412213740468</v>
      </c>
      <c r="S29" s="15">
        <f t="shared" si="17"/>
        <v>0.58034351145038188</v>
      </c>
      <c r="T29" s="15">
        <f t="shared" si="17"/>
        <v>0.3201017811704836</v>
      </c>
      <c r="W29" s="35">
        <v>44331</v>
      </c>
      <c r="X29" s="36">
        <f t="shared" si="18"/>
        <v>269.73</v>
      </c>
      <c r="Y29" s="30" t="str">
        <f t="shared" si="19"/>
        <v>157.2
(112.53)
71.58%</v>
      </c>
      <c r="Z29" s="30" t="str">
        <f t="shared" si="20"/>
        <v>159
(110.73)
70.44%</v>
      </c>
      <c r="AA29" s="30" t="str">
        <f t="shared" si="21"/>
        <v>163.83
(105.90)
67.37%</v>
      </c>
      <c r="AB29" s="30" t="str">
        <f t="shared" si="22"/>
        <v>178.5
(91.23)
58.03%</v>
      </c>
      <c r="AC29" s="30" t="str">
        <f t="shared" si="23"/>
        <v>219.41
(50.32)
32.01%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R30"/>
  <sheetViews>
    <sheetView topLeftCell="AC1" workbookViewId="0">
      <selection activeCell="AF4" sqref="AF4:AR12"/>
    </sheetView>
  </sheetViews>
  <sheetFormatPr baseColWidth="10" defaultRowHeight="16" x14ac:dyDescent="0.2"/>
  <cols>
    <col min="32" max="32" width="7.1640625" bestFit="1" customWidth="1"/>
    <col min="33" max="33" width="21.5" bestFit="1" customWidth="1"/>
    <col min="34" max="34" width="20.33203125" bestFit="1" customWidth="1"/>
    <col min="35" max="35" width="19.83203125" bestFit="1" customWidth="1"/>
    <col min="36" max="36" width="19.33203125" bestFit="1" customWidth="1"/>
    <col min="37" max="38" width="21.5" bestFit="1" customWidth="1"/>
    <col min="39" max="40" width="19.83203125" bestFit="1" customWidth="1"/>
    <col min="41" max="42" width="21.5" bestFit="1" customWidth="1"/>
    <col min="43" max="44" width="19.83203125" bestFit="1" customWidth="1"/>
  </cols>
  <sheetData>
    <row r="3" spans="2:44" x14ac:dyDescent="0.2">
      <c r="B3" s="215" t="s">
        <v>18</v>
      </c>
      <c r="C3" s="215"/>
      <c r="D3" s="215"/>
      <c r="E3" s="215"/>
      <c r="F3" s="215"/>
      <c r="G3" s="215"/>
      <c r="H3" s="215"/>
      <c r="I3" s="1"/>
      <c r="J3" s="1"/>
      <c r="K3" s="1"/>
      <c r="L3" s="1"/>
      <c r="M3" s="1"/>
      <c r="N3" s="1"/>
      <c r="O3" s="1"/>
      <c r="P3" s="1"/>
      <c r="Q3" s="1"/>
      <c r="R3" s="1"/>
      <c r="S3" s="1"/>
      <c r="T3" s="1"/>
      <c r="U3" s="1"/>
      <c r="V3" s="1"/>
      <c r="W3" s="215" t="s">
        <v>22</v>
      </c>
      <c r="X3" s="215"/>
      <c r="Y3" s="215"/>
      <c r="Z3" s="215"/>
      <c r="AA3" s="215"/>
      <c r="AB3" s="215"/>
      <c r="AC3" s="215"/>
    </row>
    <row r="4" spans="2:44" x14ac:dyDescent="0.2">
      <c r="B4" s="216" t="s">
        <v>8</v>
      </c>
      <c r="C4" s="217"/>
      <c r="D4" s="217"/>
      <c r="E4" s="217"/>
      <c r="F4" s="217"/>
      <c r="G4" s="217"/>
      <c r="H4" s="217"/>
      <c r="I4" s="1"/>
      <c r="J4" s="1"/>
      <c r="K4" s="1"/>
      <c r="L4" s="1"/>
      <c r="M4" s="1"/>
      <c r="N4" s="1"/>
      <c r="O4" s="1"/>
      <c r="P4" s="1"/>
      <c r="Q4" s="1"/>
      <c r="R4" s="1"/>
      <c r="S4" s="1"/>
      <c r="T4" s="1"/>
      <c r="U4" s="1"/>
      <c r="V4" s="1"/>
      <c r="W4" s="216" t="s">
        <v>12</v>
      </c>
      <c r="X4" s="217"/>
      <c r="Y4" s="217"/>
      <c r="Z4" s="217"/>
      <c r="AA4" s="217"/>
      <c r="AB4" s="217"/>
      <c r="AC4" s="217"/>
      <c r="AF4" s="215" t="s">
        <v>407</v>
      </c>
      <c r="AG4" s="215"/>
      <c r="AH4" s="215"/>
      <c r="AI4" s="215"/>
      <c r="AJ4" s="215"/>
      <c r="AK4" s="215"/>
      <c r="AL4" s="215"/>
      <c r="AM4" s="215"/>
      <c r="AN4" s="215"/>
      <c r="AO4" s="215"/>
      <c r="AP4" s="215"/>
      <c r="AQ4" s="215"/>
      <c r="AR4" s="215"/>
    </row>
    <row r="5" spans="2:44" x14ac:dyDescent="0.2">
      <c r="B5" s="1"/>
      <c r="C5" s="1"/>
      <c r="D5" s="214" t="s">
        <v>7</v>
      </c>
      <c r="E5" s="214"/>
      <c r="F5" s="214"/>
      <c r="G5" s="214"/>
      <c r="H5" s="214"/>
      <c r="I5" s="1"/>
      <c r="J5" s="1"/>
      <c r="K5" s="1"/>
      <c r="L5" s="1"/>
      <c r="M5" s="1"/>
      <c r="N5" s="1"/>
      <c r="O5" s="1"/>
      <c r="P5" s="1"/>
      <c r="Q5" s="1"/>
      <c r="R5" s="1"/>
      <c r="S5" s="1"/>
      <c r="T5" s="1"/>
      <c r="U5" s="1"/>
      <c r="V5" s="1"/>
      <c r="W5" s="1"/>
      <c r="X5" s="1"/>
      <c r="Y5" s="214" t="s">
        <v>7</v>
      </c>
      <c r="Z5" s="214"/>
      <c r="AA5" s="214"/>
      <c r="AB5" s="214"/>
      <c r="AC5" s="214"/>
      <c r="AF5" s="1"/>
      <c r="AG5" s="224" t="s">
        <v>69</v>
      </c>
      <c r="AH5" s="216"/>
      <c r="AI5" s="216"/>
      <c r="AJ5" s="216"/>
      <c r="AK5" s="224" t="s">
        <v>70</v>
      </c>
      <c r="AL5" s="216"/>
      <c r="AM5" s="216"/>
      <c r="AN5" s="216"/>
      <c r="AO5" s="224" t="s">
        <v>71</v>
      </c>
      <c r="AP5" s="216"/>
      <c r="AQ5" s="216"/>
      <c r="AR5" s="216"/>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59" t="s">
        <v>2</v>
      </c>
      <c r="AH6" s="4" t="s">
        <v>3</v>
      </c>
      <c r="AI6" s="4" t="s">
        <v>4</v>
      </c>
      <c r="AJ6" s="4" t="s">
        <v>5</v>
      </c>
      <c r="AK6" s="59" t="s">
        <v>2</v>
      </c>
      <c r="AL6" s="4" t="s">
        <v>3</v>
      </c>
      <c r="AM6" s="4" t="s">
        <v>4</v>
      </c>
      <c r="AN6" s="4" t="s">
        <v>5</v>
      </c>
      <c r="AO6" s="59" t="s">
        <v>2</v>
      </c>
      <c r="AP6" s="4" t="s">
        <v>3</v>
      </c>
      <c r="AQ6" s="4" t="s">
        <v>4</v>
      </c>
      <c r="AR6" s="4" t="s">
        <v>5</v>
      </c>
    </row>
    <row r="7" spans="2:44" ht="56" x14ac:dyDescent="0.2">
      <c r="B7" s="19">
        <v>44270</v>
      </c>
      <c r="C7" s="20">
        <v>158.30000000000001</v>
      </c>
      <c r="D7" s="20">
        <v>156.97</v>
      </c>
      <c r="E7" s="20">
        <v>158.30000000000001</v>
      </c>
      <c r="F7" s="20" t="s">
        <v>0</v>
      </c>
      <c r="G7" s="20" t="s">
        <v>0</v>
      </c>
      <c r="H7" s="21" t="s">
        <v>0</v>
      </c>
      <c r="I7" s="14"/>
      <c r="J7" s="13">
        <f t="shared" ref="J7:N11" si="0">$C7-D7</f>
        <v>1.3300000000000125</v>
      </c>
      <c r="K7" s="13">
        <f t="shared" si="0"/>
        <v>0</v>
      </c>
      <c r="L7" s="13"/>
      <c r="M7" s="13"/>
      <c r="N7" s="13"/>
      <c r="O7" s="1"/>
      <c r="P7" s="15">
        <f t="shared" ref="P7:T11" si="1">J7/$D7</f>
        <v>8.4729566159139486E-3</v>
      </c>
      <c r="Q7" s="15">
        <f t="shared" si="1"/>
        <v>0</v>
      </c>
      <c r="R7" s="15"/>
      <c r="S7" s="15"/>
      <c r="T7" s="15"/>
      <c r="U7" s="1"/>
      <c r="V7" s="1"/>
      <c r="W7" s="31">
        <v>44270</v>
      </c>
      <c r="X7" s="32">
        <f t="shared" ref="X7:X11" si="2">C7</f>
        <v>158.30000000000001</v>
      </c>
      <c r="Y7" s="30" t="str">
        <f t="shared" ref="Y7:Y11" si="3">D7 &amp; CHAR(10) &amp; "(" &amp; FIXED(J7, 2) &amp; ")" &amp; CHAR(10) &amp; FIXED(P7*100,2) &amp; "%"</f>
        <v>156.97
(1.33)
0.85%</v>
      </c>
      <c r="Z7" s="30" t="str">
        <f t="shared" ref="Z7:Z11" si="4">E7 &amp; CHAR(10) &amp; "(" &amp; FIXED(K7, 2) &amp; ")" &amp; CHAR(10) &amp; FIXED(Q7*100,2) &amp; "%"</f>
        <v>158.3
(0.00)
0.00%</v>
      </c>
      <c r="AA7" s="30" t="s">
        <v>0</v>
      </c>
      <c r="AB7" s="30" t="s">
        <v>0</v>
      </c>
      <c r="AC7" s="30" t="s">
        <v>0</v>
      </c>
      <c r="AF7" s="28">
        <v>44270</v>
      </c>
      <c r="AG7" s="57" t="s">
        <v>379</v>
      </c>
      <c r="AH7" s="54" t="s">
        <v>0</v>
      </c>
      <c r="AI7" s="54" t="s">
        <v>0</v>
      </c>
      <c r="AJ7" s="54" t="s">
        <v>0</v>
      </c>
      <c r="AK7" s="57" t="s">
        <v>297</v>
      </c>
      <c r="AL7" s="54" t="s">
        <v>0</v>
      </c>
      <c r="AM7" s="54" t="s">
        <v>0</v>
      </c>
      <c r="AN7" s="54" t="s">
        <v>0</v>
      </c>
      <c r="AO7" s="57" t="s">
        <v>393</v>
      </c>
      <c r="AP7" s="54" t="s">
        <v>0</v>
      </c>
      <c r="AQ7" s="54" t="s">
        <v>0</v>
      </c>
      <c r="AR7" s="54" t="s">
        <v>0</v>
      </c>
    </row>
    <row r="8" spans="2:44" ht="56" x14ac:dyDescent="0.2">
      <c r="B8" s="22">
        <v>44285</v>
      </c>
      <c r="C8" s="23">
        <v>161.91</v>
      </c>
      <c r="D8" s="23">
        <v>157.18</v>
      </c>
      <c r="E8" s="23">
        <v>158.65</v>
      </c>
      <c r="F8" s="23">
        <v>161.91</v>
      </c>
      <c r="G8" s="23" t="s">
        <v>0</v>
      </c>
      <c r="H8" s="24" t="s">
        <v>0</v>
      </c>
      <c r="I8" s="14"/>
      <c r="J8" s="13">
        <f t="shared" si="0"/>
        <v>4.7299999999999898</v>
      </c>
      <c r="K8" s="13">
        <f t="shared" si="0"/>
        <v>3.2599999999999909</v>
      </c>
      <c r="L8" s="13">
        <f t="shared" si="0"/>
        <v>0</v>
      </c>
      <c r="M8" s="13"/>
      <c r="N8" s="13"/>
      <c r="O8" s="1"/>
      <c r="P8" s="15">
        <f t="shared" si="1"/>
        <v>3.0092887135767844E-2</v>
      </c>
      <c r="Q8" s="15">
        <f t="shared" si="1"/>
        <v>2.0740552233108479E-2</v>
      </c>
      <c r="R8" s="15">
        <f t="shared" si="1"/>
        <v>0</v>
      </c>
      <c r="S8" s="15">
        <f t="shared" si="1"/>
        <v>0</v>
      </c>
      <c r="T8" s="15"/>
      <c r="U8" s="1"/>
      <c r="V8" s="1"/>
      <c r="W8" s="28">
        <v>44285</v>
      </c>
      <c r="X8" s="29">
        <f t="shared" si="2"/>
        <v>161.91</v>
      </c>
      <c r="Y8" s="30" t="str">
        <f t="shared" si="3"/>
        <v>157.18
(4.73)
3.01%</v>
      </c>
      <c r="Z8" s="30" t="str">
        <f t="shared" si="4"/>
        <v>158.65
(3.26)
2.07%</v>
      </c>
      <c r="AA8" s="30" t="str">
        <f t="shared" ref="AA8:AA11" si="5">F8 &amp; CHAR(10) &amp; "(" &amp; FIXED(L8, 2) &amp; ")" &amp; CHAR(10) &amp; FIXED(R8*100,2) &amp; "%"</f>
        <v>161.91
(0.00)
0.00%</v>
      </c>
      <c r="AB8" s="30" t="s">
        <v>0</v>
      </c>
      <c r="AC8" s="30" t="s">
        <v>0</v>
      </c>
      <c r="AF8" s="40">
        <v>44285</v>
      </c>
      <c r="AG8" s="60" t="s">
        <v>380</v>
      </c>
      <c r="AH8" s="39" t="s">
        <v>381</v>
      </c>
      <c r="AI8" s="39" t="s">
        <v>0</v>
      </c>
      <c r="AJ8" s="39" t="s">
        <v>0</v>
      </c>
      <c r="AK8" s="60" t="s">
        <v>298</v>
      </c>
      <c r="AL8" s="39" t="s">
        <v>299</v>
      </c>
      <c r="AM8" s="39" t="s">
        <v>0</v>
      </c>
      <c r="AN8" s="39" t="s">
        <v>0</v>
      </c>
      <c r="AO8" s="60" t="s">
        <v>394</v>
      </c>
      <c r="AP8" s="39" t="s">
        <v>395</v>
      </c>
      <c r="AQ8" s="39" t="s">
        <v>0</v>
      </c>
      <c r="AR8" s="39" t="s">
        <v>0</v>
      </c>
    </row>
    <row r="9" spans="2:44" ht="56" x14ac:dyDescent="0.2">
      <c r="B9" s="19">
        <v>44301</v>
      </c>
      <c r="C9" s="20">
        <v>173.75</v>
      </c>
      <c r="D9" s="20">
        <v>157.46</v>
      </c>
      <c r="E9" s="20">
        <v>159.09</v>
      </c>
      <c r="F9" s="20">
        <v>163.71</v>
      </c>
      <c r="G9" s="20">
        <v>173.75</v>
      </c>
      <c r="H9" s="21" t="s">
        <v>0</v>
      </c>
      <c r="I9" s="14"/>
      <c r="J9" s="13">
        <f t="shared" si="0"/>
        <v>16.289999999999992</v>
      </c>
      <c r="K9" s="13">
        <f t="shared" si="0"/>
        <v>14.659999999999997</v>
      </c>
      <c r="L9" s="13">
        <f t="shared" si="0"/>
        <v>10.039999999999992</v>
      </c>
      <c r="M9" s="13">
        <f t="shared" si="0"/>
        <v>0</v>
      </c>
      <c r="N9" s="13"/>
      <c r="O9" s="1"/>
      <c r="P9" s="15">
        <f t="shared" si="1"/>
        <v>0.10345484567509203</v>
      </c>
      <c r="Q9" s="15">
        <f t="shared" si="1"/>
        <v>9.3103010288327168E-2</v>
      </c>
      <c r="R9" s="15">
        <f t="shared" si="1"/>
        <v>6.3762225327067143E-2</v>
      </c>
      <c r="S9" s="15">
        <f t="shared" si="1"/>
        <v>0</v>
      </c>
      <c r="T9" s="15"/>
      <c r="U9" s="1"/>
      <c r="V9" s="1"/>
      <c r="W9" s="31">
        <v>44301</v>
      </c>
      <c r="X9" s="32">
        <f t="shared" si="2"/>
        <v>173.75</v>
      </c>
      <c r="Y9" s="30" t="str">
        <f t="shared" si="3"/>
        <v>157.46
(16.29)
10.35%</v>
      </c>
      <c r="Z9" s="30" t="str">
        <f t="shared" si="4"/>
        <v>159.09
(14.66)
9.31%</v>
      </c>
      <c r="AA9" s="30" t="str">
        <f t="shared" si="5"/>
        <v>163.71
(10.04)
6.38%</v>
      </c>
      <c r="AB9" s="30" t="str">
        <f t="shared" ref="AB9:AB11" si="6">G9 &amp; CHAR(10) &amp; "(" &amp; FIXED(M9, 2) &amp; ")" &amp; CHAR(10) &amp; FIXED(S9*100,2) &amp; "%"</f>
        <v>173.75
(0.00)
0.00%</v>
      </c>
      <c r="AC9" s="30" t="s">
        <v>0</v>
      </c>
      <c r="AF9" s="28">
        <v>44301</v>
      </c>
      <c r="AG9" s="57" t="s">
        <v>382</v>
      </c>
      <c r="AH9" s="54" t="s">
        <v>383</v>
      </c>
      <c r="AI9" s="54" t="s">
        <v>384</v>
      </c>
      <c r="AJ9" s="54" t="s">
        <v>0</v>
      </c>
      <c r="AK9" s="57" t="s">
        <v>300</v>
      </c>
      <c r="AL9" s="54" t="s">
        <v>301</v>
      </c>
      <c r="AM9" s="54" t="s">
        <v>302</v>
      </c>
      <c r="AN9" s="54" t="s">
        <v>0</v>
      </c>
      <c r="AO9" s="57" t="s">
        <v>396</v>
      </c>
      <c r="AP9" s="54" t="s">
        <v>397</v>
      </c>
      <c r="AQ9" s="54" t="s">
        <v>398</v>
      </c>
      <c r="AR9" s="54" t="s">
        <v>0</v>
      </c>
    </row>
    <row r="10" spans="2:44" ht="56" x14ac:dyDescent="0.2">
      <c r="B10" s="22">
        <v>44316</v>
      </c>
      <c r="C10" s="23">
        <v>211.25</v>
      </c>
      <c r="D10" s="23">
        <v>157.76</v>
      </c>
      <c r="E10" s="23">
        <v>159.57</v>
      </c>
      <c r="F10" s="23">
        <v>166.2</v>
      </c>
      <c r="G10" s="23">
        <v>185.96</v>
      </c>
      <c r="H10" s="24">
        <v>211.25</v>
      </c>
      <c r="I10" s="14"/>
      <c r="J10" s="13">
        <f t="shared" si="0"/>
        <v>53.490000000000009</v>
      </c>
      <c r="K10" s="13">
        <f t="shared" si="0"/>
        <v>51.680000000000007</v>
      </c>
      <c r="L10" s="13">
        <f t="shared" si="0"/>
        <v>45.050000000000011</v>
      </c>
      <c r="M10" s="13">
        <f t="shared" si="0"/>
        <v>25.289999999999992</v>
      </c>
      <c r="N10" s="13">
        <f t="shared" si="0"/>
        <v>0</v>
      </c>
      <c r="O10" s="1"/>
      <c r="P10" s="15">
        <f t="shared" si="1"/>
        <v>0.33905933062880333</v>
      </c>
      <c r="Q10" s="15">
        <f t="shared" si="1"/>
        <v>0.32758620689655177</v>
      </c>
      <c r="R10" s="15">
        <f t="shared" si="1"/>
        <v>0.2855603448275863</v>
      </c>
      <c r="S10" s="15">
        <f t="shared" si="1"/>
        <v>0.16030679513184581</v>
      </c>
      <c r="T10" s="15">
        <f t="shared" si="1"/>
        <v>0</v>
      </c>
      <c r="U10" s="1"/>
      <c r="V10" s="1"/>
      <c r="W10" s="28">
        <v>44316</v>
      </c>
      <c r="X10" s="29">
        <f t="shared" si="2"/>
        <v>211.25</v>
      </c>
      <c r="Y10" s="30" t="str">
        <f t="shared" si="3"/>
        <v>157.76
(53.49)
33.91%</v>
      </c>
      <c r="Z10" s="30" t="str">
        <f t="shared" si="4"/>
        <v>159.57
(51.68)
32.76%</v>
      </c>
      <c r="AA10" s="30" t="str">
        <f t="shared" si="5"/>
        <v>166.2
(45.05)
28.56%</v>
      </c>
      <c r="AB10" s="30" t="str">
        <f t="shared" si="6"/>
        <v>185.96
(25.29)
16.03%</v>
      </c>
      <c r="AC10" s="30" t="str">
        <f t="shared" ref="AC10:AC11" si="7">H10 &amp; CHAR(10) &amp; "(" &amp; FIXED(N10, 2) &amp; ")" &amp; CHAR(10) &amp; FIXED(T10*100,2) &amp; "%"</f>
        <v>211.25
(0.00)
0.00%</v>
      </c>
      <c r="AF10" s="40">
        <v>44316</v>
      </c>
      <c r="AG10" s="60" t="s">
        <v>385</v>
      </c>
      <c r="AH10" s="39" t="s">
        <v>386</v>
      </c>
      <c r="AI10" s="39" t="s">
        <v>387</v>
      </c>
      <c r="AJ10" s="39" t="s">
        <v>388</v>
      </c>
      <c r="AK10" s="60" t="s">
        <v>303</v>
      </c>
      <c r="AL10" s="39" t="s">
        <v>304</v>
      </c>
      <c r="AM10" s="39" t="s">
        <v>305</v>
      </c>
      <c r="AN10" s="39" t="s">
        <v>306</v>
      </c>
      <c r="AO10" s="60" t="s">
        <v>399</v>
      </c>
      <c r="AP10" s="39" t="s">
        <v>400</v>
      </c>
      <c r="AQ10" s="39" t="s">
        <v>401</v>
      </c>
      <c r="AR10" s="39" t="s">
        <v>402</v>
      </c>
    </row>
    <row r="11" spans="2:44" ht="57" thickBot="1" x14ac:dyDescent="0.25">
      <c r="B11" s="25">
        <v>44331</v>
      </c>
      <c r="C11" s="26">
        <v>269.73</v>
      </c>
      <c r="D11" s="26">
        <v>158.21</v>
      </c>
      <c r="E11" s="26">
        <v>160.36000000000001</v>
      </c>
      <c r="F11" s="26">
        <v>170.49</v>
      </c>
      <c r="G11" s="26">
        <v>211.58</v>
      </c>
      <c r="H11" s="27">
        <v>271.39999999999998</v>
      </c>
      <c r="I11" s="14"/>
      <c r="J11" s="13">
        <f t="shared" si="0"/>
        <v>111.52000000000001</v>
      </c>
      <c r="K11" s="13">
        <f t="shared" si="0"/>
        <v>109.37</v>
      </c>
      <c r="L11" s="13">
        <f t="shared" si="0"/>
        <v>99.240000000000009</v>
      </c>
      <c r="M11" s="13">
        <f t="shared" si="0"/>
        <v>58.150000000000006</v>
      </c>
      <c r="N11" s="13">
        <f t="shared" si="0"/>
        <v>-1.6699999999999591</v>
      </c>
      <c r="O11" s="1"/>
      <c r="P11" s="15">
        <f t="shared" si="1"/>
        <v>0.70488591113077559</v>
      </c>
      <c r="Q11" s="15">
        <f t="shared" si="1"/>
        <v>0.6912963782314645</v>
      </c>
      <c r="R11" s="15">
        <f t="shared" si="1"/>
        <v>0.62726755578029203</v>
      </c>
      <c r="S11" s="15">
        <f t="shared" si="1"/>
        <v>0.36754945957904056</v>
      </c>
      <c r="T11" s="15">
        <f t="shared" si="1"/>
        <v>-1.0555590670627387E-2</v>
      </c>
      <c r="U11" s="1"/>
      <c r="V11" s="1"/>
      <c r="W11" s="31">
        <v>44331</v>
      </c>
      <c r="X11" s="32">
        <f t="shared" si="2"/>
        <v>269.73</v>
      </c>
      <c r="Y11" s="30" t="str">
        <f t="shared" si="3"/>
        <v>158.21
(111.52)
70.49%</v>
      </c>
      <c r="Z11" s="30" t="str">
        <f t="shared" si="4"/>
        <v>160.36
(109.37)
69.13%</v>
      </c>
      <c r="AA11" s="30" t="str">
        <f t="shared" si="5"/>
        <v>170.49
(99.24)
62.73%</v>
      </c>
      <c r="AB11" s="30" t="str">
        <f t="shared" si="6"/>
        <v>211.58
(58.15)
36.75%</v>
      </c>
      <c r="AC11" s="30" t="str">
        <f t="shared" si="7"/>
        <v>271.4
(-1.67)
-1.06%</v>
      </c>
      <c r="AF11" s="76">
        <v>44331</v>
      </c>
      <c r="AG11" s="78" t="s">
        <v>389</v>
      </c>
      <c r="AH11" s="77" t="s">
        <v>390</v>
      </c>
      <c r="AI11" s="77" t="s">
        <v>391</v>
      </c>
      <c r="AJ11" s="77" t="s">
        <v>392</v>
      </c>
      <c r="AK11" s="78" t="s">
        <v>307</v>
      </c>
      <c r="AL11" s="77" t="s">
        <v>308</v>
      </c>
      <c r="AM11" s="77" t="s">
        <v>309</v>
      </c>
      <c r="AN11" s="77" t="s">
        <v>310</v>
      </c>
      <c r="AO11" s="78" t="s">
        <v>403</v>
      </c>
      <c r="AP11" s="77" t="s">
        <v>404</v>
      </c>
      <c r="AQ11" s="77" t="s">
        <v>405</v>
      </c>
      <c r="AR11" s="77" t="s">
        <v>406</v>
      </c>
    </row>
    <row r="12" spans="2:44" ht="30" customHeight="1" thickTop="1" x14ac:dyDescent="0.2">
      <c r="B12" s="214" t="s">
        <v>9</v>
      </c>
      <c r="C12" s="214"/>
      <c r="D12" s="214"/>
      <c r="E12" s="214"/>
      <c r="F12" s="214"/>
      <c r="G12" s="214"/>
      <c r="H12" s="214"/>
      <c r="I12" s="11"/>
      <c r="J12" s="11"/>
      <c r="K12" s="11"/>
      <c r="L12" s="11"/>
      <c r="M12" s="11"/>
      <c r="N12" s="11"/>
      <c r="O12" s="11"/>
      <c r="P12" s="11"/>
      <c r="Q12" s="11"/>
      <c r="R12" s="11"/>
      <c r="S12" s="11"/>
      <c r="T12" s="11"/>
      <c r="U12" s="11"/>
      <c r="V12" s="11"/>
      <c r="W12" s="214" t="s">
        <v>13</v>
      </c>
      <c r="X12" s="214"/>
      <c r="Y12" s="214"/>
      <c r="Z12" s="214"/>
      <c r="AA12" s="214"/>
      <c r="AB12" s="214"/>
      <c r="AC12" s="214"/>
      <c r="AF12" s="226" t="s">
        <v>408</v>
      </c>
      <c r="AG12" s="227"/>
      <c r="AH12" s="227"/>
      <c r="AI12" s="227"/>
      <c r="AJ12" s="227"/>
      <c r="AK12" s="227"/>
      <c r="AL12" s="227"/>
      <c r="AM12" s="227"/>
      <c r="AN12" s="227"/>
      <c r="AO12" s="227"/>
      <c r="AP12" s="227"/>
      <c r="AQ12" s="227"/>
      <c r="AR12" s="227"/>
    </row>
    <row r="13" spans="2:44" x14ac:dyDescent="0.2">
      <c r="B13" s="1"/>
      <c r="C13" s="1"/>
      <c r="D13" s="214" t="s">
        <v>7</v>
      </c>
      <c r="E13" s="214"/>
      <c r="F13" s="214"/>
      <c r="G13" s="214"/>
      <c r="H13" s="214"/>
      <c r="I13" s="1"/>
      <c r="J13" s="1"/>
      <c r="K13" s="1"/>
      <c r="L13" s="1"/>
      <c r="M13" s="1"/>
      <c r="N13" s="1"/>
      <c r="O13" s="1"/>
      <c r="P13" s="1"/>
      <c r="Q13" s="1"/>
      <c r="R13" s="1"/>
      <c r="S13" s="1"/>
      <c r="T13" s="1"/>
      <c r="U13" s="1"/>
      <c r="V13" s="1"/>
      <c r="W13" s="1"/>
      <c r="X13" s="1"/>
      <c r="Y13" s="214" t="s">
        <v>7</v>
      </c>
      <c r="Z13" s="214"/>
      <c r="AA13" s="214"/>
      <c r="AB13" s="214"/>
      <c r="AC13" s="214"/>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156.91999999999999</v>
      </c>
      <c r="E16" s="9">
        <v>158.30000000000001</v>
      </c>
      <c r="F16" s="10" t="s">
        <v>0</v>
      </c>
      <c r="G16" s="10" t="s">
        <v>0</v>
      </c>
      <c r="H16" s="10" t="s">
        <v>0</v>
      </c>
      <c r="I16" s="1"/>
      <c r="J16" s="6">
        <f t="shared" ref="J16:N20" si="8">$C16-D16</f>
        <v>1.3800000000000239</v>
      </c>
      <c r="K16" s="6">
        <f t="shared" si="8"/>
        <v>0</v>
      </c>
      <c r="L16" s="6"/>
      <c r="M16" s="6"/>
      <c r="N16" s="6"/>
      <c r="O16" s="1"/>
      <c r="P16" s="15">
        <f t="shared" ref="P16:T20" si="9">J16/$D16</f>
        <v>8.794290084119449E-3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156.92
(1.38)
0.88%</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157.07</v>
      </c>
      <c r="E17" s="6">
        <v>158.54</v>
      </c>
      <c r="F17" s="6">
        <v>161.91</v>
      </c>
      <c r="G17" s="7" t="s">
        <v>0</v>
      </c>
      <c r="H17" s="7" t="s">
        <v>0</v>
      </c>
      <c r="I17" s="1"/>
      <c r="J17" s="6">
        <f t="shared" si="8"/>
        <v>4.8400000000000034</v>
      </c>
      <c r="K17" s="6">
        <f t="shared" si="8"/>
        <v>3.3700000000000045</v>
      </c>
      <c r="L17" s="6">
        <f t="shared" si="8"/>
        <v>0</v>
      </c>
      <c r="M17" s="6"/>
      <c r="N17" s="6"/>
      <c r="O17" s="1"/>
      <c r="P17" s="15">
        <f t="shared" si="9"/>
        <v>3.0814286623798329E-2</v>
      </c>
      <c r="Q17" s="15">
        <f t="shared" si="9"/>
        <v>2.1455402050041414E-2</v>
      </c>
      <c r="R17" s="15">
        <f t="shared" si="9"/>
        <v>0</v>
      </c>
      <c r="S17" s="15"/>
      <c r="T17" s="15"/>
      <c r="U17" s="1"/>
      <c r="V17" s="1"/>
      <c r="W17" s="28">
        <v>44285</v>
      </c>
      <c r="X17" s="29">
        <f t="shared" si="10"/>
        <v>161.91</v>
      </c>
      <c r="Y17" s="30" t="str">
        <f t="shared" si="11"/>
        <v>157.07
(4.84)
3.08%</v>
      </c>
      <c r="Z17" s="30" t="str">
        <f t="shared" si="12"/>
        <v>158.54
(3.37)
2.15%</v>
      </c>
      <c r="AA17" s="30" t="str">
        <f t="shared" ref="AA17:AA20" si="13">F17 &amp; CHAR(10) &amp; "(" &amp; FIXED(L17, 2) &amp; ")" &amp; CHAR(10) &amp; FIXED(R17*100,2) &amp; "%"</f>
        <v>161.91
(0.00)
0.00%</v>
      </c>
      <c r="AB17" s="30" t="s">
        <v>0</v>
      </c>
      <c r="AC17" s="30" t="s">
        <v>0</v>
      </c>
    </row>
    <row r="18" spans="2:29" ht="42" x14ac:dyDescent="0.2">
      <c r="B18" s="8">
        <v>44301</v>
      </c>
      <c r="C18" s="9">
        <v>173.75</v>
      </c>
      <c r="D18" s="9">
        <v>157.33000000000001</v>
      </c>
      <c r="E18" s="9">
        <v>158.96</v>
      </c>
      <c r="F18" s="9">
        <v>163.61000000000001</v>
      </c>
      <c r="G18" s="9">
        <v>173.75</v>
      </c>
      <c r="H18" s="10" t="s">
        <v>0</v>
      </c>
      <c r="I18" s="1"/>
      <c r="J18" s="6">
        <f t="shared" si="8"/>
        <v>16.419999999999987</v>
      </c>
      <c r="K18" s="6">
        <f t="shared" si="8"/>
        <v>14.789999999999992</v>
      </c>
      <c r="L18" s="6">
        <f t="shared" si="8"/>
        <v>10.139999999999986</v>
      </c>
      <c r="M18" s="6">
        <f t="shared" si="8"/>
        <v>0</v>
      </c>
      <c r="N18" s="6"/>
      <c r="O18" s="1"/>
      <c r="P18" s="15">
        <f t="shared" si="9"/>
        <v>0.1043666179368206</v>
      </c>
      <c r="Q18" s="15">
        <f t="shared" si="9"/>
        <v>9.4006228945528444E-2</v>
      </c>
      <c r="R18" s="15">
        <f t="shared" si="9"/>
        <v>6.4450518019449468E-2</v>
      </c>
      <c r="S18" s="15">
        <f t="shared" si="9"/>
        <v>0</v>
      </c>
      <c r="T18" s="15"/>
      <c r="U18" s="1"/>
      <c r="V18" s="1"/>
      <c r="W18" s="31">
        <v>44301</v>
      </c>
      <c r="X18" s="32">
        <f t="shared" si="10"/>
        <v>173.75</v>
      </c>
      <c r="Y18" s="30" t="str">
        <f t="shared" si="11"/>
        <v>157.33
(16.42)
10.44%</v>
      </c>
      <c r="Z18" s="30" t="str">
        <f t="shared" si="12"/>
        <v>158.96
(14.79)
9.40%</v>
      </c>
      <c r="AA18" s="30" t="str">
        <f t="shared" si="13"/>
        <v>163.61
(10.14)
6.45%</v>
      </c>
      <c r="AB18" s="30" t="str">
        <f t="shared" ref="AB18:AB20" si="14">G18 &amp; CHAR(10) &amp; "(" &amp; FIXED(M18, 2) &amp; ")" &amp; CHAR(10) &amp; FIXED(S18*100,2) &amp; "%"</f>
        <v>173.75
(0.00)
0.00%</v>
      </c>
      <c r="AC18" s="30" t="s">
        <v>0</v>
      </c>
    </row>
    <row r="19" spans="2:29" ht="42" x14ac:dyDescent="0.2">
      <c r="B19" s="5">
        <v>44316</v>
      </c>
      <c r="C19" s="6">
        <v>211.25</v>
      </c>
      <c r="D19" s="6">
        <v>157.69999999999999</v>
      </c>
      <c r="E19" s="6">
        <v>159.55000000000001</v>
      </c>
      <c r="F19" s="6">
        <v>166.71</v>
      </c>
      <c r="G19" s="6">
        <v>189.07</v>
      </c>
      <c r="H19" s="6">
        <v>211.25</v>
      </c>
      <c r="I19" s="1"/>
      <c r="J19" s="6">
        <f t="shared" si="8"/>
        <v>53.550000000000011</v>
      </c>
      <c r="K19" s="6">
        <f t="shared" si="8"/>
        <v>51.699999999999989</v>
      </c>
      <c r="L19" s="6">
        <f t="shared" si="8"/>
        <v>44.539999999999992</v>
      </c>
      <c r="M19" s="6">
        <f t="shared" si="8"/>
        <v>22.180000000000007</v>
      </c>
      <c r="N19" s="6">
        <f t="shared" si="8"/>
        <v>0</v>
      </c>
      <c r="O19" s="1"/>
      <c r="P19" s="15">
        <f t="shared" si="9"/>
        <v>0.33956880152187707</v>
      </c>
      <c r="Q19" s="15">
        <f t="shared" si="9"/>
        <v>0.32783766645529483</v>
      </c>
      <c r="R19" s="15">
        <f t="shared" si="9"/>
        <v>0.28243500317057701</v>
      </c>
      <c r="S19" s="15">
        <f t="shared" si="9"/>
        <v>0.14064679771718458</v>
      </c>
      <c r="T19" s="15">
        <f t="shared" si="9"/>
        <v>0</v>
      </c>
      <c r="U19" s="1"/>
      <c r="V19" s="1"/>
      <c r="W19" s="28">
        <v>44316</v>
      </c>
      <c r="X19" s="29">
        <f t="shared" si="10"/>
        <v>211.25</v>
      </c>
      <c r="Y19" s="30" t="str">
        <f t="shared" si="11"/>
        <v>157.7
(53.55)
33.96%</v>
      </c>
      <c r="Z19" s="30" t="str">
        <f t="shared" si="12"/>
        <v>159.55
(51.70)
32.78%</v>
      </c>
      <c r="AA19" s="30" t="str">
        <f t="shared" si="13"/>
        <v>166.71
(44.54)
28.24%</v>
      </c>
      <c r="AB19" s="30" t="str">
        <f t="shared" si="14"/>
        <v>189.07
(22.18)
14.06%</v>
      </c>
      <c r="AC19" s="30" t="str">
        <f t="shared" ref="AC19:AC20" si="15">H19 &amp; CHAR(10) &amp; "(" &amp; FIXED(N19, 2) &amp; ")" &amp; CHAR(10) &amp; FIXED(T19*100,2) &amp; "%"</f>
        <v>211.25
(0.00)
0.00%</v>
      </c>
    </row>
    <row r="20" spans="2:29" ht="42" x14ac:dyDescent="0.2">
      <c r="B20" s="8">
        <v>44331</v>
      </c>
      <c r="C20" s="9">
        <v>269.73</v>
      </c>
      <c r="D20" s="9">
        <v>158.36000000000001</v>
      </c>
      <c r="E20" s="9">
        <v>160.71</v>
      </c>
      <c r="F20" s="9">
        <v>172.99</v>
      </c>
      <c r="G20" s="9">
        <v>226.62</v>
      </c>
      <c r="H20" s="9">
        <v>299.45</v>
      </c>
      <c r="I20" s="1"/>
      <c r="J20" s="6">
        <f t="shared" si="8"/>
        <v>111.37</v>
      </c>
      <c r="K20" s="6">
        <f t="shared" si="8"/>
        <v>109.02000000000001</v>
      </c>
      <c r="L20" s="6">
        <f t="shared" si="8"/>
        <v>96.740000000000009</v>
      </c>
      <c r="M20" s="6">
        <f t="shared" si="8"/>
        <v>43.110000000000014</v>
      </c>
      <c r="N20" s="6">
        <f t="shared" si="8"/>
        <v>-29.71999999999997</v>
      </c>
      <c r="O20" s="1"/>
      <c r="P20" s="15">
        <f t="shared" si="9"/>
        <v>0.70327102803738317</v>
      </c>
      <c r="Q20" s="15">
        <f t="shared" si="9"/>
        <v>0.68843142207628194</v>
      </c>
      <c r="R20" s="15">
        <f t="shared" si="9"/>
        <v>0.61088658752210157</v>
      </c>
      <c r="S20" s="15">
        <f t="shared" si="9"/>
        <v>0.2722278353119475</v>
      </c>
      <c r="T20" s="15">
        <f t="shared" si="9"/>
        <v>-0.18767365496337438</v>
      </c>
      <c r="U20" s="1"/>
      <c r="V20" s="1"/>
      <c r="W20" s="37">
        <v>44331</v>
      </c>
      <c r="X20" s="38">
        <f t="shared" si="10"/>
        <v>269.73</v>
      </c>
      <c r="Y20" s="30" t="str">
        <f t="shared" si="11"/>
        <v>158.36
(111.37)
70.33%</v>
      </c>
      <c r="Z20" s="30" t="str">
        <f t="shared" si="12"/>
        <v>160.71
(109.02)
68.84%</v>
      </c>
      <c r="AA20" s="30" t="str">
        <f t="shared" si="13"/>
        <v>172.99
(96.74)
61.09%</v>
      </c>
      <c r="AB20" s="30" t="str">
        <f t="shared" si="14"/>
        <v>226.62
(43.11)
27.22%</v>
      </c>
      <c r="AC20" s="30" t="str">
        <f t="shared" si="15"/>
        <v>299.45
(-29.72)
-18.77%</v>
      </c>
    </row>
    <row r="21" spans="2:29" x14ac:dyDescent="0.2">
      <c r="B21" s="214" t="s">
        <v>17</v>
      </c>
      <c r="C21" s="214"/>
      <c r="D21" s="214"/>
      <c r="E21" s="214"/>
      <c r="F21" s="214"/>
      <c r="G21" s="214"/>
      <c r="H21" s="214"/>
      <c r="W21" s="214" t="s">
        <v>14</v>
      </c>
      <c r="X21" s="214"/>
      <c r="Y21" s="214"/>
      <c r="Z21" s="214"/>
      <c r="AA21" s="214"/>
      <c r="AB21" s="214"/>
      <c r="AC21" s="214"/>
    </row>
    <row r="22" spans="2:29" x14ac:dyDescent="0.2">
      <c r="B22" s="1"/>
      <c r="C22" s="1"/>
      <c r="D22" s="214" t="s">
        <v>7</v>
      </c>
      <c r="E22" s="214"/>
      <c r="F22" s="214"/>
      <c r="G22" s="214"/>
      <c r="H22" s="214"/>
      <c r="W22" s="1"/>
      <c r="X22" s="1"/>
      <c r="Y22" s="214" t="s">
        <v>7</v>
      </c>
      <c r="Z22" s="214"/>
      <c r="AA22" s="214"/>
      <c r="AB22" s="214"/>
      <c r="AC22" s="214"/>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156.96</v>
      </c>
      <c r="E25" s="9">
        <v>158.30000000000001</v>
      </c>
      <c r="F25" s="10" t="s">
        <v>0</v>
      </c>
      <c r="G25" s="10" t="s">
        <v>0</v>
      </c>
      <c r="H25" s="10" t="s">
        <v>0</v>
      </c>
      <c r="J25" s="6">
        <f t="shared" ref="J25:N29" si="16">$C25-D25</f>
        <v>1.3400000000000034</v>
      </c>
      <c r="K25" s="6">
        <f t="shared" si="16"/>
        <v>0</v>
      </c>
      <c r="L25" s="6"/>
      <c r="M25" s="6"/>
      <c r="N25" s="6"/>
      <c r="O25" s="1"/>
      <c r="P25" s="15">
        <f t="shared" ref="P25:T29" si="17">J25/$D25</f>
        <v>8.5372069317023666E-3</v>
      </c>
      <c r="Q25" s="15">
        <f t="shared" si="17"/>
        <v>0</v>
      </c>
      <c r="R25" s="15"/>
      <c r="S25" s="15"/>
      <c r="T25" s="15"/>
      <c r="W25" s="31">
        <v>44270</v>
      </c>
      <c r="X25" s="32">
        <f t="shared" ref="X25:X29" si="18">C25</f>
        <v>158.30000000000001</v>
      </c>
      <c r="Y25" s="30" t="str">
        <f t="shared" ref="Y25:Y29" si="19">D25 &amp; CHAR(10) &amp; "(" &amp; FIXED(J25, 2) &amp; ")" &amp; CHAR(10) &amp; FIXED(P25*100,2) &amp; "%"</f>
        <v>156.96
(1.34)
0.85%</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157.27000000000001</v>
      </c>
      <c r="E26" s="6">
        <v>158.81</v>
      </c>
      <c r="F26" s="6">
        <v>161.91</v>
      </c>
      <c r="G26" s="7" t="s">
        <v>0</v>
      </c>
      <c r="H26" s="7" t="s">
        <v>0</v>
      </c>
      <c r="J26" s="6">
        <f t="shared" si="16"/>
        <v>4.6399999999999864</v>
      </c>
      <c r="K26" s="6">
        <f t="shared" si="16"/>
        <v>3.0999999999999943</v>
      </c>
      <c r="L26" s="6">
        <f t="shared" si="16"/>
        <v>0</v>
      </c>
      <c r="M26" s="6"/>
      <c r="N26" s="6"/>
      <c r="O26" s="1"/>
      <c r="P26" s="15">
        <f t="shared" si="17"/>
        <v>2.9503401793094589E-2</v>
      </c>
      <c r="Q26" s="15">
        <f t="shared" si="17"/>
        <v>1.9711324473834769E-2</v>
      </c>
      <c r="R26" s="15">
        <f t="shared" si="17"/>
        <v>0</v>
      </c>
      <c r="S26" s="15"/>
      <c r="T26" s="15"/>
      <c r="W26" s="28">
        <v>44285</v>
      </c>
      <c r="X26" s="29">
        <f t="shared" si="18"/>
        <v>161.91</v>
      </c>
      <c r="Y26" s="30" t="str">
        <f t="shared" si="19"/>
        <v>157.27
(4.64)
2.95%</v>
      </c>
      <c r="Z26" s="30" t="str">
        <f t="shared" si="20"/>
        <v>158.81
(3.10)
1.97%</v>
      </c>
      <c r="AA26" s="30" t="str">
        <f t="shared" ref="AA26:AA29" si="21">F26 &amp; CHAR(10) &amp; "(" &amp; FIXED(L26, 2) &amp; ")" &amp; CHAR(10) &amp; FIXED(R26*100,2) &amp; "%"</f>
        <v>161.91
(0.00)
0.00%</v>
      </c>
      <c r="AB26" s="30" t="s">
        <v>0</v>
      </c>
      <c r="AC26" s="30" t="s">
        <v>0</v>
      </c>
    </row>
    <row r="27" spans="2:29" ht="42" x14ac:dyDescent="0.2">
      <c r="B27" s="8">
        <v>44301</v>
      </c>
      <c r="C27" s="9">
        <v>173.75</v>
      </c>
      <c r="D27" s="9">
        <v>157.5</v>
      </c>
      <c r="E27" s="9">
        <v>159.16999999999999</v>
      </c>
      <c r="F27" s="9">
        <v>163.37</v>
      </c>
      <c r="G27" s="9">
        <v>173.75</v>
      </c>
      <c r="H27" s="10" t="s">
        <v>0</v>
      </c>
      <c r="J27" s="6">
        <f t="shared" si="16"/>
        <v>16.25</v>
      </c>
      <c r="K27" s="6">
        <f t="shared" si="16"/>
        <v>14.580000000000013</v>
      </c>
      <c r="L27" s="6">
        <f t="shared" si="16"/>
        <v>10.379999999999995</v>
      </c>
      <c r="M27" s="6">
        <f t="shared" si="16"/>
        <v>0</v>
      </c>
      <c r="N27" s="6"/>
      <c r="O27" s="1"/>
      <c r="P27" s="15">
        <f t="shared" si="17"/>
        <v>0.10317460317460317</v>
      </c>
      <c r="Q27" s="15">
        <f t="shared" si="17"/>
        <v>9.2571428571428652E-2</v>
      </c>
      <c r="R27" s="15">
        <f t="shared" si="17"/>
        <v>6.5904761904761883E-2</v>
      </c>
      <c r="S27" s="15">
        <f t="shared" si="17"/>
        <v>0</v>
      </c>
      <c r="T27" s="15"/>
      <c r="W27" s="31">
        <v>44301</v>
      </c>
      <c r="X27" s="32">
        <f t="shared" si="18"/>
        <v>173.75</v>
      </c>
      <c r="Y27" s="30" t="str">
        <f t="shared" si="19"/>
        <v>157.5
(16.25)
10.32%</v>
      </c>
      <c r="Z27" s="30" t="str">
        <f t="shared" si="20"/>
        <v>159.17
(14.58)
9.26%</v>
      </c>
      <c r="AA27" s="30" t="str">
        <f t="shared" si="21"/>
        <v>163.37
(10.38)
6.59%</v>
      </c>
      <c r="AB27" s="30" t="str">
        <f t="shared" ref="AB27:AB29" si="22">G27 &amp; CHAR(10) &amp; "(" &amp; FIXED(M27, 2) &amp; ")" &amp; CHAR(10) &amp; FIXED(S27*100,2) &amp; "%"</f>
        <v>173.75
(0.00)
0.00%</v>
      </c>
      <c r="AC27" s="30" t="s">
        <v>0</v>
      </c>
    </row>
    <row r="28" spans="2:29" ht="42" x14ac:dyDescent="0.2">
      <c r="B28" s="5">
        <v>44316</v>
      </c>
      <c r="C28" s="6">
        <v>211.25</v>
      </c>
      <c r="D28" s="6">
        <v>157.56</v>
      </c>
      <c r="E28" s="6">
        <v>159.27000000000001</v>
      </c>
      <c r="F28" s="6">
        <v>163.91</v>
      </c>
      <c r="G28" s="6">
        <v>176.35</v>
      </c>
      <c r="H28" s="6">
        <v>211.25</v>
      </c>
      <c r="J28" s="6">
        <f t="shared" si="16"/>
        <v>53.69</v>
      </c>
      <c r="K28" s="6">
        <f t="shared" si="16"/>
        <v>51.97999999999999</v>
      </c>
      <c r="L28" s="6">
        <f t="shared" si="16"/>
        <v>47.34</v>
      </c>
      <c r="M28" s="6">
        <f t="shared" si="16"/>
        <v>34.900000000000006</v>
      </c>
      <c r="N28" s="6">
        <f t="shared" si="16"/>
        <v>0</v>
      </c>
      <c r="O28" s="1"/>
      <c r="P28" s="15">
        <f t="shared" si="17"/>
        <v>0.34075907590759075</v>
      </c>
      <c r="Q28" s="15">
        <f t="shared" si="17"/>
        <v>0.32990606752982982</v>
      </c>
      <c r="R28" s="15">
        <f t="shared" si="17"/>
        <v>0.30045696877380046</v>
      </c>
      <c r="S28" s="15">
        <f t="shared" si="17"/>
        <v>0.22150291952272153</v>
      </c>
      <c r="T28" s="15">
        <f t="shared" si="17"/>
        <v>0</v>
      </c>
      <c r="W28" s="28">
        <v>44316</v>
      </c>
      <c r="X28" s="29">
        <f t="shared" si="18"/>
        <v>211.25</v>
      </c>
      <c r="Y28" s="30" t="str">
        <f t="shared" si="19"/>
        <v>157.56
(53.69)
34.08%</v>
      </c>
      <c r="Z28" s="30" t="str">
        <f t="shared" si="20"/>
        <v>159.27
(51.98)
32.99%</v>
      </c>
      <c r="AA28" s="30" t="str">
        <f t="shared" si="21"/>
        <v>163.91
(47.34)
30.05%</v>
      </c>
      <c r="AB28" s="30" t="str">
        <f t="shared" si="22"/>
        <v>176.35
(34.90)
22.15%</v>
      </c>
      <c r="AC28" s="30" t="str">
        <f t="shared" ref="AC28:AC29" si="23">H28 &amp; CHAR(10) &amp; "(" &amp; FIXED(N28, 2) &amp; ")" &amp; CHAR(10) &amp; FIXED(T28*100,2) &amp; "%"</f>
        <v>211.25
(0.00)
0.00%</v>
      </c>
    </row>
    <row r="29" spans="2:29" ht="43" thickBot="1" x14ac:dyDescent="0.25">
      <c r="B29" s="8">
        <v>44331</v>
      </c>
      <c r="C29" s="9">
        <v>269.73</v>
      </c>
      <c r="D29" s="9">
        <v>157.63</v>
      </c>
      <c r="E29" s="9">
        <v>159.4</v>
      </c>
      <c r="F29" s="9">
        <v>164.61</v>
      </c>
      <c r="G29" s="9">
        <v>180.57</v>
      </c>
      <c r="H29" s="9">
        <v>221.16</v>
      </c>
      <c r="J29" s="6">
        <f t="shared" si="16"/>
        <v>112.10000000000002</v>
      </c>
      <c r="K29" s="6">
        <f t="shared" si="16"/>
        <v>110.33000000000001</v>
      </c>
      <c r="L29" s="6">
        <f t="shared" si="16"/>
        <v>105.12</v>
      </c>
      <c r="M29" s="6">
        <f t="shared" si="16"/>
        <v>89.160000000000025</v>
      </c>
      <c r="N29" s="6">
        <f t="shared" si="16"/>
        <v>48.570000000000022</v>
      </c>
      <c r="O29" s="1"/>
      <c r="P29" s="15">
        <f t="shared" si="17"/>
        <v>0.71115904332931568</v>
      </c>
      <c r="Q29" s="15">
        <f t="shared" si="17"/>
        <v>0.69993021632937902</v>
      </c>
      <c r="R29" s="15">
        <f t="shared" si="17"/>
        <v>0.66687813233521542</v>
      </c>
      <c r="S29" s="15">
        <f t="shared" si="17"/>
        <v>0.56562837023409263</v>
      </c>
      <c r="T29" s="15">
        <f t="shared" si="17"/>
        <v>0.30812662564232712</v>
      </c>
      <c r="W29" s="35">
        <v>44331</v>
      </c>
      <c r="X29" s="36">
        <f t="shared" si="18"/>
        <v>269.73</v>
      </c>
      <c r="Y29" s="30" t="str">
        <f t="shared" si="19"/>
        <v>157.63
(112.10)
71.12%</v>
      </c>
      <c r="Z29" s="30" t="str">
        <f t="shared" si="20"/>
        <v>159.4
(110.33)
69.99%</v>
      </c>
      <c r="AA29" s="30" t="str">
        <f t="shared" si="21"/>
        <v>164.61
(105.12)
66.69%</v>
      </c>
      <c r="AB29" s="30" t="str">
        <f t="shared" si="22"/>
        <v>180.57
(89.16)
56.56%</v>
      </c>
      <c r="AC29" s="30" t="str">
        <f t="shared" si="23"/>
        <v>221.16
(48.57)
30.81%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6"/>
      <c r="I1" s="46"/>
      <c r="J1" s="46"/>
      <c r="K1" s="46"/>
      <c r="L1" s="46"/>
    </row>
    <row r="2" spans="3:12" x14ac:dyDescent="0.15">
      <c r="C2" s="236" t="s">
        <v>62</v>
      </c>
      <c r="D2" s="236"/>
      <c r="E2" s="236"/>
      <c r="F2" s="236"/>
      <c r="G2" s="236"/>
      <c r="H2" s="46"/>
      <c r="I2" s="237" t="s">
        <v>62</v>
      </c>
      <c r="J2" s="237"/>
      <c r="K2" s="237"/>
      <c r="L2" s="46"/>
    </row>
    <row r="3" spans="3:12" x14ac:dyDescent="0.15">
      <c r="D3" s="214" t="s">
        <v>60</v>
      </c>
      <c r="E3" s="214"/>
      <c r="F3" s="17"/>
      <c r="G3" s="12" t="s">
        <v>61</v>
      </c>
      <c r="H3" s="46"/>
      <c r="I3" s="46"/>
      <c r="J3" s="66" t="s">
        <v>60</v>
      </c>
      <c r="K3" s="66" t="s">
        <v>61</v>
      </c>
      <c r="L3" s="46"/>
    </row>
    <row r="4" spans="3:12" x14ac:dyDescent="0.15">
      <c r="C4" s="2" t="s">
        <v>24</v>
      </c>
      <c r="D4" s="12" t="s">
        <v>25</v>
      </c>
      <c r="E4" s="12" t="s">
        <v>26</v>
      </c>
      <c r="G4" s="12" t="s">
        <v>64</v>
      </c>
      <c r="H4" s="46"/>
      <c r="I4" s="48" t="s">
        <v>24</v>
      </c>
      <c r="J4" s="73" t="s">
        <v>26</v>
      </c>
      <c r="K4" s="74" t="s">
        <v>64</v>
      </c>
      <c r="L4" s="46"/>
    </row>
    <row r="5" spans="3:12" x14ac:dyDescent="0.15">
      <c r="C5" s="42" t="s">
        <v>27</v>
      </c>
      <c r="D5" s="7" t="s">
        <v>28</v>
      </c>
      <c r="E5" s="7" t="s">
        <v>28</v>
      </c>
      <c r="G5" s="7" t="s">
        <v>29</v>
      </c>
      <c r="H5" s="46"/>
      <c r="I5" s="42" t="s">
        <v>27</v>
      </c>
      <c r="J5" s="67" t="s">
        <v>28</v>
      </c>
      <c r="K5" s="67" t="s">
        <v>29</v>
      </c>
      <c r="L5" s="46"/>
    </row>
    <row r="6" spans="3:12" x14ac:dyDescent="0.15">
      <c r="C6" s="1" t="s">
        <v>30</v>
      </c>
      <c r="D6" s="10" t="s">
        <v>31</v>
      </c>
      <c r="E6" s="10" t="s">
        <v>32</v>
      </c>
      <c r="G6" s="10" t="s">
        <v>33</v>
      </c>
      <c r="H6" s="46"/>
      <c r="I6" s="46" t="s">
        <v>30</v>
      </c>
      <c r="J6" s="68" t="s">
        <v>32</v>
      </c>
      <c r="K6" s="68" t="s">
        <v>33</v>
      </c>
      <c r="L6" s="46"/>
    </row>
    <row r="7" spans="3:12" x14ac:dyDescent="0.15">
      <c r="C7" s="42" t="s">
        <v>34</v>
      </c>
      <c r="D7" s="7" t="s">
        <v>35</v>
      </c>
      <c r="E7" s="7" t="s">
        <v>35</v>
      </c>
      <c r="G7" s="7" t="s">
        <v>65</v>
      </c>
      <c r="H7" s="46"/>
      <c r="I7" s="42" t="s">
        <v>34</v>
      </c>
      <c r="J7" s="67" t="s">
        <v>35</v>
      </c>
      <c r="K7" s="67" t="s">
        <v>65</v>
      </c>
      <c r="L7" s="46"/>
    </row>
    <row r="8" spans="3:12" x14ac:dyDescent="0.15">
      <c r="C8" s="1" t="s">
        <v>36</v>
      </c>
      <c r="D8" s="10" t="s">
        <v>37</v>
      </c>
      <c r="E8" s="10" t="s">
        <v>37</v>
      </c>
      <c r="G8" s="10" t="s">
        <v>38</v>
      </c>
      <c r="H8" s="46"/>
      <c r="I8" s="46" t="s">
        <v>36</v>
      </c>
      <c r="J8" s="68" t="s">
        <v>37</v>
      </c>
      <c r="K8" s="68" t="s">
        <v>38</v>
      </c>
      <c r="L8" s="46"/>
    </row>
    <row r="9" spans="3:12" x14ac:dyDescent="0.15">
      <c r="C9" s="42" t="s">
        <v>39</v>
      </c>
      <c r="D9" s="7" t="s">
        <v>40</v>
      </c>
      <c r="E9" s="7" t="s">
        <v>40</v>
      </c>
      <c r="G9" s="7" t="s">
        <v>66</v>
      </c>
      <c r="H9" s="46"/>
      <c r="I9" s="42" t="s">
        <v>39</v>
      </c>
      <c r="J9" s="67" t="s">
        <v>40</v>
      </c>
      <c r="K9" s="67" t="s">
        <v>66</v>
      </c>
      <c r="L9" s="46"/>
    </row>
    <row r="10" spans="3:12" x14ac:dyDescent="0.15">
      <c r="C10" s="1" t="s">
        <v>41</v>
      </c>
      <c r="D10" s="9">
        <v>10904199</v>
      </c>
      <c r="E10" s="9">
        <v>10472027</v>
      </c>
      <c r="G10" s="9">
        <v>17268922</v>
      </c>
      <c r="H10" s="46"/>
      <c r="I10" s="46" t="s">
        <v>41</v>
      </c>
      <c r="J10" s="69">
        <v>10472027</v>
      </c>
      <c r="K10" s="69">
        <v>17268922</v>
      </c>
      <c r="L10" s="46"/>
    </row>
    <row r="11" spans="3:12" x14ac:dyDescent="0.15">
      <c r="C11" s="42" t="s">
        <v>42</v>
      </c>
      <c r="D11" s="6">
        <v>155078</v>
      </c>
      <c r="E11" s="6">
        <v>142518</v>
      </c>
      <c r="G11" s="6">
        <v>176232</v>
      </c>
      <c r="H11" s="46"/>
      <c r="I11" s="42" t="s">
        <v>42</v>
      </c>
      <c r="J11" s="70">
        <v>142518</v>
      </c>
      <c r="K11" s="70">
        <v>176232</v>
      </c>
      <c r="L11" s="46"/>
    </row>
    <row r="12" spans="3:12" x14ac:dyDescent="0.15">
      <c r="C12" s="1" t="s">
        <v>43</v>
      </c>
      <c r="D12" s="43">
        <v>1.4E-2</v>
      </c>
      <c r="E12" s="43">
        <v>1.4E-2</v>
      </c>
      <c r="G12" s="43">
        <v>0.01</v>
      </c>
      <c r="H12" s="46"/>
      <c r="I12" s="46" t="s">
        <v>43</v>
      </c>
      <c r="J12" s="71">
        <v>1.4E-2</v>
      </c>
      <c r="K12" s="71">
        <v>0.01</v>
      </c>
      <c r="L12" s="46"/>
    </row>
    <row r="13" spans="3:12" x14ac:dyDescent="0.15">
      <c r="C13" s="42" t="s">
        <v>44</v>
      </c>
      <c r="D13" s="7" t="s">
        <v>45</v>
      </c>
      <c r="E13" s="7" t="s">
        <v>46</v>
      </c>
      <c r="G13" s="7" t="s">
        <v>47</v>
      </c>
      <c r="H13" s="46"/>
      <c r="I13" s="42" t="s">
        <v>44</v>
      </c>
      <c r="J13" s="67" t="s">
        <v>46</v>
      </c>
      <c r="K13" s="67" t="s">
        <v>47</v>
      </c>
      <c r="L13" s="46"/>
    </row>
    <row r="14" spans="3:12" x14ac:dyDescent="0.15">
      <c r="C14" s="1" t="s">
        <v>48</v>
      </c>
      <c r="D14" s="10" t="s">
        <v>49</v>
      </c>
      <c r="E14" s="10" t="s">
        <v>50</v>
      </c>
      <c r="G14" s="10" t="s">
        <v>51</v>
      </c>
      <c r="H14" s="46"/>
      <c r="I14" s="46" t="s">
        <v>48</v>
      </c>
      <c r="J14" s="68" t="s">
        <v>50</v>
      </c>
      <c r="K14" s="68" t="s">
        <v>51</v>
      </c>
      <c r="L14" s="46"/>
    </row>
    <row r="15" spans="3:12" x14ac:dyDescent="0.15">
      <c r="C15" s="42" t="s">
        <v>52</v>
      </c>
      <c r="D15" s="7" t="s">
        <v>53</v>
      </c>
      <c r="E15" s="7" t="s">
        <v>54</v>
      </c>
      <c r="G15" s="7" t="s">
        <v>55</v>
      </c>
      <c r="H15" s="46"/>
      <c r="I15" s="42" t="s">
        <v>52</v>
      </c>
      <c r="J15" s="67" t="s">
        <v>54</v>
      </c>
      <c r="K15" s="67" t="s">
        <v>55</v>
      </c>
      <c r="L15" s="46"/>
    </row>
    <row r="16" spans="3:12" ht="14" thickBot="1" x14ac:dyDescent="0.2">
      <c r="C16" s="44" t="s">
        <v>56</v>
      </c>
      <c r="D16" s="45" t="s">
        <v>57</v>
      </c>
      <c r="E16" s="45" t="s">
        <v>58</v>
      </c>
      <c r="G16" s="45" t="s">
        <v>59</v>
      </c>
      <c r="H16" s="46"/>
      <c r="I16" s="49" t="s">
        <v>56</v>
      </c>
      <c r="J16" s="72" t="s">
        <v>58</v>
      </c>
      <c r="K16" s="72" t="s">
        <v>59</v>
      </c>
      <c r="L16" s="46"/>
    </row>
    <row r="17" spans="3:12" ht="14" thickTop="1" x14ac:dyDescent="0.15">
      <c r="C17" s="1" t="s">
        <v>63</v>
      </c>
      <c r="H17" s="46"/>
      <c r="I17" s="46" t="s">
        <v>63</v>
      </c>
      <c r="J17" s="46"/>
      <c r="K17" s="46"/>
      <c r="L17" s="46"/>
    </row>
    <row r="18" spans="3:12" x14ac:dyDescent="0.15">
      <c r="H18" s="46"/>
      <c r="I18" s="46"/>
      <c r="J18" s="46"/>
      <c r="K18" s="46"/>
      <c r="L18" s="46"/>
    </row>
  </sheetData>
  <mergeCells count="3">
    <mergeCell ref="D3:E3"/>
    <mergeCell ref="C2:G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t1_cases</vt:lpstr>
      <vt:lpstr>t2_deaths</vt:lpstr>
      <vt:lpstr>Sheet2</vt:lpstr>
      <vt:lpstr>t3_deaths</vt:lpstr>
      <vt:lpstr>Sheet1</vt:lpstr>
      <vt:lpstr>t4_cases</vt:lpstr>
      <vt:lpstr>t5_deaths</vt:lpstr>
      <vt:lpstr>t6_deaths</vt:lpstr>
      <vt:lpstr>peak_comp</vt:lpstr>
      <vt:lpstr>man_edit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2021-08-26T18:22:51Z</dcterms:modified>
</cp:coreProperties>
</file>