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F29" authorId="0">
      <text>
        <r>
          <rPr>
            <b/>
          </rPr>
          <t xml:space="preserve">EDGAR Mapper:
</t>
        </r>
        <r>
          <t xml:space="preserve">EDGAR mapping:
Source: 10-Q, accession #0000320193-23-000006, filed 2023-02-03
Period: 1Q23 / period ended 2022-12-31
Model row: Model!29 Cost of Goods Sold
Mapping type: direct
Concepts used: CostOfGoodsAndServicesSold = 66822 mm
Units: USD
Unit conversion: raw USD to $mm
Sign: inverted because model expects this row as negative
Confidence: high
Value written: -66822
Notes: Cost of revenue normalized from EDGAR cost concepts.</t>
        </r>
      </text>
    </comment>
    <comment ref="G29" authorId="0">
      <text>
        <r>
          <rPr>
            <b/>
          </rPr>
          <t xml:space="preserve">EDGAR Mapper:
</t>
        </r>
        <r>
          <t xml:space="preserve">EDGAR mapping:
Source: 10-Q, accession #0000320193-23-000064, filed 2023-05-05
Period: 2Q23 / period ended 2023-04-01
Model row: Model!29 Cost of Goods Sold
Mapping type: direct
Concepts used: CostOfGoodsAndServicesSold = 52860 mm
Units: USD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#0000320193-23-000077, filed 2023-08-04
Period: 3Q23 / period ended 2023-07-01
Model row: Model!29 Cost of Goods Sold
Mapping type: direct
Concepts used: CostOfGoodsAndServicesSold = 45384 mm
Units: USD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#0000320193-24-000006, filed 2024-02-02
Period: 1Q24 / period ended 2023-12-30
Model row: Model!29 Cost of Goods Sold
Mapping type: direct
Concepts used: CostOfGoodsAndServicesSold = 64720 mm
Units: USD
Unit conversion: raw USD to $mm
Sign: inverted because model expects this row as negative
Confidence: high
Value written: -64720
Notes: Cost of revenue normalized from EDGAR cost concepts.</t>
        </r>
      </text>
    </comment>
    <comment ref="L29" authorId="0">
      <text>
        <r>
          <rPr>
            <b/>
          </rPr>
          <t xml:space="preserve">EDGAR Mapper:
</t>
        </r>
        <r>
          <t xml:space="preserve">EDGAR mapping:
Source: 10-Q, accession #0000320193-24-000069, filed 2024-05-03
Period: 2Q24 / period ended 2024-03-30
Model row: Model!29 Cost of Goods Sold
Mapping type: direct
Concepts used: CostOfGoodsAndServicesSold = 48482 mm
Units: USD
Unit conversion: raw USD to $mm
Sign: inverted because model expects this row as negative
Confidence: high
Value written: -48482
Notes: Cost of revenue normalized from EDGAR cost concepts.</t>
        </r>
      </text>
    </comment>
    <comment ref="M29" authorId="0">
      <text>
        <r>
          <rPr>
            <b/>
          </rPr>
          <t xml:space="preserve">EDGAR Mapper:
</t>
        </r>
        <r>
          <t xml:space="preserve">EDGAR mapping:
Source: 10-Q, accession #0000320193-24-000081, filed 2024-08-02
Period: 3Q24 / period ended 2024-06-29
Model row: Model!29 Cost of Goods Sold
Mapping type: direct
Concepts used: CostOfGoodsAndServicesSold = 46099 mm
Units: USD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10-K, accession #0000320193-24-000123, filed 2024-11-01
Period: 4Q24 / period ended 2024-09-28
Model row: Model!29 Cost of Goods Sold
Mapping type: grouped
Concepts used: CostOfGoodsAndServicesSold = 51051 mm
Units: USD
Unit conversion: raw USD to $mm
Sign: inverted because model expects this row as negative
Confidence: medium
Value written: -51051
Notes: 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R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10-K, accession #0000320193-25-000079, filed 2025-10-31
Period: 4Q25 / period ended 2025-09-27
Model row: Model!29 Cost of Goods Sold
Mapping type: grouped
Concepts used: CostOfGoodsAndServicesSold = 54125 mm
Units: USD
Unit conversion: raw USD to $mm
Sign: inverted because model expects this row as negative
Confidence: medium
Value written: -54125
Notes: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U29" authorId="0">
      <text>
        <r>
          <rPr>
            <b/>
          </rPr>
          <t xml:space="preserve">EDGAR Mapper:
</t>
        </r>
        <r>
          <t>Updated the preserved formula's cached result from EDGAR while keeping the model formula in place.</t>
        </r>
      </text>
    </comment>
    <comment ref="V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32" authorId="0">
      <text>
        <r>
          <rPr>
            <b/>
          </rPr>
          <t xml:space="preserve">EDGAR Mapper:
</t>
        </r>
        <r>
          <t xml:space="preserve">EDGAR mapping:
Source: 10-Q, accession #0000320193-23-000006, filed 2023-02-03
Period: 1Q23 / period ended 2022-12-31
Model row: Model!32 Selling, General &amp; Administration (SG&amp;A)
Mapping type: direct
Concepts used: SellingGeneralAndAdministrativeExpense = 6607 mm
Units: USD
Unit conversion: raw USD to $mm
Sign: copied using model sign convention
Confidence: high
Value written: -6607
Notes: Grouped from EDGAR: Selling, General and Administrative Expense. Mapped to EDGAR selling, general, and administrative expense.</t>
        </r>
      </text>
    </comment>
    <comment ref="G32" authorId="0">
      <text>
        <r>
          <rPr>
            <b/>
          </rPr>
          <t xml:space="preserve">EDGAR Mapper:
</t>
        </r>
        <r>
          <t xml:space="preserve">EDGAR mapping:
Source: 10-Q, accession #0000320193-23-000064, filed 2023-05-05
Period: 2Q23 / period ended 2023-04-01
Model row: Model!32 Selling, General &amp; Administration (SG&amp;A)
Mapping type: direct
Concepts used: SellingGeneralAndAdministrativeExpense = 6201 mm
Units: USD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#0000320193-23-000077, filed 2023-08-04
Period: 3Q23 / period ended 2023-07-01
Model row: Model!32 Selling, General &amp; Administration (SG&amp;A)
Mapping type: direct
Concepts used: SellingGeneralAndAdministrativeExpense = 5973 mm
Units: USD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#0000320193-24-000006, filed 2024-02-02
Period: 1Q24 / period ended 2023-12-30
Model row: Model!32 Selling, General &amp; Administration (SG&amp;A)
Mapping type: direct
Concepts used: SellingGeneralAndAdministrativeExpense = 6786 mm
Units: USD
Unit conversion: raw USD to $mm
Sign: copied using model sign convention
Confidence: high
Value written: -6786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#0000320193-24-000069, filed 2024-05-03
Period: 2Q24 / period ended 2024-03-30
Model row: Model!32 Selling, General &amp; Administration (SG&amp;A)
Mapping type: direct
Concepts used: SellingGeneralAndAdministrativeExpense = 6468 mm
Units: USD
Unit conversion: raw USD to $mm
Sign: copied using model sign convention
Confidence: high
Value written: -6468
Notes: Grouped from EDGAR: Selling, General and Administrative Expense. Mapped to EDGAR selling, general, and administrative expense.</t>
        </r>
      </text>
    </comment>
    <comment ref="M32" authorId="0">
      <text>
        <r>
          <rPr>
            <b/>
          </rPr>
          <t xml:space="preserve">EDGAR Mapper:
</t>
        </r>
        <r>
          <t xml:space="preserve">EDGAR mapping:
Source: 10-Q, accession #0000320193-24-000081, filed 2024-08-02
Period: 3Q24 / period ended 2024-06-29
Model row: Model!32 Selling, General &amp; Administration (SG&amp;A)
Mapping type: direct
Concepts used: SellingGeneralAndAdministrativeExpense = 6320 mm
Units: USD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10-K, accession #0000320193-24-000123, filed 2024-11-01
Period: 4Q24 / period ended 2024-09-28
Model row: Model!32 Selling, General &amp; Administration (SG&amp;A)
Mapping type: direct
Concepts used: SellingGeneralAndAdministrativeExpense = 6523 mm
Units: USD
Unit conversion: raw USD to $mm
Sign: copied using model sign convention
Confidence: medium
Value written: -6523
Notes: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R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10-K, accession #0000320193-25-000079, filed 2025-10-31
Period: 4Q25 / period ended 2025-09-27
Model row: Model!32 Selling, General &amp; Administration (SG&amp;A)
Mapping type: direct
Concepts used: SellingGeneralAndAdministrativeExpense = 7048 mm
Units: USD
Unit conversion: raw USD to $mm
Sign: copied using model sign convention
Confidence: medium
Value written: -7048
Notes: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2" authorId="0">
      <text>
        <r>
          <rPr>
            <b/>
          </rPr>
          <t xml:space="preserve">EDGAR Mapper:
</t>
        </r>
        <r>
          <t xml:space="preserve">EDGAR mapping:
Source: 10-Q, accession #0000320193-26-000006, filed 2026-01-30
Period: 1Q26 / period ended 2025-12-27
Model row: Model!32 Selling, General &amp; Administration (SG&amp;A)
Mapping type: direct
Concepts used: SellingGeneralAndAdministrativeExpense = 7492 mm
Units: USD
Unit conversion: raw USD to $mm
Sign: copied using model sign convention
Confidence: high
Value written: -7492
Notes: Grouped from EDGAR: Selling, General and Administrative Expense. Mapped to EDGAR selling, general, and administrative expense.</t>
        </r>
      </text>
    </comment>
    <comment ref="V32" authorId="0">
      <text>
        <r>
          <rPr>
            <b/>
          </rPr>
          <t xml:space="preserve">EDGAR Mapper:
</t>
        </r>
        <r>
          <t>Updated the preserved formula's cached result from EDGAR while keeping the model formula in place.</t>
        </r>
      </text>
    </comment>
    <comment ref="C33" authorId="0">
      <text>
        <r>
          <rPr>
            <b/>
          </rPr>
          <t xml:space="preserve">EDGAR Mapper:
</t>
        </r>
        <r>
          <t>Grouped from EDGAR: Research and Development Expense. Mapped to EDGAR research, development, technology, or technology/content operating expense.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F33" authorId="0">
      <text>
        <r>
          <rPr>
            <b/>
          </rPr>
          <t xml:space="preserve">EDGAR Mapper:
</t>
        </r>
        <r>
          <t xml:space="preserve">EDGAR mapping:
Source: 10-Q, accession #0000320193-23-000006, filed 2023-02-03
Period: 1Q23 / period ended 2022-12-31
Model row: Model!33 Research &amp; Development (R&amp;D)
Mapping type: direct
Concepts used: ResearchAndDevelopmentExpense = 7709 mm
Units: USD
Unit conversion: raw USD to $mm
Sign: copied using model sign convention
Confidence: high
Value written: -7709
Notes: Grouped from EDGAR: Research and Development Expense. Mapped to EDGAR research, development, technology, or technology/content operating expense.</t>
        </r>
      </text>
    </comment>
    <comment ref="G33" authorId="0">
      <text>
        <r>
          <rPr>
            <b/>
          </rPr>
          <t xml:space="preserve">EDGAR Mapper:
</t>
        </r>
        <r>
          <t xml:space="preserve">EDGAR mapping:
Source: 10-Q, accession #0000320193-23-000064, filed 2023-05-05
Period: 2Q23 / period ended 2023-04-01
Model row: Model!33 Research &amp; Development (R&amp;D)
Mapping type: direct
Concepts used: ResearchAndDevelopmentExpense = 7457 mm
Units: USD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#0000320193-23-000077, filed 2023-08-04
Period: 3Q23 / period ended 2023-07-01
Model row: Model!33 Research &amp; Development (R&amp;D)
Mapping type: direct
Concepts used: ResearchAndDevelopmentExpense = 7442 mm
Units: USD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10-K, accession #0000320193-23-000106, filed 2023-11-03
Period: 4Q23 / period ended 2023-09-30
Model row: Model!33 Research &amp; Development (R&amp;D)
Mapping type: direct
Concepts used: ResearchAndDevelopmentExpense = 7307 mm
Units: USD
Unit conversion: raw USD to $mm
Sign: copied using model sign convention
Confidence: medium
Value written: -7307
Notes: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r>
      </text>
    </comment>
    <comment ref="K33" authorId="0">
      <text>
        <r>
          <rPr>
            <b/>
          </rPr>
          <t xml:space="preserve">EDGAR Mapper:
</t>
        </r>
        <r>
          <t xml:space="preserve">EDGAR mapping:
Source: 10-Q, accession #0000320193-24-000006, filed 2024-02-02
Period: 1Q24 / period ended 2023-12-30
Model row: Model!33 Research &amp; Development (R&amp;D)
Mapping type: direct
Concepts used: ResearchAndDevelopmentExpense = 7696 mm
Units: USD
Unit conversion: raw USD to $mm
Sign: copied using model sign convention
Confidence: high
Value written: -7696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#0000320193-24-000069, filed 2024-05-03
Period: 2Q24 / period ended 2024-03-30
Model row: Model!33 Research &amp; Development (R&amp;D)
Mapping type: direct
Concepts used: ResearchAndDevelopmentExpense = 7903 mm
Units: USD
Unit conversion: raw USD to $mm
Sign: copied using model sign convention
Confidence: high
Value written: -7903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10-Q, accession #0000320193-24-000081, filed 2024-08-02
Period: 3Q24 / period ended 2024-06-29
Model row: Model!33 Research &amp; Development (R&amp;D)
Mapping type: direct
Concepts used: ResearchAndDevelopmentExpense = 8006 mm
Units: USD
Unit conversion: raw USD to $mm
Sign: copied using model sign convention
Confidence: high
Value written: -8006
Notes: Grouped from EDGAR: Research and Development Expense. Mapped to EDGAR research, development, technology, or technology/content operating expense.</t>
        </r>
      </text>
    </comment>
    <comment ref="N33" authorId="0">
      <text>
        <r>
          <rPr>
            <b/>
          </rPr>
          <t xml:space="preserve">EDGAR Mapper:
</t>
        </r>
        <r>
          <t xml:space="preserve">EDGAR mapping:
Source: 10-K, accession #0000320193-24-000123, filed 2024-11-01
Period: 4Q24 / period ended 2024-09-28
Model row: Model!33 Research &amp; Development (R&amp;D)
Mapping type: direct
Concepts used: ResearchAndDevelopmentExpense = 7765 mm
Units: USD
Unit conversion: raw USD to $mm
Sign: copied using model sign convention
Confidence: medium
Value written: -7765
Notes: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r>
      </text>
    </comment>
    <comment ref="P33" authorId="0">
      <text>
        <r>
          <rPr>
            <b/>
          </rPr>
          <t xml:space="preserve">EDGAR Mapper:
</t>
        </r>
        <r>
          <t xml:space="preserve">EDGAR mapping:
Source: 10-Q, accession #0000320193-25-000008, filed 2025-01-31
Period: 1Q25 / period ended 2024-12-28
Model row: Model!33 Research &amp; Development (R&amp;D)
Mapping type: direct
Concepts used: ResearchAndDevelopmentExpense = 8268 mm
Units: USD
Unit conversion: raw USD to $mm
Sign: copied using model sign convention
Confidence: high
Value written: -8268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#0000320193-25-000057, filed 2025-05-02
Period: 2Q25 / period ended 2025-03-29
Model row: Model!33 Research &amp; Development (R&amp;D)
Mapping type: direct
Concepts used: ResearchAndDevelopmentExpense = 8550 mm
Units: USD
Unit conversion: raw USD to $mm
Sign: copied using model sign convention
Confidence: high
Value written: -8550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10-Q, accession #0000320193-25-000073, filed 2025-08-01
Period: 3Q25 / period ended 2025-06-28
Model row: Model!33 Research &amp; Development (R&amp;D)
Mapping type: direct
Concepts used: ResearchAndDevelopmentExpense = 8866 mm
Units: USD
Unit conversion: raw USD to $mm
Sign: copied using model sign convention
Confidence: high
Value written: -8866
Notes: Grouped from EDGAR: Research and Development Expense. Mapped to EDGAR research, development, technology, or technology/content operating expense.</t>
        </r>
      </text>
    </comment>
    <comment ref="S33" authorId="0">
      <text>
        <r>
          <rPr>
            <b/>
          </rPr>
          <t xml:space="preserve">EDGAR Mapper:
</t>
        </r>
        <r>
          <t xml:space="preserve">EDGAR mapping:
Source: 10-K, accession #0000320193-25-000079, filed 2025-10-31
Period: 4Q25 / period ended 2025-09-27
Model row: Model!33 Research &amp; Development (R&amp;D)
Mapping type: direct
Concepts used: ResearchAndDevelopmentExpense = 8866 mm
Units: USD
Unit conversion: raw USD to $mm
Sign: copied using model sign convention
Confidence: medium
Value written: -8866
Notes: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U33" authorId="0">
      <text>
        <r>
          <rPr>
            <b/>
          </rPr>
          <t xml:space="preserve">EDGAR Mapper:
</t>
        </r>
        <r>
          <t xml:space="preserve">EDGAR mapping:
Source: 10-Q, accession #0000320193-26-000006, filed 2026-01-30
Period: 1Q26 / period ended 2025-12-27
Model row: Model!33 Research &amp; Development (R&amp;D)
Mapping type: direct
Concepts used: ResearchAndDevelopmentExpense = 10887 mm
Units: USD
Unit conversion: raw USD to $mm
Sign: copied using model sign convention
Confidence: high
Value written: -10887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10-Q, accession #0000320193-26-000013, filed 2026-05-01
Period: 2Q26 / period ended 2026-03-28
Model row: Model!33 Research &amp; Development (R&amp;D)
Mapping type: direct
Concepts used: ResearchAndDevelopmentExpense = 11419 mm
Units: USD
Unit conversion: raw USD to $mm
Sign: copied using model sign convention
Confidence: high
Value written: -11419
Notes: Grouped from EDGAR: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34" authorId="0">
      <text>
        <r>
          <rPr>
            <b/>
          </rPr>
          <t xml:space="preserve">EDGAR Mapper:
</t>
        </r>
        <r>
          <t>Updated the preserved formula's cached result from EDGAR while keeping the model formula in place. SEC validation: Value is a zero/derived model support value with no direct SEC fact.</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r>
      </text>
    </comment>
    <comment ref="P34" authorId="0">
      <text>
        <r>
          <rPr>
            <b/>
          </rPr>
          <t xml:space="preserve">EDGAR Mapper:
</t>
        </r>
        <r>
          <t>Updated the preserved formula's cached result from EDGAR while keeping the model formula in place. SEC validation: Value is a zero/derived model support value with no direct SEC fact.</t>
        </r>
      </text>
    </comment>
    <comment ref="Q34" authorId="0">
      <text>
        <r>
          <rPr>
            <b/>
          </rPr>
          <t xml:space="preserve">EDGAR Mapper:
</t>
        </r>
        <r>
          <t>Updated the preserved formula's cached result from EDGAR while keeping the model formula in place. SEC validation: Value is a zero/derived model support value with no direct SEC fact.</t>
        </r>
      </text>
    </comment>
    <comment ref="R34" authorId="0">
      <text>
        <r>
          <rPr>
            <b/>
          </rPr>
          <t xml:space="preserve">EDGAR Mapper:
</t>
        </r>
        <r>
          <t>Updated the preserved formula's cached result from EDGAR while keeping the model formula in place. SEC validation: Value is a zero/derived model support value with no direct SEC fact.</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r>
      </text>
    </comment>
    <comment ref="F35" authorId="0">
      <text>
        <r>
          <rPr>
            <b/>
          </rPr>
          <t xml:space="preserve">EDGAR Mapper:
</t>
        </r>
        <r>
          <t xml:space="preserve">EDGAR mapping:
Source: 10-Q, accession #0000320193-23-000006, filed 2023-02-03
Period: 1Q23 / period ended 2022-12-31
Model row: Model!35 Other Operating Income (Expense)
Mapping type: grouped
Concepts used: OperatingIncomeLoss = 36016 mm; GrossProfit = 50332 mm; SellingGeneralAndAdministrativeExpense = 6607 mm; ResearchAndDevelopmentExpense = 7709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r>
      </text>
    </comment>
    <comment ref="G35" authorId="0">
      <text>
        <r>
          <rPr>
            <b/>
          </rPr>
          <t xml:space="preserve">EDGAR Mapper:
</t>
        </r>
        <r>
          <t xml:space="preserve">EDGAR mapping:
Source: 10-Q, accession #0000320193-23-000064, filed 2023-05-05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r>
      </text>
    </comment>
    <comment ref="H35" authorId="0">
      <text>
        <r>
          <rPr>
            <b/>
          </rPr>
          <t xml:space="preserve">EDGAR Mapper:
</t>
        </r>
        <r>
          <t xml:space="preserve">EDGAR mapping:
Source: 10-Q, accession #0000320193-23-000077, filed 2023-08-04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r>
      </text>
    </comment>
    <comment ref="I35" authorId="0">
      <text>
        <r>
          <rPr>
            <b/>
          </rPr>
          <t xml:space="preserve">EDGAR Mapper:
</t>
        </r>
        <r>
          <t xml:space="preserve">EDGAR mapping:
Source: 10-K, accession #0000320193-23-000106, filed 2023-11-03
Period: 4Q23 / period ended 2023-09-30
Model row: Model!35 Other Operating Income (Expense)
Mapping type: grouped
Concepts used: OperatingIncomeLoss = 26969 mm; GrossProfit = 40427 mm; SellingGeneralAndAdministrativeExpense = 6151 mm; ResearchAndDevelopmentExpense = 7307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35" authorId="0">
      <text>
        <r>
          <rPr>
            <b/>
          </rPr>
          <t xml:space="preserve">EDGAR Mapper:
</t>
        </r>
        <r>
          <t xml:space="preserve">EDGAR mapping:
Source: 10-Q, accession #0000320193-24-000006, filed 2024-02-02
Period: 1Q24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r>
      </text>
    </comment>
    <comment ref="L35" authorId="0">
      <text>
        <r>
          <rPr>
            <b/>
          </rPr>
          <t xml:space="preserve">EDGAR Mapper:
</t>
        </r>
        <r>
          <t xml:space="preserve">EDGAR mapping:
Source: 10-Q, accession #0000320193-24-000069, filed 2024-05-03
Period: 2Q24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r>
      </text>
    </comment>
    <comment ref="M35" authorId="0">
      <text>
        <r>
          <rPr>
            <b/>
          </rPr>
          <t xml:space="preserve">EDGAR Mapper:
</t>
        </r>
        <r>
          <t xml:space="preserve">EDGAR mapping:
Source: 10-Q, accession #0000320193-24-000081, filed 2024-08-02
Period: 3Q24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r>
      </text>
    </comment>
    <comment ref="N35" authorId="0">
      <text>
        <r>
          <rPr>
            <b/>
          </rPr>
          <t xml:space="preserve">EDGAR Mapper:
</t>
        </r>
        <r>
          <t xml:space="preserve">EDGAR mapping:
Source: 10-K, accession #0000320193-24-000123, filed 2024-11-01
Period: 4Q24 / period ended 2024-09-28
Model row: Model!35 Other Operating Income (Expense)
Mapping type: grouped
Concepts used: OperatingIncomeLoss = 29591 mm; GrossProfit = 43879 mm; SellingGeneralAndAdministrativeExpense = 6523 mm; ResearchAndDevelopmentExpense = 7765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5" authorId="0">
      <text>
        <r>
          <rPr>
            <b/>
          </rPr>
          <t xml:space="preserve">EDGAR Mapper:
</t>
        </r>
        <r>
          <t xml:space="preserve">EDGAR mapping:
Source: 10-Q, accession #0000320193-25-000008, filed 2025-01-31
Period: 1Q25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EDGAR Mapper:
Calculated as the residual needed for the Income Statement EBIT formula to tie to EDGAR pre-tax operating income.</t>
        </r>
      </text>
    </comment>
    <comment ref="Q35" authorId="0">
      <text>
        <r>
          <rPr>
            <b/>
          </rPr>
          <t xml:space="preserve">EDGAR Mapper:
</t>
        </r>
        <r>
          <t xml:space="preserve">EDGAR mapping:
Source: 10-Q, accession #0000320193-25-000057, filed 2025-05-02
Period: 2Q25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
EDGAR Mapper:
Calculated as the residual needed for the Income Statement EBIT formula to tie to EDGAR pre-tax operating income.</t>
        </r>
      </text>
    </comment>
    <comment ref="R35" authorId="0">
      <text>
        <r>
          <rPr>
            <b/>
          </rPr>
          <t xml:space="preserve">EDGAR Mapper:
</t>
        </r>
        <r>
          <t xml:space="preserve">EDGAR mapping:
Source: 10-Q, accession #0000320193-25-000073, filed 2025-08-01
Period: 3Q25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
EDGAR Mapper:
Calculated as the residual needed for the Income Statement EBIT formula to tie to EDGAR pre-tax operating income.</t>
        </r>
      </text>
    </comment>
    <comment ref="S35" authorId="0">
      <text>
        <r>
          <rPr>
            <b/>
          </rPr>
          <t xml:space="preserve">EDGAR Mapper:
</t>
        </r>
        <r>
          <t xml:space="preserve">EDGAR mapping:
Source: 10-K, accession #0000320193-25-000079, filed 2025-10-31
Period: 4Q25 / period ended 2025-09-27
Model row: Model!35 Other Operating Income (Expense)
Mapping type: grouped
Concepts used: OperatingIncomeLoss = 32427 mm; GrossProfit = 48341 mm; SellingGeneralAndAdministrativeExpense = 7048 mm; ResearchAndDevelopmentExpense = 8866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5" authorId="0">
      <text>
        <r>
          <rPr>
            <b/>
          </rPr>
          <t xml:space="preserve">EDGAR Mapper:
</t>
        </r>
        <r>
          <t xml:space="preserve">EDGAR mapping:
Source: 10-Q, accession #0000320193-26-000006, filed 2026-01-30
Period: 1Q26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EDGAR Mapper:
Calculated as the residual needed for the Income Statement EBIT formula to tie to EDGAR pre-tax operating income.</t>
        </r>
      </text>
    </comment>
    <comment ref="V35" authorId="0">
      <text>
        <r>
          <rPr>
            <b/>
          </rPr>
          <t xml:space="preserve">EDGAR Mapper:
</t>
        </r>
        <r>
          <t xml:space="preserve">EDGAR mapping:
Source: 10-Q, accession #0000320193-26-000013, filed 2026-05-01
Period: 2Q26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#0000320193-23-000006, filed 2023-02-03
Period: 1Q23 / period ended 2022-12-31
Model row: Model!39 Interest (Expense)
Mapping type: direct
Concepts used: InterestExpense = 1003 mm
Units: USD
Unit conversion: raw USD to $mm
Sign: copied using model sign convention
Confidence: high
Value written: -1003
Notes: Included SEC interest expense, including operating interest expense when that is the company's presentation.</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Units: USD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Units: USD
Unit conversion: raw USD to $mm
Sign: copied using model sign convention
Confidence: high
Value written: -998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Needs review: one or more historical periods were left unchanged because no matching EDGAR fact was found.</t>
        </r>
      </text>
    </comment>
    <comment ref="F41" authorId="0">
      <text>
        <r>
          <rPr>
            <b/>
          </rPr>
          <t xml:space="preserve">EDGAR Mapper:
</t>
        </r>
        <r>
          <t xml:space="preserve">EDGAR mapping:
Source: 10-Q, accession #0000320193-23-000006, filed 2023-02-03
Period: 1Q23 / period ended 2022-12-31
Model row: Model!41 Other Non-Operating Income (Expense)
Mapping type: direct
Concepts used: OtherNonoperatingIncomeExpense = -258 mm
Units: USD
Unit conversion: raw USD to $mm
Sign: copied using model sign convention
Confidence: high
Value written: -258
EDGAR Mapper:
Calculated as the residual needed for the model's pre-tax income formula to tie to EDGAR income before taxes.</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Units: USD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Units: USD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 xml:space="preserve">EDGAR mapping:
Source: 10-K, accession #0000320193-23-000106, filed 2023-11-03
Period: 4Q23 / period ended 2023-09-30
Model row: Model!41 Other Non-Operating Income (Expense)
Mapping type: direct
Concepts used: OtherNonoperatingIncomeExpense = 47 mm
Units: USD
Unit conversion: raw USD to $mm
Sign: copied using model sign convention
Confidence: medium
Value written: 47
Notes: 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F44" authorId="0">
      <text>
        <r>
          <rPr>
            <b/>
          </rPr>
          <t xml:space="preserve">EDGAR Mapper:
</t>
        </r>
        <r>
          <t xml:space="preserve">EDGAR mapping:
Source: 10-Q, accession #0000320193-23-000006, filed 2023-02-03
Period: 1Q23 / period ended 2022-12-31
Model row: Model!44 Income Tax Benefit (Expense)
Mapping type: direct
Concepts used: IncomeTaxExpenseBenefit = 5625 mm
Units: USD
Unit conversion: raw USD to $mm
Sign: copied using model sign convention
Confidence: high
Value written: -5625
Notes: Mapped to EDGAR income tax expense/benefit using the model's negative-expense sign convention.</t>
        </r>
      </text>
    </comment>
    <comment ref="G44" authorId="0">
      <text>
        <r>
          <rPr>
            <b/>
          </rPr>
          <t xml:space="preserve">EDGAR Mapper:
</t>
        </r>
        <r>
          <t xml:space="preserve">EDGAR mapping:
Source: 10-Q, accession #0000320193-23-000064, filed 2023-05-05
Period: 2Q23 / period ended 2023-04-01
Model row: Model!44 Income Tax Benefit (Expense)
Mapping type: direct
Concepts used: IncomeTaxExpenseBenefit = 4222 mm
Units: USD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#0000320193-23-000077, filed 2023-08-04
Period: 3Q23 / period ended 2023-07-01
Model row: Model!44 Income Tax Benefit (Expense)
Mapping type: direct
Concepts used: IncomeTaxExpenseBenefit = 2852 mm
Units: USD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#0000320193-24-000006, filed 2024-02-02
Period: 1Q24 / period ended 2023-12-30
Model row: Model!44 Income Tax Benefit (Expense)
Mapping type: direct
Concepts used: IncomeTaxExpenseBenefit = 6407 mm
Units: USD
Unit conversion: raw USD to $mm
Sign: copied using model sign convention
Confidence: high
Value written: -6407
Notes: Mapped to EDGAR income tax expense/benefit using the model's negative-expense sign convention.</t>
        </r>
      </text>
    </comment>
    <comment ref="L44" authorId="0">
      <text>
        <r>
          <rPr>
            <b/>
          </rPr>
          <t xml:space="preserve">EDGAR Mapper:
</t>
        </r>
        <r>
          <t xml:space="preserve">EDGAR mapping:
Source: 10-Q, accession #0000320193-24-000069, filed 2024-05-03
Period: 2Q24 / period ended 2024-03-30
Model row: Model!44 Income Tax Benefit (Expense)
Mapping type: direct
Concepts used: IncomeTaxExpenseBenefit = 4422 mm
Units: USD
Unit conversion: raw USD to $mm
Sign: copied using model sign convention
Confidence: high
Value written: -4422
Notes: Mapped to EDGAR income tax expense/benefit using the model's negative-expense sign convention.</t>
        </r>
      </text>
    </comment>
    <comment ref="M44" authorId="0">
      <text>
        <r>
          <rPr>
            <b/>
          </rPr>
          <t xml:space="preserve">EDGAR Mapper:
</t>
        </r>
        <r>
          <t xml:space="preserve">EDGAR mapping:
Source: 10-Q, accession #0000320193-24-000081, filed 2024-08-02
Period: 3Q24 / period ended 2024-06-29
Model row: Model!44 Income Tax Benefit (Expense)
Mapping type: direct
Concepts used: IncomeTaxExpenseBenefit = 4046 mm
Units: USD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10-K, accession #0000320193-24-000123, filed 2024-11-01
Period: 4Q24 / period ended 2024-09-28
Model row: Model!44 Income Tax Benefit (Expense)
Mapping type: direct
Concepts used: IncomeTaxExpenseBenefit = 14874 mm
Units: USD
Unit conversion: raw USD to $mm
Sign: copied using model sign convention
Confidence: medium
Value written: -14874
Notes: 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P44" authorId="0">
      <text>
        <r>
          <rPr>
            <b/>
          </rPr>
          <t xml:space="preserve">EDGAR Mapper:
</t>
        </r>
        <r>
          <t xml:space="preserve">EDGAR mapping:
Source: 10-Q, accession #0000320193-25-000008, filed 2025-01-31
Period: 1Q25 / period ended 2024-12-28
Model row: Model!44 Income Tax Benefit (Expense)
Mapping type: direct
Concepts used: IncomeTaxExpenseBenefit = 6254 mm
Units: USD
Unit conversion: raw USD to $mm
Sign: copied using model sign convention
Confidence: high
Value written: -6254
Notes: Mapped to EDGAR income tax expense/benefit using the model's negative-expense sign convention.</t>
        </r>
      </text>
    </comment>
    <comment ref="Q44" authorId="0">
      <text>
        <r>
          <rPr>
            <b/>
          </rPr>
          <t xml:space="preserve">EDGAR Mapper:
</t>
        </r>
        <r>
          <t xml:space="preserve">EDGAR mapping:
Source: 10-Q, accession #0000320193-25-000057, filed 2025-05-02
Period: 2Q25 / period ended 2025-03-29
Model row: Model!44 Income Tax Benefit (Expense)
Mapping type: direct
Concepts used: IncomeTaxExpenseBenefit = 4530 mm
Units: USD
Unit conversion: raw USD to $mm
Sign: copied using model sign convention
Confidence: high
Value written: -4530
Notes: Mapped to EDGAR income tax expense/benefit using the model's negative-expense sign convention.</t>
        </r>
      </text>
    </comment>
    <comment ref="R44" authorId="0">
      <text>
        <r>
          <rPr>
            <b/>
          </rPr>
          <t xml:space="preserve">EDGAR Mapper:
</t>
        </r>
        <r>
          <t xml:space="preserve">EDGAR mapping:
Source: 10-Q, accession #0000320193-25-000073, filed 2025-08-01
Period: 3Q25 / period ended 2025-06-28
Model row: Model!44 Income Tax Benefit (Expense)
Mapping type: direct
Concepts used: IncomeTaxExpenseBenefit = 4597 mm
Units: USD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10-K, accession #0000320193-25-000079, filed 2025-10-31
Period: 4Q25 / period ended 2025-09-27
Model row: Model!44 Income Tax Benefit (Expense)
Mapping type: direct
Concepts used: IncomeTaxExpenseBenefit = 5338 mm
Units: USD
Unit conversion: raw USD to $mm
Sign: copied using model sign convention
Confidence: medium
Value written: -5338
Notes: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U44" authorId="0">
      <text>
        <r>
          <rPr>
            <b/>
          </rPr>
          <t xml:space="preserve">EDGAR Mapper:
</t>
        </r>
        <r>
          <t xml:space="preserve">EDGAR mapping:
Source: 10-Q, accession #0000320193-26-000006, filed 2026-01-30
Period: 1Q26 / period ended 2025-12-27
Model row: Model!44 Income Tax Benefit (Expense)
Mapping type: direct
Concepts used: IncomeTaxExpenseBenefit = 8905 mm
Units: USD
Unit conversion: raw USD to $mm
Sign: copied using model sign convention
Confidence: high
Value written: -8905
Notes: Mapped to EDGAR income tax expense/benefit using the model's negative-expense sign convention.</t>
        </r>
      </text>
    </comment>
    <comment ref="V44" authorId="0">
      <text>
        <r>
          <rPr>
            <b/>
          </rPr>
          <t xml:space="preserve">EDGAR Mapper:
</t>
        </r>
        <r>
          <t xml:space="preserve">Updated the preserved formula's cached result from EDGAR while keeping the model formula in place.
EDGAR Mapper:
Calculated as the residual needed for the model's net income formula to tie to EDGAR net income.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47" authorId="0">
      <text>
        <r>
          <rPr>
            <b/>
          </rPr>
          <t xml:space="preserve">EDGAR Mapper:
</t>
        </r>
        <r>
          <t xml:space="preserve">EDGAR mapping:
Source: SEC filing
Period: 1Q23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47" authorId="0">
      <text>
        <r>
          <rPr>
            <b/>
          </rPr>
          <t xml:space="preserve">EDGAR Mapper:
</t>
        </r>
        <r>
          <t xml:space="preserve">EDGAR mapping:
Source: SEC filing
Period: 2Q23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47" authorId="0">
      <text>
        <r>
          <rPr>
            <b/>
          </rPr>
          <t xml:space="preserve">EDGAR Mapper:
</t>
        </r>
        <r>
          <t xml:space="preserve">EDGAR mapping:
Source: SEC filing
Period: 3Q23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47" authorId="0">
      <text>
        <r>
          <rPr>
            <b/>
          </rPr>
          <t xml:space="preserve">EDGAR Mapper:
</t>
        </r>
        <r>
          <t xml:space="preserve">EDGAR mapping:
Source: SEC filing
Period: 4Q23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7" authorId="0">
      <text>
        <r>
          <rPr>
            <b/>
          </rPr>
          <t xml:space="preserve">EDGAR Mapper:
</t>
        </r>
        <r>
          <t xml:space="preserve">EDGAR mapping:
Source: SEC filing
Period: 1Q24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47" authorId="0">
      <text>
        <r>
          <rPr>
            <b/>
          </rPr>
          <t xml:space="preserve">EDGAR Mapper:
</t>
        </r>
        <r>
          <t xml:space="preserve">EDGAR mapping:
Source: SEC filing
Period: 2Q24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47" authorId="0">
      <text>
        <r>
          <rPr>
            <b/>
          </rPr>
          <t xml:space="preserve">EDGAR Mapper:
</t>
        </r>
        <r>
          <t xml:space="preserve">EDGAR mapping:
Source: SEC filing
Period: 3Q24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47" authorId="0">
      <text>
        <r>
          <rPr>
            <b/>
          </rPr>
          <t xml:space="preserve">EDGAR Mapper:
</t>
        </r>
        <r>
          <t xml:space="preserve">EDGAR mapping:
Source: SEC filing
Period: 4Q24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P47" authorId="0">
      <text>
        <r>
          <rPr>
            <b/>
          </rPr>
          <t xml:space="preserve">EDGAR Mapper:
</t>
        </r>
        <r>
          <t xml:space="preserve">EDGAR mapping:
Source: SEC filing
Period: 1Q25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47" authorId="0">
      <text>
        <r>
          <rPr>
            <b/>
          </rPr>
          <t xml:space="preserve">EDGAR Mapper:
</t>
        </r>
        <r>
          <t xml:space="preserve">EDGAR mapping:
Source: SEC filing
Period: 2Q25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47" authorId="0">
      <text>
        <r>
          <rPr>
            <b/>
          </rPr>
          <t xml:space="preserve">EDGAR Mapper:
</t>
        </r>
        <r>
          <t xml:space="preserve">EDGAR mapping:
Source: SEC filing
Period: 3Q25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47" authorId="0">
      <text>
        <r>
          <rPr>
            <b/>
          </rPr>
          <t xml:space="preserve">EDGAR Mapper:
</t>
        </r>
        <r>
          <t xml:space="preserve">EDGAR mapping:
Source: SEC filing
Period: 4Q25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r>
      </text>
    </comment>
    <comment ref="U47" authorId="0">
      <text>
        <r>
          <rPr>
            <b/>
          </rPr>
          <t xml:space="preserve">EDGAR Mapper:
</t>
        </r>
        <r>
          <t xml:space="preserve">EDGAR mapping:
Source: SEC filing
Period: 1Q26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7" authorId="0">
      <text>
        <r>
          <rPr>
            <b/>
          </rPr>
          <t xml:space="preserve">EDGAR Mapper:
</t>
        </r>
        <r>
          <t xml:space="preserve">EDGAR mapping:
Source: SEC filing
Period: 2Q26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t>
        </r>
      </text>
    </comment>
    <comment ref="F48" authorId="0">
      <text>
        <r>
          <rPr>
            <b/>
          </rPr>
          <t xml:space="preserve">EDGAR Mapper:
</t>
        </r>
        <r>
          <t xml:space="preserve">EDGAR mapping:
Source: SEC filing
Period: 1Q23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r>
      </text>
    </comment>
    <comment ref="G48" authorId="0">
      <text>
        <r>
          <rPr>
            <b/>
          </rPr>
          <t xml:space="preserve">EDGAR Mapper:
</t>
        </r>
        <r>
          <t xml:space="preserve">EDGAR mapping:
Source: SEC filing
Period: 2Q23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r>
      </text>
    </comment>
    <comment ref="R48" authorId="0">
      <text>
        <r>
          <rPr>
            <b/>
          </rPr>
          <t xml:space="preserve">EDGAR Mapper:
</t>
        </r>
        <r>
          <t xml:space="preserve">EDGAR mapping:
Source: SEC filing
Period: 3Q25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r>
      </text>
    </comment>
    <comment ref="S48" authorId="0">
      <text>
        <r>
          <rPr>
            <b/>
          </rPr>
          <t xml:space="preserve">EDGAR Mapper:
</t>
        </r>
        <r>
          <t xml:space="preserve">EDGAR mapping:
Source: SEC filing
Period: 4Q25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U48" authorId="0">
      <text>
        <r>
          <rPr>
            <b/>
          </rPr>
          <t xml:space="preserve">EDGAR Mapper:
</t>
        </r>
        <r>
          <t xml:space="preserve">EDGAR mapping:
Source: SEC filing
Period: 1Q26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r>
      </text>
    </comment>
    <comment ref="V48" authorId="0">
      <text>
        <r>
          <rPr>
            <b/>
          </rPr>
          <t xml:space="preserve">EDGAR Mapper:
</t>
        </r>
        <r>
          <t xml:space="preserve">EDGAR mapping:
Source: SEC filing
Period: 2Q26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r>
      </text>
    </comment>
    <comment ref="G49" authorId="0">
      <text>
        <r>
          <rPr>
            <b/>
          </rPr>
          <t xml:space="preserve">EDGAR Mapper:
</t>
        </r>
        <r>
          <t xml:space="preserve">EDGAR mapping:
Source: SEC filing
Period: 2Q23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49" authorId="0">
      <text>
        <r>
          <rPr>
            <b/>
          </rPr>
          <t xml:space="preserve">EDGAR Mapper:
</t>
        </r>
        <r>
          <t xml:space="preserve">EDGAR mapping:
Source: SEC filing
Period: 3Q23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49" authorId="0">
      <text>
        <r>
          <rPr>
            <b/>
          </rPr>
          <t xml:space="preserve">EDGAR Mapper:
</t>
        </r>
        <r>
          <t xml:space="preserve">EDGAR mapping:
Source: SEC filing
Period: 4Q23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9" authorId="0">
      <text>
        <r>
          <rPr>
            <b/>
          </rPr>
          <t xml:space="preserve">EDGAR Mapper:
</t>
        </r>
        <r>
          <t xml:space="preserve">EDGAR mapping:
Source: SEC filing
Period: 1Q24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49" authorId="0">
      <text>
        <r>
          <rPr>
            <b/>
          </rPr>
          <t xml:space="preserve">EDGAR Mapper:
</t>
        </r>
        <r>
          <t xml:space="preserve">EDGAR mapping:
Source: SEC filing
Period: 2Q24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49" authorId="0">
      <text>
        <r>
          <rPr>
            <b/>
          </rPr>
          <t xml:space="preserve">EDGAR Mapper:
</t>
        </r>
        <r>
          <t xml:space="preserve">EDGAR mapping:
Source: SEC filing
Period: 3Q24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49" authorId="0">
      <text>
        <r>
          <rPr>
            <b/>
          </rPr>
          <t xml:space="preserve">EDGAR Mapper:
</t>
        </r>
        <r>
          <t xml:space="preserve">EDGAR mapping:
Source: SEC filing
Period: 4Q24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U49" authorId="0">
      <text>
        <r>
          <rPr>
            <b/>
          </rPr>
          <t xml:space="preserve">EDGAR Mapper:
</t>
        </r>
        <r>
          <t xml:space="preserve">EDGAR mapping:
Source: SEC filing
Period: 1Q26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9" authorId="0">
      <text>
        <r>
          <rPr>
            <b/>
          </rPr>
          <t xml:space="preserve">EDGAR Mapper:
</t>
        </r>
        <r>
          <t xml:space="preserve">EDGAR mapping:
Source: SEC filing
Period: 2Q26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0" authorId="0">
      <text/>
    </comment>
    <comment ref="G120" authorId="0">
      <text/>
    </comment>
    <comment ref="H120" authorId="0">
      <text/>
    </comment>
    <comment ref="I120" authorId="0">
      <text/>
    </comment>
    <comment ref="K120" authorId="0">
      <text/>
    </comment>
    <comment ref="L120" authorId="0">
      <text/>
    </comment>
    <comment ref="M120" authorId="0">
      <text/>
    </comment>
    <comment ref="N120" authorId="0">
      <text/>
    </comment>
    <comment ref="P120" authorId="0">
      <text>
        <r>
          <rPr>
            <b/>
          </rPr>
          <t xml:space="preserve">EDGAR Mapper:
</t>
        </r>
        <r>
          <t xml:space="preserve">EDGAR mapping:
Source: 10-Q, accession #0000320193-25-000008, filed 2025-01-31
Period: 1Q25 / period ended 2024-12-28
Model row: Model!120 Cash &amp; Cash Equivalents
Mapping type: grouped
Concepts used: CashAndCashEquivalentsAtCarryingValue = 30299 mm
Units: USD
Unit conversion: raw USD to $mm
Sign: copied using model sign convention
Confidence: high
Value written: 30299
Notes: 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0" authorId="0">
      <text>
        <r>
          <rPr>
            <b/>
          </rPr>
          <t xml:space="preserve">EDGAR Mapper:
</t>
        </r>
        <r>
          <t xml:space="preserve">EDGAR mapping:
Source: 10-Q, accession #0000320193-25-000057, filed 2025-05-02
Period: 2Q25 / period ended 2025-03-29
Model row: Model!120 Cash &amp; Cash Equivalents
Mapping type: grouped
Concepts used: CashAndCashEquivalentsAtCarryingValue = 28162 mm
Units: USD
Unit conversion: raw USD to $mm
Sign: copied using model sign convention
Confidence: high
Value written: 28162
Notes: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0" authorId="0">
      <text>
        <r>
          <rPr>
            <b/>
          </rPr>
          <t xml:space="preserve">EDGAR Mapper:
</t>
        </r>
        <r>
          <t xml:space="preserve">EDGAR mapping:
Source: 10-Q, accession #0000320193-25-000073, filed 2025-08-01
Period: 3Q25 / period ended 2025-06-28
Model row: Model!120 Cash &amp; Cash Equivalents
Mapping type: grouped
Concepts used: CashAndCashEquivalentsAtCarryingValue = 36269 mm
Units: USD
Unit conversion: raw USD to $mm
Sign: copied using model sign convention
Confidence: high
Value written: 36269
Notes: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0" authorId="0">
      <text>
        <r>
          <rPr>
            <b/>
          </rPr>
          <t xml:space="preserve">EDGAR Mapper:
</t>
        </r>
        <r>
          <t xml:space="preserve">EDGAR mapping:
Source: 10-Q, accession #0000320193-26-000006, filed 2026-01-30
Period: 4Q25 / period ended 2025-12-27
Model row: Model!120 Cash &amp; Cash Equivalents
Mapping type: grouped
Concepts used: CashAndCashEquivalentsAtCarryingValue = 45317 mm
Units: USD
Unit conversion: raw USD to $mm
Sign: copied using model sign convention
Confidence: high
Value written: 45317
Notes: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0" authorId="0">
      <text/>
    </comment>
    <comment ref="V120" authorId="0">
      <text/>
    </comment>
    <comment ref="Y120" authorId="0">
      <text/>
    </comment>
    <comment ref="Z120" authorId="0">
      <text/>
    </comment>
    <comment ref="AD120" authorId="0">
      <text/>
    </comment>
    <comment ref="AE120" authorId="0">
      <text/>
    </comment>
    <comment ref="C121" authorId="0">
      <text>
        <r>
          <rPr>
            <b/>
          </rPr>
          <t xml:space="preserve">EDGAR Mapper:
</t>
        </r>
        <r>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Accounts Receivable net Current. Filing commentary support: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Accounts Receivable net Current. Filing commentary support: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Accounts Receivable net Current. Filing commentary support: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1" authorId="0">
      <text>
        <r>
          <rPr>
            <b/>
          </rPr>
          <t xml:space="preserve">EDGAR Mapper:
</t>
        </r>
        <r>
          <t xml:space="preserve">EDGAR mapping:
Source: 10-Q, accession #0000320193-23-000006, filed 2023-02-03
Period: 1Q23 / period ended 2022-12-31
Model row: Model!121 Accounts Receivable
Mapping type: grouped
Concepts used: AccountsReceivableNetCurrent = 23752 mm
Units: USD
Unit conversion: raw USD to $mm
Sign: copied using model sign convention
Confidence: high
Value written: 23752
Notes: 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Units: USD
Unit conversion: raw USD to $mm
Sign: copied using model sign convention
Confidence: high
Value written: 17936
Notes: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Units: USD
Unit conversion: raw USD to $mm
Sign: copied using model sign convention
Confidence: high
Value written: 19549
Notes: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r>
      </text>
    </comment>
    <comment ref="I121" authorId="0">
      <text>
        <r>
          <rPr>
            <b/>
          </rPr>
          <t xml:space="preserve">EDGAR Mapper:
</t>
        </r>
        <r>
          <t xml:space="preserve">EDGAR mapping:
Source: 10-Q, accession #0000320193-24-000006, filed 2024-02-02
Period: 4Q23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net Current. Filing commentary support: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K121" authorId="0">
      <text>
        <r>
          <rPr>
            <b/>
          </rPr>
          <t xml:space="preserve">EDGAR Mapper:
</t>
        </r>
        <r>
          <t xml:space="preserve">EDGAR mapping:
Source: 10-Q, accession #0000320193-24-000006, filed 2024-02-02
Period: 1Q24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r>
      </text>
    </comment>
    <comment ref="L121" authorId="0">
      <text>
        <r>
          <rPr>
            <b/>
          </rPr>
          <t xml:space="preserve">EDGAR Mapper:
</t>
        </r>
        <r>
          <t xml:space="preserve">EDGAR mapping:
Source: 10-Q, accession #0000320193-24-000069, filed 2024-05-03
Period: 2Q24 / period ended 2024-03-30
Model row: Model!121 Accounts Receivable
Mapping type: grouped
Concepts used: AccountsReceivableNetCurrent = 21837 mm
Units: USD
Unit conversion: raw USD to $mm
Sign: copied using model sign convention
Confidence: high
Value written: 21837
Notes: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r>
      </text>
    </comment>
    <comment ref="M121" authorId="0">
      <text>
        <r>
          <rPr>
            <b/>
          </rPr>
          <t xml:space="preserve">EDGAR Mapper:
</t>
        </r>
        <r>
          <t xml:space="preserve">EDGAR mapping:
Source: 10-Q, accession #0000320193-24-000081, filed 2024-08-02
Period: 3Q24 / period ended 2024-06-29
Model row: Model!121 Accounts Receivable
Mapping type: grouped
Concepts used: AccountsReceivableNetCurrent = 22795 mm
Units: USD
Unit conversion: raw USD to $mm
Sign: copied using model sign convention
Confidence: high
Value written: 22795
Notes: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r>
      </text>
    </comment>
    <comment ref="N121" authorId="0">
      <text>
        <r>
          <rPr>
            <b/>
          </rPr>
          <t xml:space="preserve">EDGAR Mapper:
</t>
        </r>
        <r>
          <t xml:space="preserve">EDGAR mapping:
Source: 10-Q, accession #0000320193-25-000008, filed 2025-01-31
Period: 4Q24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net Current. Filing commentary support: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P121" authorId="0">
      <text>
        <r>
          <rPr>
            <b/>
          </rPr>
          <t xml:space="preserve">EDGAR Mapper:
</t>
        </r>
        <r>
          <t xml:space="preserve">EDGAR mapping:
Source: 10-Q, accession #0000320193-25-000008, filed 2025-01-31
Period: 1Q25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r>
      </text>
    </comment>
    <comment ref="Q121" authorId="0">
      <text>
        <r>
          <rPr>
            <b/>
          </rPr>
          <t xml:space="preserve">EDGAR Mapper:
</t>
        </r>
        <r>
          <t xml:space="preserve">EDGAR mapping:
Source: 10-Q, accession #0000320193-25-000057, filed 2025-05-02
Period: 2Q25 / period ended 2025-03-29
Model row: Model!121 Accounts Receivable
Mapping type: grouped
Concepts used: AccountsReceivableNetCurrent = 26136 mm
Units: USD
Unit conversion: raw USD to $mm
Sign: copied using model sign convention
Confidence: high
Value written: 26136
Notes: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r>
      </text>
    </comment>
    <comment ref="R121" authorId="0">
      <text>
        <r>
          <rPr>
            <b/>
          </rPr>
          <t xml:space="preserve">EDGAR Mapper:
</t>
        </r>
        <r>
          <t xml:space="preserve">EDGAR mapping:
Source: 10-Q, accession #0000320193-25-000073, filed 2025-08-01
Period: 3Q25 / period ended 2025-06-28
Model row: Model!121 Accounts Receivable
Mapping type: grouped
Concepts used: AccountsReceivableNetCurrent = 27557 mm
Units: USD
Unit conversion: raw USD to $mm
Sign: copied using model sign convention
Confidence: high
Value written: 27557
Notes: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r>
      </text>
    </comment>
    <comment ref="S121" authorId="0">
      <text>
        <r>
          <rPr>
            <b/>
          </rPr>
          <t xml:space="preserve">EDGAR Mapper:
</t>
        </r>
        <r>
          <t xml:space="preserve">EDGAR mapping:
Source: 10-Q, accession #0000320193-26-000006, filed 2026-01-30
Period: 4Q25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net Current. Filing commentary support: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U121" authorId="0">
      <text>
        <r>
          <rPr>
            <b/>
          </rPr>
          <t xml:space="preserve">EDGAR Mapper:
</t>
        </r>
        <r>
          <t xml:space="preserve">EDGAR mapping:
Source: 10-Q, accession #0000320193-26-000006, filed 2026-01-30
Period: 1Q26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r>
      </text>
    </comment>
    <comment ref="V121" authorId="0">
      <text>
        <r>
          <rPr>
            <b/>
          </rPr>
          <t xml:space="preserve">EDGAR Mapper:
</t>
        </r>
        <r>
          <t xml:space="preserve">EDGAR mapping:
Source: 10-Q, accession #0000320193-26-000013, filed 2026-05-01
Period: 2Q26 / period ended 2026-03-28
Model row: Model!121 Accounts Receivable
Mapping type: grouped
Concepts used: AccountsReceivableNetCurrent = 30339 mm
Units: USD
Unit conversion: raw USD to $mm
Sign: copied using model sign convention
Confidence: high
Value written: 30339
Notes: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2" authorId="0">
      <text>
        <r>
          <rPr>
            <b/>
          </rPr>
          <t xml:space="preserve">EDGAR Mapper:
</t>
        </r>
        <r>
          <t xml:space="preserve">EDGAR mapping:
Source: 10-Q, accession #0000320193-23-000006, filed 2023-02-03
Period: 1Q23 / period ended 2022-12-31
Model row: Model!122 Inventory
Mapping type: direct
Concepts used: InventoryNet = 6820 mm
Units: USD
Unit conversion: raw USD to $mm
Sign: copied using model sign convention
Confidence: high
Value written: 6820</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Units: USD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Units: USD
Unit conversion: raw USD to $mm
Sign: copied using model sign convention
Confidence: high
Value written: 7351</t>
        </r>
      </text>
    </comment>
    <comment ref="I122" authorId="0">
      <text>
        <r>
          <rPr>
            <b/>
          </rPr>
          <t xml:space="preserve">EDGAR Mapper:
</t>
        </r>
        <r>
          <t xml:space="preserve">EDGAR mapping:
Source: 10-Q, accession #0000320193-24-000006, filed 2024-02-02
Period: 4Q23 / period ended 2023-12-30
Model row: Model!122 Inventory
Mapping type: direct
Concepts used: InventoryNet = 6511 mm
Units: USD
Unit conversion: raw USD to $mm
Sign: copied using model sign convention
Confidence: high
Value written: 6511</t>
        </r>
      </text>
    </comment>
    <comment ref="K122" authorId="0">
      <text>
        <r>
          <rPr>
            <b/>
          </rPr>
          <t xml:space="preserve">EDGAR Mapper:
</t>
        </r>
        <r>
          <t xml:space="preserve">EDGAR mapping:
Source: 10-Q, accession #0000320193-24-000006, filed 2024-02-02
Period: 1Q24 / period ended 2023-12-30
Model row: Model!122 Inventory
Mapping type: direct
Concepts used: InventoryNet = 6511 mm
Units: USD
Unit conversion: raw USD to $mm
Sign: copied using model sign convention
Confidence: high
Value written: 6511</t>
        </r>
      </text>
    </comment>
    <comment ref="L122" authorId="0">
      <text>
        <r>
          <rPr>
            <b/>
          </rPr>
          <t xml:space="preserve">EDGAR Mapper:
</t>
        </r>
        <r>
          <t xml:space="preserve">EDGAR mapping:
Source: 10-Q, accession #0000320193-24-000069, filed 2024-05-03
Period: 2Q24 / period ended 2024-03-30
Model row: Model!122 Inventory
Mapping type: direct
Concepts used: InventoryNet = 6232 mm
Units: USD
Unit conversion: raw USD to $mm
Sign: copied using model sign convention
Confidence: high
Value written: 6232</t>
        </r>
      </text>
    </comment>
    <comment ref="M122" authorId="0">
      <text>
        <r>
          <rPr>
            <b/>
          </rPr>
          <t xml:space="preserve">EDGAR Mapper:
</t>
        </r>
        <r>
          <t xml:space="preserve">EDGAR mapping:
Source: 10-Q, accession #0000320193-24-000081, filed 2024-08-02
Period: 3Q24 / period ended 2024-06-29
Model row: Model!122 Inventory
Mapping type: direct
Concepts used: InventoryNet = 6165 mm
Units: USD
Unit conversion: raw USD to $mm
Sign: copied using model sign convention
Confidence: high
Value written: 6165</t>
        </r>
      </text>
    </comment>
    <comment ref="N122" authorId="0">
      <text>
        <r>
          <rPr>
            <b/>
          </rPr>
          <t xml:space="preserve">EDGAR Mapper:
</t>
        </r>
        <r>
          <t xml:space="preserve">EDGAR mapping:
Source: 10-Q, accession #0000320193-25-000008, filed 2025-01-31
Period: 4Q24 / period ended 2024-12-28
Model row: Model!122 Inventory
Mapping type: direct
Concepts used: InventoryNet = 6911 mm
Units: USD
Unit conversion: raw USD to $mm
Sign: copied using model sign convention
Confidence: high
Value written: 6911</t>
        </r>
      </text>
    </comment>
    <comment ref="P122" authorId="0">
      <text>
        <r>
          <rPr>
            <b/>
          </rPr>
          <t xml:space="preserve">EDGAR Mapper:
</t>
        </r>
        <r>
          <t xml:space="preserve">EDGAR mapping:
Source: 10-Q, accession #0000320193-25-000008, filed 2025-01-31
Period: 1Q25 / period ended 2024-12-28
Model row: Model!122 Inventory
Mapping type: direct
Concepts used: InventoryNet = 6911 mm
Units: USD
Unit conversion: raw USD to $mm
Sign: copied using model sign convention
Confidence: high
Value written: 6911</t>
        </r>
      </text>
    </comment>
    <comment ref="Q122" authorId="0">
      <text>
        <r>
          <rPr>
            <b/>
          </rPr>
          <t xml:space="preserve">EDGAR Mapper:
</t>
        </r>
        <r>
          <t xml:space="preserve">EDGAR mapping:
Source: 10-Q, accession #0000320193-25-000057, filed 2025-05-02
Period: 2Q25 / period ended 2025-03-29
Model row: Model!122 Inventory
Mapping type: direct
Concepts used: InventoryNet = 6269 mm
Units: USD
Unit conversion: raw USD to $mm
Sign: copied using model sign convention
Confidence: high
Value written: 6269</t>
        </r>
      </text>
    </comment>
    <comment ref="R122" authorId="0">
      <text>
        <r>
          <rPr>
            <b/>
          </rPr>
          <t xml:space="preserve">EDGAR Mapper:
</t>
        </r>
        <r>
          <t xml:space="preserve">EDGAR mapping:
Source: 10-Q, accession #0000320193-25-000073, filed 2025-08-01
Period: 3Q25 / period ended 2025-06-28
Model row: Model!122 Inventory
Mapping type: direct
Concepts used: InventoryNet = 5925 mm
Units: USD
Unit conversion: raw USD to $mm
Sign: copied using model sign convention
Confidence: high
Value written: 5925</t>
        </r>
      </text>
    </comment>
    <comment ref="S122" authorId="0">
      <text>
        <r>
          <rPr>
            <b/>
          </rPr>
          <t xml:space="preserve">EDGAR Mapper:
</t>
        </r>
        <r>
          <t xml:space="preserve">EDGAR mapping:
Source: 10-Q, accession #0000320193-26-000006, filed 2026-01-30
Period: 4Q25 / period ended 2025-12-27
Model row: Model!122 Inventory
Mapping type: direct
Concepts used: InventoryNet = 5875 mm
Units: USD
Unit conversion: raw USD to $mm
Sign: copied using model sign convention
Confidence: high
Value written: 5875</t>
        </r>
      </text>
    </comment>
    <comment ref="U122" authorId="0">
      <text>
        <r>
          <rPr>
            <b/>
          </rPr>
          <t xml:space="preserve">EDGAR Mapper:
</t>
        </r>
        <r>
          <t xml:space="preserve">EDGAR mapping:
Source: 10-Q, accession #0000320193-26-000006, filed 2026-01-30
Period: 1Q26 / period ended 2025-12-27
Model row: Model!122 Inventory
Mapping type: direct
Concepts used: InventoryNet = 5875 mm
Units: USD
Unit conversion: raw USD to $mm
Sign: copied using model sign convention
Confidence: high
Value written: 5875</t>
        </r>
      </text>
    </comment>
    <comment ref="V122" authorId="0">
      <text>
        <r>
          <rPr>
            <b/>
          </rPr>
          <t xml:space="preserve">EDGAR Mapper:
</t>
        </r>
        <r>
          <t xml:space="preserve">EDGAR mapping:
Source: 10-Q, accession #0000320193-26-000013, filed 2026-05-01
Period: 2Q26 / period ended 2026-03-28
Model row: Model!122 Inventory
Mapping type: direct
Concepts used: InventoryNet = 6747 mm
Units: USD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Assets, Current, Cash and Cash Equivalents At Carrying Value, Accounts Receivable net Current, Inventory net. Included current assets less separately modeled cash/current investments, receivables, and inventory. Filing commentary support: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Assets, Current, Cash and Cash Equivalents At Carrying Value, Accounts Receivable net Current, Inventory net. Included current assets less separately modeled cash/current investments, receivables, and inventory. Filing commentary support: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Assets, Current, Cash and Cash Equivalents At Carrying Value, Accounts Receivable net Current, Inventory net. Included current assets less separately modeled cash/current investments, receivables, and inventory. Filing commentary support: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123" authorId="0">
      <text>
        <r>
          <rPr>
            <b/>
          </rPr>
          <t xml:space="preserve">EDGAR Mapper:
</t>
        </r>
        <r>
          <t xml:space="preserve">EDGAR mapping:
Source: 10-Q, accession #0000320193-23-000006, filed 2023-02-03
Period: 1Q23 / period ended 2022-12-31
Model row: Model!123 Prepaid &amp; Other Current Assets
Mapping type: grouped
Concepts used: AssetsCurrent = 128777 mm; CashAndCashEquivalentsAtCarryingValue = 20535 mm; AccountsReceivableNetCurrent = 23752 mm; InventoryNet = 6820 mm
Units: USD
Unit conversion: raw USD to $mm
Sign: copied using model sign convention
Confidence: high
Value written: 77670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EDGAR Mapper:
Calculated as the residual needed for balance-sheet total assets to tie to EDGAR.</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Units: USD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EDGAR Mapper:
Calculated as the residual needed for balance-sheet total assets to tie to EDGAR.</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Units: USD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EDGAR Mapper:
Calculated as the residual needed for balance-sheet total assets to tie to EDGAR.</t>
        </r>
      </text>
    </comment>
    <comment ref="I123" authorId="0">
      <text>
        <r>
          <rPr>
            <b/>
          </rPr>
          <t xml:space="preserve">EDGAR Mapper:
</t>
        </r>
        <r>
          <t xml:space="preserve">EDGAR mapping:
Source: 10-K, accession #0000320193-24-000123, filed 2024-11-01
Period: 4Q23 / period ended 2023-09-30
Model row: Model!123 Prepaid &amp; Other Current Assets
Mapping type: grouped
Concepts used: AssetsCurrent = 143566 mm; CashAndCashEquivalentsAtCarryingValue = 40760 mm; AccountsReceivableNetCurrent = 23194 mm; InventoryNet = 6511 mm
Units: USD
Unit conversion: raw USD to $mm
Sign: copied using model sign convention
Confidence: high
Value written: 73101
Notes: Grouped from EDGAR: Assets, Current, Cash and Cash Equivalents At Carrying Value, Accounts Receivable net Current, Inventory net. Included current assets less separately modeled cash/current investments, receivables, and inventory. Filing commentary support: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EDGAR Mapper:
Calculated as the residual needed for balance-sheet total assets to tie to EDGAR.</t>
        </r>
      </text>
    </comment>
    <comment ref="K123" authorId="0">
      <text>
        <r>
          <rPr>
            <b/>
          </rPr>
          <t xml:space="preserve">EDGAR Mapper:
</t>
        </r>
        <r>
          <t xml:space="preserve">EDGAR mapping:
Source: 10-Q, accession #0000320193-24-000006, filed 2024-02-02
Period: 1Q24 / period ended 2023-12-30
Model row: Model!123 Prepaid &amp; Other Current Assets
Mapping type: grouped
Concepts used: AssetsCurrent = 143692 mm; CashAndCashEquivalentsAtCarryingValue = 40760 mm; AccountsReceivableNetCurrent = 23194 mm; InventoryNet = 6511 mm
Units: USD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EDGAR Mapper:
Calculated as the residual needed for balance-sheet total assets to tie to EDGAR.
EDGAR Mapper:
Calculated as the residual needed for the Balance Sheet Check to tie to zero using EDGAR-sourced mapped balances.</t>
        </r>
      </text>
    </comment>
    <comment ref="L123" authorId="0">
      <text>
        <r>
          <rPr>
            <b/>
          </rPr>
          <t xml:space="preserve">EDGAR Mapper:
</t>
        </r>
        <r>
          <t xml:space="preserve">EDGAR mapping:
Source: 10-Q, accession #0000320193-24-000069, filed 2024-05-03
Period: 2Q24 / period ended 2024-03-30
Model row: Model!123 Prepaid &amp; Other Current Assets
Mapping type: grouped
Concepts used: AssetsCurrent = 128416 mm; CashAndCashEquivalentsAtCarryingValue = 32695 mm; AccountsReceivableNetCurrent = 21837 mm; InventoryNet = 6232 mm
Units: USD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EDGAR Mapper:
Calculated as the residual needed for balance-sheet total assets to tie to EDGAR.</t>
        </r>
      </text>
    </comment>
    <comment ref="M123" authorId="0">
      <text>
        <r>
          <rPr>
            <b/>
          </rPr>
          <t xml:space="preserve">EDGAR Mapper:
</t>
        </r>
        <r>
          <t xml:space="preserve">EDGAR mapping:
Source: 10-Q, accession #0000320193-24-000081, filed 2024-08-02
Period: 3Q24 / period ended 2024-06-29
Model row: Model!123 Prepaid &amp; Other Current Assets
Mapping type: grouped
Concepts used: AssetsCurrent = 125435 mm; CashAndCashEquivalentsAtCarryingValue = 25565 mm; AccountsReceivableNetCurrent = 22795 mm; InventoryNet = 6165 mm
Units: USD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EDGAR Mapper:
Calculated as the residual needed for balance-sheet total assets to tie to EDGAR.</t>
        </r>
      </text>
    </comment>
    <comment ref="N123" authorId="0">
      <text>
        <r>
          <rPr>
            <b/>
          </rPr>
          <t xml:space="preserve">EDGAR Mapper:
</t>
        </r>
        <r>
          <t xml:space="preserve">EDGAR mapping:
Source: 10-K, accession #0000320193-25-000079, filed 2025-10-31
Period: 4Q24 / period ended 2024-09-28
Model row: Model!123 Prepaid &amp; Other Current Assets
Mapping type: grouped
Concepts used: AssetsCurrent = 152987 mm; CashAndCashEquivalentsAtCarryingValue = 30299 mm; AccountsReceivableNetCurrent = 29639 mm; InventoryNet = 6911 mm
Units: USD
Unit conversion: raw USD to $mm
Sign: copied using model sign convention
Confidence: high
Value written: 86138
Notes: Grouped from EDGAR: Assets, Current, Cash and Cash Equivalents At Carrying Value, Accounts Receivable net Current, Inventory net. Included current assets less separately modeled cash/current investments, receivables, and inventory. Filing commentary support: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EDGAR Mapper:
Calculated as the residual needed for balance-sheet total assets to tie to EDGAR.</t>
        </r>
      </text>
    </comment>
    <comment ref="P123" authorId="0">
      <text>
        <r>
          <rPr>
            <b/>
          </rPr>
          <t xml:space="preserve">EDGAR Mapper:
</t>
        </r>
        <r>
          <t xml:space="preserve">EDGAR mapping:
Source: 10-Q, accession #0000320193-25-000008, filed 2025-01-31
Period: 1Q25 / period ended 2024-12-28
Model row: Model!123 Prepaid &amp; Other Current Assets
Mapping type: grouped
Concepts used: AssetsCurrent = 133240 mm; CashAndCashEquivalentsAtCarryingValue = 30299 mm; AccountsReceivableNetCurrent = 29639 mm; InventoryNet = 6911 mm
Units: USD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3" authorId="0">
      <text>
        <r>
          <rPr>
            <b/>
          </rPr>
          <t xml:space="preserve">EDGAR Mapper:
</t>
        </r>
        <r>
          <t xml:space="preserve">EDGAR mapping:
Source: 10-Q, accession #0000320193-25-000057, filed 2025-05-02
Period: 2Q25 / period ended 2025-03-29
Model row: Model!123 Prepaid &amp; Other Current Assets
Mapping type: grouped
Concepts used: AssetsCurrent = 118674 mm; CashAndCashEquivalentsAtCarryingValue = 28162 mm; AccountsReceivableNetCurrent = 26136 mm; InventoryNet = 6269 mm
Units: USD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3" authorId="0">
      <text>
        <r>
          <rPr>
            <b/>
          </rPr>
          <t xml:space="preserve">EDGAR Mapper:
</t>
        </r>
        <r>
          <t xml:space="preserve">EDGAR mapping:
Source: 10-Q, accession #0000320193-25-000073, filed 2025-08-01
Period: 3Q25 / period ended 2025-06-28
Model row: Model!123 Prepaid &amp; Other Current Assets
Mapping type: grouped
Concepts used: AssetsCurrent = 122491 mm; CashAndCashEquivalentsAtCarryingValue = 36269 mm; AccountsReceivableNetCurrent = 27557 mm; InventoryNet = 5925 mm
Units: USD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3" authorId="0">
      <text>
        <r>
          <rPr>
            <b/>
          </rPr>
          <t xml:space="preserve">EDGAR Mapper:
</t>
        </r>
        <r>
          <t xml:space="preserve">EDGAR mapping:
Source: 10-Q, accession #0000320193-26-000013, filed 2026-05-01
Period: 4Q25 / period ended 2025-09-27
Model row: Model!123 Prepaid &amp; Other Current Assets
Mapping type: grouped
Concepts used: AssetsCurrent = 147957 mm; CashAndCashEquivalentsAtCarryingValue = 45317 mm; AccountsReceivableNetCurrent = 39921 mm; InventoryNet = 5875 mm
Units: USD
Unit conversion: raw USD to $mm
Sign: copied using model sign convention
Confidence: high
Value written: 56844
Notes: Grouped from EDGAR: Assets, Current, Cash and Cash Equivalents At Carrying Value, Accounts Receivable net Current, Inventory net. Included current assets less separately modeled cash/current investments, receivables, and inventory. Filing commentary support: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U123" authorId="0">
      <text>
        <r>
          <rPr>
            <b/>
          </rPr>
          <t xml:space="preserve">EDGAR Mapper:
</t>
        </r>
        <r>
          <t xml:space="preserve">EDGAR mapping:
Source: 10-Q, accession #0000320193-26-000006, filed 2026-01-30
Period: 1Q26 / period ended 2025-12-27
Model row: Model!123 Prepaid &amp; Other Current Assets
Mapping type: grouped
Concepts used: AssetsCurrent = 158104 mm; CashAndCashEquivalentsAtCarryingValue = 45317 mm; AccountsReceivableNetCurrent = 39921 mm; InventoryNet = 5875 mm
Units: USD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EDGAR Mapper:
Calculated as the residual needed for balance-sheet total assets to tie to EDGAR.
EDGAR Mapper:
Calculated as the residual needed for the Balance Sheet Check to tie to zero using EDGAR-sourced mapped balances.</t>
        </r>
      </text>
    </comment>
    <comment ref="V123" authorId="0">
      <text>
        <r>
          <rPr>
            <b/>
          </rPr>
          <t xml:space="preserve">EDGAR Mapper:
</t>
        </r>
        <r>
          <t xml:space="preserve">EDGAR mapping:
Source: 10-Q, accession #0000320193-26-000013, filed 2026-05-01
Period: 2Q26 / period ended 2026-03-28
Model row: Model!123 Prepaid &amp; Other Current Assets
Mapping type: grouped
Concepts used: AssetsCurrent = 144114 mm; CashAndCashEquivalentsAtCarryingValue = 45572 mm; AccountsReceivableNetCurrent = 30339 mm; InventoryNet = 6747 mm
Units: USD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EDGAR Mapper:
Calculated as the residual needed for balance-sheet total assets to tie to EDGAR.</t>
        </r>
      </text>
    </comment>
    <comment ref="Z124" authorId="0">
      <text/>
    </comment>
    <comment ref="AE124" authorId="0">
      <text/>
    </comment>
    <comment ref="C126" authorId="0">
      <text>
        <r>
          <rPr>
            <b/>
          </rPr>
          <t xml:space="preserve">EDGAR Mapper:
</t>
        </r>
        <r>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Property Plant and Equipment net.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6" authorId="0">
      <text>
        <r>
          <rPr>
            <b/>
          </rPr>
          <t xml:space="preserve">EDGAR Mapper:
</t>
        </r>
        <r>
          <t xml:space="preserve">EDGAR mapping:
Source: 10-Q, accession #0000320193-23-000006, filed 2023-02-03
Period: 1Q23 / period ended 2022-12-31
Model row: Model!126 PP&amp;E, Net
Mapping type: grouped
Concepts used: PropertyPlantAndEquipmentNet = 42951 mm
Units: USD
Unit conversion: raw USD to $mm
Sign: copied using model sign convention
Confidence: high
Value written: 42951
Notes: 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Units: USD
Unit conversion: raw USD to $mm
Sign: copied using model sign convention
Confidence: high
Value written: 43398
Notes: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Units: USD
Unit conversion: raw USD to $mm
Sign: copied using model sign convention
Confidence: high
Value written: 43550
Notes: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26" authorId="0">
      <text>
        <r>
          <rPr>
            <b/>
          </rPr>
          <t xml:space="preserve">EDGAR Mapper:
</t>
        </r>
        <r>
          <t xml:space="preserve">EDGAR mapping:
Source: 10-Q, accession #0000320193-24-000006, filed 2024-02-02
Period: 4Q23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t>
        </r>
      </text>
    </comment>
    <comment ref="K126" authorId="0">
      <text>
        <r>
          <rPr>
            <b/>
          </rPr>
          <t xml:space="preserve">EDGAR Mapper:
</t>
        </r>
        <r>
          <t xml:space="preserve">EDGAR mapping:
Source: 10-Q, accession #0000320193-24-000006, filed 2024-02-02
Period: 1Q24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26" authorId="0">
      <text>
        <r>
          <rPr>
            <b/>
          </rPr>
          <t xml:space="preserve">EDGAR Mapper:
</t>
        </r>
        <r>
          <t xml:space="preserve">EDGAR mapping:
Source: 10-Q, accession #0000320193-24-000069, filed 2024-05-03
Period: 2Q24 / period ended 2024-03-30
Model row: Model!126 PP&amp;E, Net
Mapping type: grouped
Concepts used: PropertyPlantAndEquipmentNet = 43546 mm
Units: USD
Unit conversion: raw USD to $mm
Sign: copied using model sign convention
Confidence: high
Value written: 43546
Notes: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26" authorId="0">
      <text>
        <r>
          <rPr>
            <b/>
          </rPr>
          <t xml:space="preserve">EDGAR Mapper:
</t>
        </r>
        <r>
          <t xml:space="preserve">EDGAR mapping:
Source: 10-Q, accession #0000320193-24-000081, filed 2024-08-02
Period: 3Q24 / period ended 2024-06-29
Model row: Model!126 PP&amp;E, Net
Mapping type: grouped
Concepts used: PropertyPlantAndEquipmentNet = 44502 mm
Units: USD
Unit conversion: raw USD to $mm
Sign: copied using model sign convention
Confidence: high
Value written: 44502
Notes: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26" authorId="0">
      <text>
        <r>
          <rPr>
            <b/>
          </rPr>
          <t xml:space="preserve">EDGAR Mapper:
</t>
        </r>
        <r>
          <t xml:space="preserve">EDGAR mapping:
Source: 10-Q, accession #0000320193-25-000008, filed 2025-01-31
Period: 4Q24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t>
        </r>
      </text>
    </comment>
    <comment ref="P126" authorId="0">
      <text>
        <r>
          <rPr>
            <b/>
          </rPr>
          <t xml:space="preserve">EDGAR Mapper:
</t>
        </r>
        <r>
          <t xml:space="preserve">EDGAR mapping:
Source: 10-Q, accession #0000320193-25-000008, filed 2025-01-31
Period: 1Q25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26" authorId="0">
      <text>
        <r>
          <rPr>
            <b/>
          </rPr>
          <t xml:space="preserve">EDGAR Mapper:
</t>
        </r>
        <r>
          <t xml:space="preserve">EDGAR mapping:
Source: 10-Q, accession #0000320193-25-000057, filed 2025-05-02
Period: 2Q25 / period ended 2025-03-29
Model row: Model!126 PP&amp;E, Net
Mapping type: grouped
Concepts used: PropertyPlantAndEquipmentNet = 46876 mm
Units: USD
Unit conversion: raw USD to $mm
Sign: copied using model sign convention
Confidence: high
Value written: 46876
Notes: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6" authorId="0">
      <text>
        <r>
          <rPr>
            <b/>
          </rPr>
          <t xml:space="preserve">EDGAR Mapper:
</t>
        </r>
        <r>
          <t xml:space="preserve">EDGAR mapping:
Source: 10-Q, accession #0000320193-25-000073, filed 2025-08-01
Period: 3Q25 / period ended 2025-06-28
Model row: Model!126 PP&amp;E, Net
Mapping type: grouped
Concepts used: PropertyPlantAndEquipmentNet = 48508 mm
Units: USD
Unit conversion: raw USD to $mm
Sign: copied using model sign convention
Confidence: high
Value written: 48508
Notes: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6" authorId="0">
      <text>
        <r>
          <rPr>
            <b/>
          </rPr>
          <t xml:space="preserve">EDGAR Mapper:
</t>
        </r>
        <r>
          <t xml:space="preserve">EDGAR mapping:
Source: 10-Q, accession #0000320193-26-000006, filed 2026-01-30
Period: 4Q25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t>
        </r>
      </text>
    </comment>
    <comment ref="U126" authorId="0">
      <text>
        <r>
          <rPr>
            <b/>
          </rPr>
          <t xml:space="preserve">EDGAR Mapper:
</t>
        </r>
        <r>
          <t xml:space="preserve">EDGAR mapping:
Source: 10-Q, accession #0000320193-26-000006, filed 2026-01-30
Period: 1Q26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26" authorId="0">
      <text>
        <r>
          <rPr>
            <b/>
          </rPr>
          <t xml:space="preserve">EDGAR Mapper:
</t>
        </r>
        <r>
          <t xml:space="preserve">EDGAR mapping:
Source: 10-Q, accession #0000320193-26-000013, filed 2026-05-01
Period: 2Q26 / period ended 2026-03-28
Model row: Model!126 PP&amp;E, Net
Mapping type: grouped
Concepts used: PropertyPlantAndEquipmentNet = 50116 mm
Units: USD
Unit conversion: raw USD to $mm
Sign: copied using model sign convention
Confidence: high
Value written: 50116
Notes: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Finite Lived Intangible Assets net. No separate intangible assets line item was reported in the SEC balance sheet for this period, so stale template values were cleared.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Intangible Assets net Excluding Goodwill.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Intangible Assets, Net (Excluding Goodwill). Grouped from EDGAR: Intangible Assets net Excluding Goodwill.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7" authorId="0">
      <text>
        <r>
          <rPr>
            <b/>
          </rPr>
          <t xml:space="preserve">EDGAR Mapper:
</t>
        </r>
        <r>
          <t xml:space="preserve">EDGAR mapping:
Source: SEC filing
Period: 1Q23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7" authorId="0">
      <text>
        <r>
          <rPr>
            <b/>
          </rPr>
          <t xml:space="preserve">EDGAR Mapper:
</t>
        </r>
        <r>
          <t xml:space="preserve">EDGAR mapping:
Source: SEC filing
Period: 2Q23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7" authorId="0">
      <text>
        <r>
          <rPr>
            <b/>
          </rPr>
          <t xml:space="preserve">EDGAR Mapper:
</t>
        </r>
        <r>
          <t xml:space="preserve">EDGAR mapping:
Source: SEC filing
Period: 3Q23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7" authorId="0">
      <text>
        <r>
          <rPr>
            <b/>
          </rPr>
          <t xml:space="preserve">EDGAR Mapper:
</t>
        </r>
        <r>
          <t xml:space="preserve">EDGAR mapping:
Source: SEC filing
Period: 4Q23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K127" authorId="0">
      <text>
        <r>
          <rPr>
            <b/>
          </rPr>
          <t xml:space="preserve">EDGAR Mapper:
</t>
        </r>
        <r>
          <t xml:space="preserve">EDGAR mapping:
Source: SEC filing
Period: 1Q24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7" authorId="0">
      <text>
        <r>
          <rPr>
            <b/>
          </rPr>
          <t xml:space="preserve">EDGAR Mapper:
</t>
        </r>
        <r>
          <t xml:space="preserve">EDGAR mapping:
Source: SEC filing
Period: 2Q24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7" authorId="0">
      <text>
        <r>
          <rPr>
            <b/>
          </rPr>
          <t xml:space="preserve">EDGAR Mapper:
</t>
        </r>
        <r>
          <t xml:space="preserve">EDGAR mapping:
Source: SEC filing
Period: 3Q24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7" authorId="0">
      <text>
        <r>
          <rPr>
            <b/>
          </rPr>
          <t xml:space="preserve">EDGAR Mapper:
</t>
        </r>
        <r>
          <t xml:space="preserve">EDGAR mapping:
Source: SEC filing
Period: 4Q24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P127" authorId="0">
      <text>
        <r>
          <rPr>
            <b/>
          </rPr>
          <t xml:space="preserve">EDGAR Mapper:
</t>
        </r>
        <r>
          <t xml:space="preserve">EDGAR mapping:
Source: SEC filing
Period: 1Q25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7" authorId="0">
      <text>
        <r>
          <rPr>
            <b/>
          </rPr>
          <t xml:space="preserve">EDGAR Mapper:
</t>
        </r>
        <r>
          <t xml:space="preserve">EDGAR mapping:
Source: SEC filing
Period: 2Q25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7" authorId="0">
      <text>
        <r>
          <rPr>
            <b/>
          </rPr>
          <t xml:space="preserve">EDGAR Mapper:
</t>
        </r>
        <r>
          <t xml:space="preserve">EDGAR mapping:
Source: 10-Q, accession #0000320193-26-000013, filed 2026-05-01
Period: 3Q25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r>
      </text>
    </comment>
    <comment ref="S127" authorId="0">
      <text>
        <r>
          <rPr>
            <b/>
          </rPr>
          <t xml:space="preserve">EDGAR Mapper:
</t>
        </r>
        <r>
          <t xml:space="preserve">EDGAR mapping:
Source: 10-Q, accession #0000320193-26-000013, filed 2026-05-01
Period: 4Q25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U127" authorId="0">
      <text>
        <r>
          <rPr>
            <b/>
          </rPr>
          <t xml:space="preserve">EDGAR Mapper:
</t>
        </r>
        <r>
          <t xml:space="preserve">EDGAR mapping:
Source: 10-Q, accession #0000320193-26-000013, filed 2026-05-01
Period: 1Q26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r>
      </text>
    </comment>
    <comment ref="V127" authorId="0">
      <text>
        <r>
          <rPr>
            <b/>
          </rPr>
          <t xml:space="preserve">EDGAR Mapper:
</t>
        </r>
        <r>
          <t xml:space="preserve">EDGAR mapping:
Source: 10-Q, accession #0000320193-26-000013, filed 2026-05-01
Period: 2Q26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8" authorId="0">
      <text>
        <r>
          <rPr>
            <b/>
          </rPr>
          <t xml:space="preserve">EDGAR Mapper:
</t>
        </r>
        <r>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8" authorId="0">
      <text>
        <r>
          <rPr>
            <b/>
          </rPr>
          <t xml:space="preserve">EDGAR Mapper:
</t>
        </r>
        <r>
          <t xml:space="preserve">EDGAR mapping:
Source: SEC filing
Period: 1Q23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8" authorId="0">
      <text>
        <r>
          <rPr>
            <b/>
          </rPr>
          <t xml:space="preserve">EDGAR Mapper:
</t>
        </r>
        <r>
          <t xml:space="preserve">EDGAR mapping:
Source: SEC filing
Period: 2Q23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8" authorId="0">
      <text>
        <r>
          <rPr>
            <b/>
          </rPr>
          <t xml:space="preserve">EDGAR Mapper:
</t>
        </r>
        <r>
          <t xml:space="preserve">EDGAR mapping:
Source: SEC filing
Period: 3Q23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8" authorId="0">
      <text>
        <r>
          <rPr>
            <b/>
          </rPr>
          <t xml:space="preserve">EDGAR Mapper:
</t>
        </r>
        <r>
          <t xml:space="preserve">EDGAR mapping:
Source: SEC filing
Period: 4Q23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r>
      </text>
    </comment>
    <comment ref="K128" authorId="0">
      <text>
        <r>
          <rPr>
            <b/>
          </rPr>
          <t xml:space="preserve">EDGAR Mapper:
</t>
        </r>
        <r>
          <t xml:space="preserve">EDGAR mapping:
Source: SEC filing
Period: 1Q24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8" authorId="0">
      <text>
        <r>
          <rPr>
            <b/>
          </rPr>
          <t xml:space="preserve">EDGAR Mapper:
</t>
        </r>
        <r>
          <t xml:space="preserve">EDGAR mapping:
Source: SEC filing
Period: 2Q24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8" authorId="0">
      <text>
        <r>
          <rPr>
            <b/>
          </rPr>
          <t xml:space="preserve">EDGAR Mapper:
</t>
        </r>
        <r>
          <t xml:space="preserve">EDGAR mapping:
Source: SEC filing
Period: 3Q24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8" authorId="0">
      <text>
        <r>
          <rPr>
            <b/>
          </rPr>
          <t xml:space="preserve">EDGAR Mapper:
</t>
        </r>
        <r>
          <t xml:space="preserve">EDGAR mapping:
Source: SEC filing
Period: 4Q24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r>
      </text>
    </comment>
    <comment ref="P128" authorId="0">
      <text>
        <r>
          <rPr>
            <b/>
          </rPr>
          <t xml:space="preserve">EDGAR Mapper:
</t>
        </r>
        <r>
          <t xml:space="preserve">EDGAR mapping:
Source: SEC filing
Period: 1Q25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8" authorId="0">
      <text>
        <r>
          <rPr>
            <b/>
          </rPr>
          <t xml:space="preserve">EDGAR Mapper:
</t>
        </r>
        <r>
          <t xml:space="preserve">EDGAR mapping:
Source: SEC filing
Period: 2Q25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8" authorId="0">
      <text>
        <r>
          <rPr>
            <b/>
          </rPr>
          <t xml:space="preserve">EDGAR Mapper:
</t>
        </r>
        <r>
          <t xml:space="preserve">EDGAR mapping:
Source: SEC filing
Period: 3Q25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r>
      </text>
    </comment>
    <comment ref="S128" authorId="0">
      <text>
        <r>
          <rPr>
            <b/>
          </rPr>
          <t xml:space="preserve">EDGAR Mapper:
</t>
        </r>
        <r>
          <t xml:space="preserve">EDGAR mapping:
Source: SEC filing
Period: 4Q25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r>
      </text>
    </comment>
    <comment ref="U128" authorId="0">
      <text>
        <r>
          <rPr>
            <b/>
          </rPr>
          <t xml:space="preserve">EDGAR Mapper:
</t>
        </r>
        <r>
          <t xml:space="preserve">EDGAR mapping:
Source: SEC filing
Period: 1Q26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r>
      </text>
    </comment>
    <comment ref="V128" authorId="0">
      <text>
        <r>
          <rPr>
            <b/>
          </rPr>
          <t xml:space="preserve">EDGAR Mapper:
</t>
        </r>
        <r>
          <t xml:space="preserve">EDGAR mapping:
Source: SEC filing
Period: 2Q26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Assets, Assets, Current, Property, Plant and Equipment, Net, Intangible Assets net Excluding Goodwill,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9" authorId="0">
      <text/>
    </comment>
    <comment ref="G129" authorId="0">
      <text/>
    </comment>
    <comment ref="H129" authorId="0">
      <text/>
    </comment>
    <comment ref="I129" authorId="0">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L129" authorId="0">
      <text/>
    </comment>
    <comment ref="M129" authorId="0">
      <text/>
    </comment>
    <comment ref="N129" authorId="0">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#0000320193-25-000008, filed 2025-01-31
Period: 1Q25 / period ended 2024-12-28
Model row: Model!129 Other Non-Current Assets
Mapping type: grouped
Concepts used: Assets = 344085 mm; AssetsCurrent = 133240 mm; PropertyPlantAndEquipmentNet = 46069 mm; FiniteLivedIntangibleAssetsNet = 0 mm; Goodwill = 0 mm
Units: USD
Unit conversion: raw USD to $mm
Sign: copied using model sign convention
Confidence: high
Value written: 164776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EDGAR Mapper:
Calculated as the residual needed for the Balance Sheet Check to tie to zero using EDGAR-sourced mapped balances.</t>
        </r>
      </text>
    </comment>
    <comment ref="Q129" authorId="0">
      <text>
        <r>
          <rPr>
            <b/>
          </rPr>
          <t xml:space="preserve">EDGAR Mapper:
</t>
        </r>
        <r>
          <t xml:space="preserve">EDGAR mapping:
Source: 10-Q, accession #0000320193-25-000057, filed 2025-05-02
Period: 2Q25 / period ended 2025-03-29
Model row: Model!129 Other Non-Current Assets
Mapping type: grouped
Concepts used: Assets = 331233 mm; AssetsCurrent = 118674 mm; PropertyPlantAndEquipmentNet = 46876 mm; FiniteLivedIntangibleAssetsNet = 0 mm; Goodwill = 0 mm
Units: USD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9" authorId="0">
      <text>
        <r>
          <rPr>
            <b/>
          </rPr>
          <t xml:space="preserve">EDGAR Mapper:
</t>
        </r>
        <r>
          <t xml:space="preserve">EDGAR mapping:
Source: 10-Q, accession #0000320193-25-000073, filed 2025-08-01
Period: 3Q25 / period ended 2025-06-28
Model row: Model!129 Other Non-Current Assets
Mapping type: grouped
Concepts used: Assets = 331495 mm; AssetsCurrent = 122491 mm; PropertyPlantAndEquipmentNet = 48508 mm; IntangibleAssetsNetExcludingGoodwill = 13301 mm; Goodwill = 0 mm
Units: USD
Unit conversion: raw USD to $mm
Sign: copied using model sign convention
Confidence: high
Value written: 147195
Notes: Grouped from EDGAR: Assets, Assets, Current, Property, Plant and Equipment, Net, Intangible Assets net Excluding Goodwill,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9" authorId="0">
      <text>
        <r>
          <rPr>
            <b/>
          </rPr>
          <t xml:space="preserve">EDGAR Mapper:
</t>
        </r>
        <r>
          <t xml:space="preserve">EDGAR mapping:
Source: 10-Q, accession #0000320193-26-000006, filed 2026-01-30
Period: 4Q25 / period ended 2025-12-27
Model row: Model!129 Other Non-Current Assets
Mapping type: grouped
Concepts used: Assets = 379297 mm; AssetsCurrent = 147957 mm; PropertyPlantAndEquipmentNet = 50159 mm; IntangibleAssetsNetExcludingGoodwill = 13301 mm; Goodwill = 0 mm
Units: USD
Unit conversion: raw USD to $mm
Sign: copied using model sign convention
Confidence: high
Value written: 167880
Notes: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V129" authorId="0">
      <text/>
    </comment>
    <comment ref="F132" authorId="0">
      <text/>
    </comment>
    <comment ref="C134" authorId="0">
      <text>
        <r>
          <rPr>
            <b/>
          </rPr>
          <t xml:space="preserve">EDGAR Mapper:
</t>
        </r>
        <r>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4" authorId="0">
      <text>
        <r>
          <rPr>
            <b/>
          </rPr>
          <t xml:space="preserve">EDGAR Mapper:
</t>
        </r>
        <r>
          <t xml:space="preserve">EDGAR mapping:
Source: 10-Q, accession #0000320193-23-000006, filed 2023-02-03
Period: 1Q23 / period ended 2022-12-31
Model row: Model!134 Accounts Payable
Mapping type: grouped
Concepts used: AccountsPayableCurrent = 57918 mm
Units: USD
Unit conversion: raw USD to $mm
Sign: copied using model sign convention
Confidence: high
Value written: 57918
Notes: 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Units: USD
Unit conversion: raw USD to $mm
Sign: copied using model sign convention
Confidence: high
Value written: 42945
Notes: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Units: USD
Unit conversion: raw USD to $mm
Sign: copied using model sign convention
Confidence: high
Value written: 46699
Notes: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34" authorId="0">
      <text>
        <r>
          <rPr>
            <b/>
          </rPr>
          <t xml:space="preserve">EDGAR Mapper:
</t>
        </r>
        <r>
          <t xml:space="preserve">EDGAR mapping:
Source: 10-Q, accession #0000320193-24-000006, filed 2024-02-02
Period: 4Q23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134" authorId="0">
      <text>
        <r>
          <rPr>
            <b/>
          </rPr>
          <t xml:space="preserve">EDGAR Mapper:
</t>
        </r>
        <r>
          <t xml:space="preserve">EDGAR mapping:
Source: 10-Q, accession #0000320193-24-000006, filed 2024-02-02
Period: 1Q24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34" authorId="0">
      <text>
        <r>
          <rPr>
            <b/>
          </rPr>
          <t xml:space="preserve">EDGAR Mapper:
</t>
        </r>
        <r>
          <t xml:space="preserve">EDGAR mapping:
Source: 10-Q, accession #0000320193-24-000069, filed 2024-05-03
Period: 2Q24 / period ended 2024-03-30
Model row: Model!134 Accounts Payable
Mapping type: grouped
Concepts used: AccountsPayableCurrent = 45753 mm
Units: USD
Unit conversion: raw USD to $mm
Sign: copied using model sign convention
Confidence: high
Value written: 45753
Notes: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34" authorId="0">
      <text>
        <r>
          <rPr>
            <b/>
          </rPr>
          <t xml:space="preserve">EDGAR Mapper:
</t>
        </r>
        <r>
          <t xml:space="preserve">EDGAR mapping:
Source: 10-Q, accession #0000320193-24-000081, filed 2024-08-02
Period: 3Q24 / period ended 2024-06-29
Model row: Model!134 Accounts Payable
Mapping type: grouped
Concepts used: AccountsPayableCurrent = 47574 mm
Units: USD
Unit conversion: raw USD to $mm
Sign: copied using model sign convention
Confidence: high
Value written: 47574
Notes: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34" authorId="0">
      <text>
        <r>
          <rPr>
            <b/>
          </rPr>
          <t xml:space="preserve">EDGAR Mapper:
</t>
        </r>
        <r>
          <t xml:space="preserve">EDGAR mapping:
Source: 10-Q, accession #0000320193-25-000008, filed 2025-01-31
Period: 4Q24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134" authorId="0">
      <text>
        <r>
          <rPr>
            <b/>
          </rPr>
          <t xml:space="preserve">EDGAR Mapper:
</t>
        </r>
        <r>
          <t xml:space="preserve">EDGAR mapping:
Source: 10-Q, accession #0000320193-25-000008, filed 2025-01-31
Period: 1Q25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4" authorId="0">
      <text>
        <r>
          <rPr>
            <b/>
          </rPr>
          <t xml:space="preserve">EDGAR Mapper:
</t>
        </r>
        <r>
          <t xml:space="preserve">EDGAR mapping:
Source: 10-Q, accession #0000320193-25-000057, filed 2025-05-02
Period: 2Q25 / period ended 2025-03-29
Model row: Model!134 Accounts Payable
Mapping type: grouped
Concepts used: AccountsPayableCurrent = 54126 mm
Units: USD
Unit conversion: raw USD to $mm
Sign: copied using model sign convention
Confidence: high
Value written: 54126
Notes: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4" authorId="0">
      <text>
        <r>
          <rPr>
            <b/>
          </rPr>
          <t xml:space="preserve">EDGAR Mapper:
</t>
        </r>
        <r>
          <t xml:space="preserve">EDGAR mapping:
Source: 10-Q, accession #0000320193-25-000073, filed 2025-08-01
Period: 3Q25 / period ended 2025-06-28
Model row: Model!134 Accounts Payable
Mapping type: grouped
Concepts used: AccountsPayableCurrent = 50374 mm
Units: USD
Unit conversion: raw USD to $mm
Sign: copied using model sign convention
Confidence: high
Value written: 50374
Notes: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4" authorId="0">
      <text>
        <r>
          <rPr>
            <b/>
          </rPr>
          <t xml:space="preserve">EDGAR Mapper:
</t>
        </r>
        <r>
          <t xml:space="preserve">EDGAR mapping:
Source: 10-Q, accession #0000320193-26-000006, filed 2026-01-30
Period: 4Q25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4" authorId="0">
      <text>
        <r>
          <rPr>
            <b/>
          </rPr>
          <t xml:space="preserve">EDGAR Mapper:
</t>
        </r>
        <r>
          <t xml:space="preserve">EDGAR mapping:
Source: 10-Q, accession #0000320193-26-000006, filed 2026-01-30
Period: 1Q26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34" authorId="0">
      <text>
        <r>
          <rPr>
            <b/>
          </rPr>
          <t xml:space="preserve">EDGAR Mapper:
</t>
        </r>
        <r>
          <t xml:space="preserve">EDGAR mapping:
Source: 10-Q, accession #0000320193-26-000013, filed 2026-05-01
Period: 2Q26 / period ended 2026-03-28
Model row: Model!134 Accounts Payable
Mapping type: grouped
Concepts used: AccountsPayableCurrent = 57349 mm
Units: USD
Unit conversion: raw USD to $mm
Sign: copied using model sign convention
Confidence: high
Value written: 57349
Notes: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5" authorId="0">
      <text>
        <r>
          <rPr>
            <b/>
          </rPr>
          <t xml:space="preserve">EDGAR Mapper:
</t>
        </r>
        <r>
          <t xml:space="preserve">EDGAR mapping:
Source: 10-Q, accession #0000320193-23-000006, filed 2023-02-03
Period: 1Q23 / period ended 2022-12-31
Model row: Model!135 Accrued Liabilities
Mapping type: grouped
Concepts used: LiabilitiesCurrent = 137286 mm; AccountsPayableCurrent = 57918 mm; ContractWithCustomerLiabilityCurrent = 7992 mm; DebtCurrent = 0 mm
Units: USD
Unit conversion: raw USD to $mm
Sign: copied using model sign convention
Confidence: high
Value written: 71376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EDGAR Mapper:
Calculated as the residual needed for balance-sheet total liabilities to tie to EDGAR.</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Units: USD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EDGAR Mapper:
Calculated as the residual needed for balance-sheet total liabilities to tie to EDGAR.</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Units: USD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EDGAR Mapper:
Calculated as the residual needed for balance-sheet total liabilities to tie to EDGAR.</t>
        </r>
      </text>
    </comment>
    <comment ref="I135" authorId="0">
      <text>
        <r>
          <rPr>
            <b/>
          </rPr>
          <t xml:space="preserve">EDGAR Mapper:
</t>
        </r>
        <r>
          <t xml:space="preserve">EDGAR mapping:
Source: 10-Q, accession #0000320193-24-000006, filed 2024-02-02
Period: 4Q23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EDGAR Mapper:
Calculated as the residual needed for balance-sheet total liabilities to tie to EDGAR.</t>
        </r>
      </text>
    </comment>
    <comment ref="K135" authorId="0">
      <text>
        <r>
          <rPr>
            <b/>
          </rPr>
          <t xml:space="preserve">EDGAR Mapper:
</t>
        </r>
        <r>
          <t xml:space="preserve">EDGAR mapping:
Source: 10-Q, accession #0000320193-24-000006, filed 2024-02-02
Period: 1Q24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EDGAR Mapper:
Calculated as the residual needed for balance-sheet total liabilities to tie to EDGAR.</t>
        </r>
      </text>
    </comment>
    <comment ref="L135" authorId="0">
      <text/>
    </comment>
    <comment ref="M135" authorId="0">
      <text>
        <r>
          <rPr>
            <b/>
          </rPr>
          <t xml:space="preserve">EDGAR Mapper:
</t>
        </r>
        <r>
          <t xml:space="preserve">EDGAR mapping:
Source: 10-Q, accession #0000320193-24-000081, filed 2024-08-02
Period: 3Q24 / period ended 2024-06-29
Model row: Model!135 Accrued Liabilities
Mapping type: grouped
Concepts used: LiabilitiesCurrent = 131624 mm; AccountsPayableCurrent = 47574 mm; ContractWithCustomerLiabilityCurrent = 8053 mm; DebtCurrent = 0 mm
Units: USD
Unit conversion: raw USD to $mm
Sign: copied using model sign convention
Confidence: high
Value written: 75997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EDGAR Mapper:
Calculated as the residual needed for balance-sheet total liabilities to tie to EDGAR.
EDGAR Mapper:
Calculated as the residual needed for the Balance Sheet Check to tie to zero using EDGAR-sourced mapped balances.</t>
        </r>
      </text>
    </comment>
    <comment ref="N135" authorId="0">
      <text>
        <r>
          <rPr>
            <b/>
          </rPr>
          <t xml:space="preserve">EDGAR Mapper:
</t>
        </r>
        <r>
          <t xml:space="preserve">EDGAR mapping:
Source: 10-Q, accession #0000320193-25-000008, filed 2025-01-31
Period: 4Q24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EDGAR Mapper:
Calculated as the residual needed for balance-sheet total liabilities to tie to EDGAR.</t>
        </r>
      </text>
    </comment>
    <comment ref="P135" authorId="0">
      <text>
        <r>
          <rPr>
            <b/>
          </rPr>
          <t xml:space="preserve">EDGAR Mapper:
</t>
        </r>
        <r>
          <t xml:space="preserve">EDGAR mapping:
Source: 10-Q, accession #0000320193-25-000008, filed 2025-01-31
Period: 1Q25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5" authorId="0">
      <text>
        <r>
          <rPr>
            <b/>
          </rPr>
          <t xml:space="preserve">EDGAR Mapper:
</t>
        </r>
        <r>
          <t xml:space="preserve">EDGAR mapping:
Source: 10-Q, accession #0000320193-25-000057, filed 2025-05-02
Period: 2Q25 / period ended 2025-03-29
Model row: Model!135 Accrued Liabilities
Mapping type: grouped
Concepts used: LiabilitiesCurrent = 144571 mm; AccountsPayableCurrent = 54126 mm; ContractWithCustomerLiabilityCurrent = 8976 mm; DebtCurrent = 0 mm
Units: USD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5" authorId="0">
      <text>
        <r>
          <rPr>
            <b/>
          </rPr>
          <t xml:space="preserve">EDGAR Mapper:
</t>
        </r>
        <r>
          <t xml:space="preserve">EDGAR mapping:
Source: 10-Q, accession #0000320193-25-000073, filed 2025-08-01
Period: 3Q25 / period ended 2025-06-28
Model row: Model!135 Accrued Liabilities
Mapping type: grouped
Concepts used: LiabilitiesCurrent = 141120 mm; AccountsPayableCurrent = 50374 mm; ContractWithCustomerLiabilityCurrent = 8979 mm; DebtCurrent = 0 mm
Units: USD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5" authorId="0">
      <text>
        <r>
          <rPr>
            <b/>
          </rPr>
          <t xml:space="preserve">EDGAR Mapper:
</t>
        </r>
        <r>
          <t xml:space="preserve">EDGAR mapping:
Source: 10-Q, accession #0000320193-26-000006, filed 2026-01-30
Period: 4Q25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5" authorId="0">
      <text>
        <r>
          <rPr>
            <b/>
          </rPr>
          <t xml:space="preserve">EDGAR Mapper:
</t>
        </r>
        <r>
          <t xml:space="preserve">EDGAR mapping:
Source: 10-Q, accession #0000320193-26-000006, filed 2026-01-30
Period: 1Q26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EDGAR Mapper:
Calculated as the residual needed for balance-sheet total liabilities to tie to EDGAR.</t>
        </r>
      </text>
    </comment>
    <comment ref="V135" authorId="0">
      <text>
        <r>
          <rPr>
            <b/>
          </rPr>
          <t xml:space="preserve">EDGAR Mapper:
</t>
        </r>
        <r>
          <t xml:space="preserve">EDGAR mapping:
Source: 10-Q, accession #0000320193-26-000013, filed 2026-05-01
Period: 2Q26 / period ended 2026-03-28
Model row: Model!135 Accrued Liabilities
Mapping type: grouped
Concepts used: LiabilitiesCurrent = 134641 mm; AccountsPayableCurrent = 57349 mm; ContractWithCustomerLiabilityCurrent = 9331 mm; DebtCurrent = 0 mm
Units: USD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
EDGAR Mapper:
Calculated as the residual needed for balance-sheet total liabilities to tie to EDGAR.</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36" authorId="0">
      <text/>
    </comment>
    <comment ref="G136" authorId="0">
      <text/>
    </comment>
    <comment ref="H136" authorId="0">
      <text/>
    </comment>
    <comment ref="I136" authorId="0">
      <text/>
    </comment>
    <comment ref="K136" authorId="0">
      <text>
        <r>
          <rPr>
            <color theme="1"/>
            <scheme val="minor"/>
            <sz val="11"/>
            <rFont val="Calibri"/>
          </rPr>
          <t xml:space="preserve">======
ID#AAABbnJBVxA
Lilianna Ruby    (2025-01-14 21:09:38)
Current operating lease liabilities, deferred revenue, other</t>
        </r>
      </text>
    </comment>
    <comment ref="L136" authorId="0">
      <text/>
    </comment>
    <comment ref="M136" authorId="0">
      <text/>
    </comment>
    <comment ref="N136" authorId="0">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#0000320193-25-000008, filed 2025-01-31
Period: 1Q25 / period ended 2024-12-28
Model row: Model!136 Other Current Liabilities
Mapping type: grouped
Concepts used: ContractWithCustomerLiabilityCurrent = 8461 mm
Units: USD
Unit conversion: raw USD to $mm
Sign: copied using model sign convention
Confidence: high
Value written: 8461
Notes: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36" authorId="0">
      <text>
        <r>
          <rPr>
            <b/>
          </rPr>
          <t xml:space="preserve">EDGAR Mapper:
</t>
        </r>
        <r>
          <t xml:space="preserve">EDGAR mapping:
Source: 10-Q, accession #0000320193-25-000057, filed 2025-05-02
Period: 2Q25 / period ended 2025-03-29
Model row: Model!136 Other Current Liabilities
Mapping type: grouped
Concepts used: ContractWithCustomerLiabilityCurrent = 8976 mm
Units: USD
Unit conversion: raw USD to $mm
Sign: copied using model sign convention
Confidence: high
Value written: 8976
Notes: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36" authorId="0">
      <text>
        <r>
          <rPr>
            <b/>
          </rPr>
          <t xml:space="preserve">EDGAR Mapper:
</t>
        </r>
        <r>
          <t xml:space="preserve">EDGAR mapping:
Source: 10-Q, accession #0000320193-25-000073, filed 2025-08-01
Period: 3Q25 / period ended 2025-06-28
Model row: Model!136 Other Current Liabilities
Mapping type: grouped
Concepts used: ContractWithCustomerLiabilityCurrent = 8979 mm
Units: USD
Unit conversion: raw USD to $mm
Sign: copied using model sign convention
Confidence: high
Value written: 8979
Notes: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36" authorId="0">
      <text>
        <r>
          <rPr>
            <b/>
          </rPr>
          <t xml:space="preserve">EDGAR Mapper:
</t>
        </r>
        <r>
          <t xml:space="preserve">EDGAR mapping:
Source: 10-Q, accession #0000320193-26-000006, filed 2026-01-30
Period: 4Q25 / period ended 2025-12-27
Model row: Model!136 Other Current Liabilities
Mapping type: grouped
Concepts used: ContractWithCustomerLiabilityCurrent = 9413 mm
Units: USD
Unit conversion: raw USD to $mm
Sign: copied using model sign convention
Confidence: high
Value written: 9413
Notes: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V136" authorId="0">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Long Term Debt Noncurrent.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0" authorId="0">
      <text/>
    </comment>
    <comment ref="G140" authorId="0">
      <text/>
    </comment>
    <comment ref="H140" authorId="0">
      <text/>
    </comment>
    <comment ref="I140" authorId="0">
      <text/>
    </comment>
    <comment ref="K140" authorId="0">
      <text/>
    </comment>
    <comment ref="L140" authorId="0">
      <text/>
    </comment>
    <comment ref="M140" authorId="0">
      <text/>
    </comment>
    <comment ref="N140" authorId="0">
      <text/>
    </comment>
    <comment ref="P140" authorId="0">
      <text>
        <r>
          <rPr>
            <b/>
          </rPr>
          <t xml:space="preserve">EDGAR Mapper:
</t>
        </r>
        <r>
          <t xml:space="preserve">EDGAR mapping:
Source: 10-Q, accession #0000320193-25-000008, filed 2025-01-31
Period: 1Q25 / period ended 2024-12-28
Model row: Model!140 LT Debt (Incl. Current Portion)
Mapping type: grouped
Concepts used: LongTermDebtNoncurrent = 83956 mm
Units: USD
Unit conversion: raw USD to $mm
Sign: copied using model sign convention
Confidence: high
Value written: 83956
Notes: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r>
      </text>
    </comment>
    <comment ref="Q140" authorId="0">
      <text>
        <r>
          <rPr>
            <b/>
          </rPr>
          <t xml:space="preserve">EDGAR Mapper:
</t>
        </r>
        <r>
          <t xml:space="preserve">EDGAR mapping:
Source: 10-Q, accession #0000320193-25-000057, filed 2025-05-02
Period: 2Q25 / period ended 2025-03-29
Model row: Model!140 LT Debt (Incl. Current Portion)
Mapping type: grouped
Concepts used: LongTermDebtNoncurrent = 78566 mm
Units: USD
Unit conversion: raw USD to $mm
Sign: copied using model sign convention
Confidence: high
Value written: 78566
Notes: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40" authorId="0">
      <text>
        <r>
          <rPr>
            <b/>
          </rPr>
          <t xml:space="preserve">EDGAR Mapper:
</t>
        </r>
        <r>
          <t xml:space="preserve">EDGAR mapping:
Source: 10-Q, accession #0000320193-25-000073, filed 2025-08-01
Period: 3Q25 / period ended 2025-06-28
Model row: Model!140 LT Debt (Incl. Current Portion)
Mapping type: grouped
Concepts used: LongTermDebtNoncurrent = 82430 mm
Units: USD
Unit conversion: raw USD to $mm
Sign: copied using model sign convention
Confidence: high
Value written: 82430
Notes: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0" authorId="0">
      <text>
        <r>
          <rPr>
            <b/>
          </rPr>
          <t xml:space="preserve">EDGAR Mapper:
</t>
        </r>
        <r>
          <t xml:space="preserve">EDGAR mapping:
Source: 10-Q, accession #0000320193-26-000006, filed 2026-01-30
Period: 4Q25 / period ended 2025-12-27
Model row: Model!140 LT Debt (Incl. Current Portion)
Mapping type: grouped
Concepts used: LongTermDebtNoncurrent = 76685 mm
Units: USD
Unit conversion: raw USD to $mm
Sign: copied using model sign convention
Confidence: high
Value written: 76685
Notes: Grouped from EDGAR: Long Term Debt Noncurrent.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0" authorId="0">
      <text/>
    </comment>
    <comment ref="V140" authorId="0">
      <text/>
    </comment>
    <comment ref="C141" authorId="0">
      <text>
        <r>
          <rPr>
            <b/>
          </rPr>
          <t xml:space="preserve">EDGAR Mapper:
</t>
        </r>
        <r>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t>
        </r>
      </text>
    </comment>
    <comment ref="F141" authorId="0">
      <text>
        <r>
          <rPr>
            <b/>
          </rPr>
          <t xml:space="preserve">EDGAR Mapper:
</t>
        </r>
        <r>
          <t xml:space="preserve">EDGAR mapping:
Source: SEC filing
Period: 1Q23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r>
      </text>
    </comment>
    <comment ref="G141" authorId="0">
      <text>
        <r>
          <rPr>
            <b/>
          </rPr>
          <t xml:space="preserve">EDGAR Mapper:
</t>
        </r>
        <r>
          <t xml:space="preserve">EDGAR mapping:
Source: SEC filing
Period: 2Q23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141" authorId="0">
      <text>
        <r>
          <rPr>
            <b/>
          </rPr>
          <t xml:space="preserve">EDGAR Mapper:
</t>
        </r>
        <r>
          <t xml:space="preserve">EDGAR mapping:
Source: SEC filing
Period: 3Q23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141" authorId="0">
      <text>
        <r>
          <rPr>
            <b/>
          </rPr>
          <t xml:space="preserve">EDGAR Mapper:
</t>
        </r>
        <r>
          <t xml:space="preserve">EDGAR mapping:
Source: SEC filing
Period: 4Q23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1" authorId="0">
      <text>
        <r>
          <rPr>
            <b/>
          </rPr>
          <t xml:space="preserve">EDGAR Mapper:
</t>
        </r>
        <r>
          <t xml:space="preserve">EDGAR mapping:
Source: SEC filing
Period: 1Q24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141" authorId="0">
      <text>
        <r>
          <rPr>
            <b/>
          </rPr>
          <t xml:space="preserve">EDGAR Mapper:
</t>
        </r>
        <r>
          <t xml:space="preserve">EDGAR mapping:
Source: SEC filing
Period: 2Q24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141" authorId="0">
      <text>
        <r>
          <rPr>
            <b/>
          </rPr>
          <t xml:space="preserve">EDGAR Mapper:
</t>
        </r>
        <r>
          <t xml:space="preserve">EDGAR mapping:
Source: SEC filing
Period: 3Q24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141" authorId="0">
      <text>
        <r>
          <rPr>
            <b/>
          </rPr>
          <t xml:space="preserve">EDGAR Mapper:
</t>
        </r>
        <r>
          <t xml:space="preserve">EDGAR mapping:
Source: SEC filing
Period: 4Q24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1" authorId="0">
      <text>
        <r>
          <rPr>
            <b/>
          </rPr>
          <t xml:space="preserve">EDGAR Mapper:
</t>
        </r>
        <r>
          <t xml:space="preserve">EDGAR mapping:
Source: SEC filing
Period: 1Q25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r>
      </text>
    </comment>
    <comment ref="Q141" authorId="0">
      <text>
        <r>
          <rPr>
            <b/>
          </rPr>
          <t xml:space="preserve">EDGAR Mapper:
</t>
        </r>
        <r>
          <t xml:space="preserve">EDGAR mapping:
Source: SEC filing
Period: 2Q25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r>
      </text>
    </comment>
    <comment ref="R141" authorId="0">
      <text>
        <r>
          <rPr>
            <b/>
          </rPr>
          <t xml:space="preserve">EDGAR Mapper:
</t>
        </r>
        <r>
          <t xml:space="preserve">EDGAR mapping:
Source: SEC filing
Period: 3Q25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r>
      </text>
    </comment>
    <comment ref="S141" authorId="0">
      <text>
        <r>
          <rPr>
            <b/>
          </rPr>
          <t xml:space="preserve">EDGAR Mapper:
</t>
        </r>
        <r>
          <t xml:space="preserve">EDGAR mapping:
Source: SEC filing
Period: 4Q25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1" authorId="0">
      <text>
        <r>
          <rPr>
            <b/>
          </rPr>
          <t xml:space="preserve">EDGAR Mapper:
</t>
        </r>
        <r>
          <t xml:space="preserve">EDGAR mapping:
Source: SEC filing
Period: 1Q26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r>
      </text>
    </comment>
    <comment ref="V141" authorId="0">
      <text>
        <r>
          <rPr>
            <b/>
          </rPr>
          <t xml:space="preserve">EDGAR Mapper:
</t>
        </r>
        <r>
          <t xml:space="preserve">EDGAR mapping:
Source: SEC filing
Period: 2Q26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2" authorId="0">
      <text/>
    </comment>
    <comment ref="G142" authorId="0">
      <text/>
    </comment>
    <comment ref="H142" authorId="0">
      <text/>
    </comment>
    <comment ref="I142" authorId="0">
      <text/>
    </comment>
    <comment ref="K142" authorId="0">
      <text/>
    </comment>
    <comment ref="L142" authorId="0">
      <text/>
    </comment>
    <comment ref="M142" authorId="0">
      <text/>
    </comment>
    <comment ref="N142" authorId="0">
      <text/>
    </comment>
    <comment ref="P142" authorId="0">
      <text>
        <r>
          <rPr>
            <b/>
          </rPr>
          <t xml:space="preserve">EDGAR Mapper:
</t>
        </r>
        <r>
          <t xml:space="preserve">EDGAR mapping:
Source: 10-Q, accession #0000320193-25-000008, filed 2025-01-31
Period: 1Q25 / period ended 2024-12-28
Model row: Model!142 Other Non-Current Liabilities
Mapping type: grouped
Concepts used: Liabilities = 277327 mm; LiabilitiesCurrent = 144365 mm; DebtCurrent = 0 mm; LongTermDebtNoncurrent = 83956 mm; DeferredTaxLiabilitiesNoncurrent = 0 mm; OperatingLeaseLiabilityNoncurrent = 0 mm; PensionAndOtherPostretirementDefinedBenefitPlansLiabilityNoncurrent = 0 mm
Units: USD
Unit conversion: raw USD to $mm
Sign: copied using model sign convention
Confidence: high
Value written: 49006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42" authorId="0">
      <text>
        <r>
          <rPr>
            <b/>
          </rPr>
          <t xml:space="preserve">EDGAR Mapper:
</t>
        </r>
        <r>
          <t xml:space="preserve">EDGAR mapping:
Source: 10-Q, accession #0000320193-25-000057, filed 2025-05-02
Period: 2Q25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Units: USD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EDGAR Mapper:
Calculated as the residual needed for the Balance Sheet Check to tie to zero using EDGAR-sourced mapped balances.</t>
        </r>
      </text>
    </comment>
    <comment ref="R142" authorId="0">
      <text>
        <r>
          <rPr>
            <b/>
          </rPr>
          <t xml:space="preserve">EDGAR Mapper:
</t>
        </r>
        <r>
          <t xml:space="preserve">EDGAR mapping:
Source: 10-Q, accession #0000320193-25-000073, filed 2025-08-01
Period: 3Q25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Units: USD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42" authorId="0">
      <text>
        <r>
          <rPr>
            <b/>
          </rPr>
          <t xml:space="preserve">EDGAR Mapper:
</t>
        </r>
        <r>
          <t xml:space="preserve">EDGAR mapping:
Source: 10-Q, accession #0000320193-26-000006, filed 2026-01-30
Period: 4Q25 / period ended 2025-12-27
Model row: Model!142 Other Non-Current Liabilities
Mapping type: grouped
Concepts used: Liabilities = 291107 mm; LiabilitiesCurrent = 162367 mm; DebtCurrent = 0 mm; LongTermDebtNoncurrent = 76685 mm; DeferredTaxLiabilitiesNoncurrent = 0 mm; OperatingLeaseLiabilityNoncurrent = 0 mm; PensionAndOtherPostretirementDefinedBenefitPlansLiabilityNoncurrent = 0 mm
Units: USD
Unit conversion: raw USD to $mm
Sign: copied using model sign convention
Confidence: high
Value written: 52055
Notes: 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2" authorId="0">
      <text/>
    </comment>
    <comment ref="V142" authorId="0">
      <text/>
    </comment>
    <comment ref="Z143" authorId="0">
      <text/>
    </comment>
    <comment ref="AE143" authorId="0">
      <text/>
    </comment>
    <comment ref="F145" authorId="0">
      <text/>
    </comment>
    <comment ref="C147" authorId="0">
      <text>
        <r>
          <rPr>
            <b/>
          </rPr>
          <t xml:space="preserve">EDGAR Mapper:
</t>
        </r>
        <r>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47" authorId="0">
      <text>
        <r>
          <rPr>
            <b/>
          </rPr>
          <t xml:space="preserve">EDGAR Mapper:
</t>
        </r>
        <r>
          <t xml:space="preserve">EDGAR mapping:
Source: SEC filing
Period: 1Q23
Model row: Model!147 Common Stock &amp; APIC
Mapping type: grouped
Concepts used: CommonStockValue = 0 mm; CommonStocksIncludingAdditionalPaidInCapital = 66399 mm
Units: USD
Unit conversion: raw USD to $mm
Sign: copied using model sign convention
Confidence: high
Value written: 66399
Notes: 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Units: USD
Unit conversion: raw USD to $mm
Sign: copied using model sign convention
Confidence: high
Value written: 69568
Notes: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Units: USD
Unit conversion: raw USD to $mm
Sign: copied using model sign convention
Confidence: high
Value written: 70667
Notes: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EDGAR Mapper:
Calculated as the residual needed for balance-sheet shareholders' equity to tie to EDGAR.</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78815 mm
Units: USD
Unit conversion: raw USD to $mm
Sign: copied using model sign convention
Confidence: high
Value written: 78815
Notes: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EDGAR Mapper:
Calculated as the residual needed for balance-sheet shareholders' equity to tie to EDGAR.</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79850 mm
Units: USD
Unit conversion: raw USD to $mm
Sign: copied using model sign convention
Confidence: high
Value written: 79850
Notes: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EDGAR Mapper:
Calculated as the residual needed for balance-sheet shareholders' equity to tie to EDGAR.</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EDGAR Mapper:
Calculated as the residual needed for balance-sheet shareholders' equity to tie to EDGAR.</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88711 mm
Units: USD
Unit conversion: raw USD to $mm
Sign: copied using model sign convention
Confidence: high
Value written: 88711
Notes: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EDGAR Mapper:
Calculated as the residual needed for balance-sheet shareholders' equity to tie to EDGAR.</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89806 mm
Units: USD
Unit conversion: raw USD to $mm
Sign: copied using model sign convention
Confidence: high
Value written: 89806
Notes: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EDGAR Mapper:
Calculated as the residual needed for balance-sheet shareholders' equity to tie to EDGAR.</t>
        </r>
      </text>
    </comment>
    <comment ref="V147" authorId="0">
      <text>
        <r>
          <rPr>
            <b/>
          </rPr>
          <t xml:space="preserve">EDGAR Mapper:
</t>
        </r>
        <r>
          <t xml:space="preserve">EDGAR mapping:
Source: SEC filing
Period: 2Q26
Model row: Model!147 Common Stock &amp; APIC
Mapping type: grouped
Concepts used: CommonStockValue = 0 mm; CommonStocksIncludingAdditionalPaidInCapital = 99507 mm
Units: USD
Unit conversion: raw USD to $mm
Sign: copied using model sign convention
Confidence: high
Value written: 99507
Notes: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
EDGAR Mapper:
Calculated as the residual needed for balance-sheet shareholders' equity to tie to EDGAR.</t>
        </r>
      </text>
    </comment>
    <comment ref="F148" authorId="0">
      <text>
        <r>
          <rPr>
            <b/>
          </rPr>
          <t xml:space="preserve">EDGAR Mapper:
</t>
        </r>
        <r>
          <t xml:space="preserve">EDGAR mapping:
Source: 10-Q, accession #0000320193-23-000006, filed 2023-02-03
Period: 1Q23 / period ended 2022-12-31
Model row: Model!148 Retained Earnings
Mapping type: direct
Concepts used: RetainedEarningsAccumulatedDeficit = 3240 mm
Units: USD
Unit conversion: raw USD to $mm
Sign: copied using model sign convention
Confidence: high
Value written: 3240</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Units: USD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Units: USD
Unit conversion: raw USD to $mm
Sign: copied using model sign convention
Confidence: high
Value written: 1408</t>
        </r>
      </text>
    </comment>
    <comment ref="I148" authorId="0">
      <text>
        <r>
          <rPr>
            <b/>
          </rPr>
          <t xml:space="preserve">EDGAR Mapper:
</t>
        </r>
        <r>
          <t xml:space="preserve">EDGAR mapping:
Source: 10-Q, accession #0000320193-24-000006, filed 2024-02-02
Period: 4Q23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K148" authorId="0">
      <text>
        <r>
          <rPr>
            <b/>
          </rPr>
          <t xml:space="preserve">EDGAR Mapper:
</t>
        </r>
        <r>
          <t xml:space="preserve">EDGAR mapping:
Source: 10-Q, accession #0000320193-24-000006, filed 2024-02-02
Period: 1Q24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L148" authorId="0">
      <text>
        <r>
          <rPr>
            <b/>
          </rPr>
          <t xml:space="preserve">EDGAR Mapper:
</t>
        </r>
        <r>
          <t xml:space="preserve">EDGAR mapping:
Source: 10-Q, accession #0000320193-24-000069, filed 2024-05-03
Period: 2Q24 / period ended 2024-03-30
Model row: Model!148 Retained Earnings
Mapping type: direct
Concepts used: RetainedEarningsAccumulatedDeficit = 4339 mm
Units: USD
Unit conversion: raw USD to $mm
Sign: copied using model sign convention
Confidence: high
Value written: 4339</t>
        </r>
      </text>
    </comment>
    <comment ref="M148" authorId="0">
      <text>
        <r>
          <rPr>
            <b/>
          </rPr>
          <t xml:space="preserve">EDGAR Mapper:
</t>
        </r>
        <r>
          <t xml:space="preserve">EDGAR mapping:
Source: 10-Q, accession #0000320193-24-000081, filed 2024-08-02
Period: 3Q24 / period ended 2024-06-29
Model row: Model!148 Retained Earnings
Mapping type: direct
Concepts used: RetainedEarningsAccumulatedDeficit = -4726 mm
Units: USD
Unit conversion: raw USD to $mm
Sign: copied using model sign convention
Confidence: high
Value written: -4726</t>
        </r>
      </text>
    </comment>
    <comment ref="N148" authorId="0">
      <text>
        <r>
          <rPr>
            <b/>
          </rPr>
          <t xml:space="preserve">EDGAR Mapper:
</t>
        </r>
        <r>
          <t xml:space="preserve">EDGAR mapping:
Source: 10-Q, accession #0000320193-25-000008, filed 2025-01-31
Period: 4Q24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P148" authorId="0">
      <text>
        <r>
          <rPr>
            <b/>
          </rPr>
          <t xml:space="preserve">EDGAR Mapper:
</t>
        </r>
        <r>
          <t xml:space="preserve">EDGAR mapping:
Source: 10-Q, accession #0000320193-25-000008, filed 2025-01-31
Period: 1Q25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Q148" authorId="0">
      <text>
        <r>
          <rPr>
            <b/>
          </rPr>
          <t xml:space="preserve">EDGAR Mapper:
</t>
        </r>
        <r>
          <t xml:space="preserve">EDGAR mapping:
Source: 10-Q, accession #0000320193-25-000057, filed 2025-05-02
Period: 2Q25 / period ended 2025-03-29
Model row: Model!148 Retained Earnings
Mapping type: direct
Concepts used: RetainedEarningsAccumulatedDeficit = -15552 mm
Units: USD
Unit conversion: raw USD to $mm
Sign: copied using model sign convention
Confidence: high
Value written: -15552</t>
        </r>
      </text>
    </comment>
    <comment ref="R148" authorId="0">
      <text>
        <r>
          <rPr>
            <b/>
          </rPr>
          <t xml:space="preserve">EDGAR Mapper:
</t>
        </r>
        <r>
          <t xml:space="preserve">EDGAR mapping:
Source: 10-Q, accession #0000320193-25-000073, filed 2025-08-01
Period: 3Q25 / period ended 2025-06-28
Model row: Model!148 Retained Earnings
Mapping type: direct
Concepts used: RetainedEarningsAccumulatedDeficit = -17607 mm
Units: USD
Unit conversion: raw USD to $mm
Sign: copied using model sign convention
Confidence: high
Value written: -17607</t>
        </r>
      </text>
    </comment>
    <comment ref="S148" authorId="0">
      <text>
        <r>
          <rPr>
            <b/>
          </rPr>
          <t xml:space="preserve">EDGAR Mapper:
</t>
        </r>
        <r>
          <t xml:space="preserve">EDGAR mapping:
Source: 10-Q, accession #0000320193-26-000006, filed 2026-01-30
Period: 4Q25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U148" authorId="0">
      <text>
        <r>
          <rPr>
            <b/>
          </rPr>
          <t xml:space="preserve">EDGAR Mapper:
</t>
        </r>
        <r>
          <t xml:space="preserve">EDGAR mapping:
Source: 10-Q, accession #0000320193-26-000006, filed 2026-01-30
Period: 1Q26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V148" authorId="0">
      <text/>
    </comment>
    <comment ref="Z148" authorId="0">
      <text/>
    </comment>
    <comment ref="AE148" authorId="0">
      <text/>
    </comment>
    <comment ref="C149" authorId="0">
      <text>
        <r>
          <rPr>
            <b/>
          </rPr>
          <t xml:space="preserve">EDGAR Mapper:
</t>
        </r>
        <r>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149" authorId="0">
      <text>
        <r>
          <rPr>
            <b/>
          </rPr>
          <t xml:space="preserve">EDGAR Mapper:
</t>
        </r>
        <r>
          <t xml:space="preserve">EDGAR mapping:
Source: SEC filing
Period: 1Q23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149" authorId="0">
      <text>
        <r>
          <rPr>
            <b/>
          </rPr>
          <t xml:space="preserve">EDGAR Mapper:
</t>
        </r>
        <r>
          <t xml:space="preserve">EDGAR mapping:
Source: SEC filing
Period: 2Q23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149" authorId="0">
      <text>
        <r>
          <rPr>
            <b/>
          </rPr>
          <t xml:space="preserve">EDGAR Mapper:
</t>
        </r>
        <r>
          <t xml:space="preserve">EDGAR mapping:
Source: SEC filing
Period: 3Q23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149" authorId="0">
      <text>
        <r>
          <rPr>
            <b/>
          </rPr>
          <t xml:space="preserve">EDGAR Mapper:
</t>
        </r>
        <r>
          <t xml:space="preserve">EDGAR mapping:
Source: SEC filing
Period: 4Q23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9" authorId="0">
      <text>
        <r>
          <rPr>
            <b/>
          </rPr>
          <t xml:space="preserve">EDGAR Mapper:
</t>
        </r>
        <r>
          <t xml:space="preserve">EDGAR mapping:
Source: SEC filing
Period: 1Q24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149" authorId="0">
      <text>
        <r>
          <rPr>
            <b/>
          </rPr>
          <t xml:space="preserve">EDGAR Mapper:
</t>
        </r>
        <r>
          <t xml:space="preserve">EDGAR mapping:
Source: SEC filing
Period: 2Q24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149" authorId="0">
      <text>
        <r>
          <rPr>
            <b/>
          </rPr>
          <t xml:space="preserve">EDGAR Mapper:
</t>
        </r>
        <r>
          <t xml:space="preserve">EDGAR mapping:
Source: SEC filing
Period: 3Q24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149" authorId="0">
      <text>
        <r>
          <rPr>
            <b/>
          </rPr>
          <t xml:space="preserve">EDGAR Mapper:
</t>
        </r>
        <r>
          <t xml:space="preserve">EDGAR mapping:
Source: SEC filing
Period: 4Q24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9" authorId="0">
      <text>
        <r>
          <rPr>
            <b/>
          </rPr>
          <t xml:space="preserve">EDGAR Mapper:
</t>
        </r>
        <r>
          <t xml:space="preserve">EDGAR mapping:
Source: SEC filing
Period: 1Q25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149" authorId="0">
      <text>
        <r>
          <rPr>
            <b/>
          </rPr>
          <t xml:space="preserve">EDGAR Mapper:
</t>
        </r>
        <r>
          <t xml:space="preserve">EDGAR mapping:
Source: SEC filing
Period: 2Q25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149" authorId="0">
      <text>
        <r>
          <rPr>
            <b/>
          </rPr>
          <t xml:space="preserve">EDGAR Mapper:
</t>
        </r>
        <r>
          <t xml:space="preserve">EDGAR mapping:
Source: SEC filing
Period: 3Q25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149" authorId="0">
      <text>
        <r>
          <rPr>
            <b/>
          </rPr>
          <t xml:space="preserve">EDGAR Mapper:
</t>
        </r>
        <r>
          <t xml:space="preserve">EDGAR mapping:
Source: SEC filing
Period: 4Q25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9" authorId="0">
      <text>
        <r>
          <rPr>
            <b/>
          </rPr>
          <t xml:space="preserve">EDGAR Mapper:
</t>
        </r>
        <r>
          <t xml:space="preserve">EDGAR mapping:
Source: SEC filing
Period: 1Q26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149" authorId="0">
      <text>
        <r>
          <rPr>
            <b/>
          </rPr>
          <t xml:space="preserve">EDGAR Mapper:
</t>
        </r>
        <r>
          <t xml:space="preserve">EDGAR mapping:
Source: SEC filing
Period: 2Q26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#0000320193-23-000006, filed 2023-02-03
Period: 1Q23 / period ended 2022-12-31
Model row: Model!150 Accumulated Other Comprehensive Income (AOCI)
Mapping type: direct
Concepts used: AccumulatedOtherComprehensiveIncomeLossNetOfTax = -12912 mm
Units: USD
Unit conversion: raw USD to $mm
Sign: copied using model sign convention
Confidence: high
Value written: -12912</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Units: USD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Units: USD
Unit conversion: raw USD to $mm
Sign: copied using model sign convention
Confidence: high
Value written: -11801</t>
        </r>
      </text>
    </comment>
    <comment ref="I150" authorId="0">
      <text>
        <r>
          <rPr>
            <b/>
          </rPr>
          <t xml:space="preserve">EDGAR Mapper:
</t>
        </r>
        <r>
          <t xml:space="preserve">EDGAR mapping:
Source: 10-Q, accession #0000320193-24-000006, filed 2024-02-02
Period: 4Q23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K150" authorId="0">
      <text>
        <r>
          <rPr>
            <b/>
          </rPr>
          <t xml:space="preserve">EDGAR Mapper:
</t>
        </r>
        <r>
          <t xml:space="preserve">EDGAR mapping:
Source: 10-Q, accession #0000320193-24-000006, filed 2024-02-02
Period: 1Q24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L150" authorId="0">
      <text>
        <r>
          <rPr>
            <b/>
          </rPr>
          <t xml:space="preserve">EDGAR Mapper:
</t>
        </r>
        <r>
          <t xml:space="preserve">EDGAR mapping:
Source: 10-Q, accession #0000320193-24-000069, filed 2024-05-03
Period: 2Q24 / period ended 2024-03-30
Model row: Model!150 Accumulated Other Comprehensive Income (AOCI)
Mapping type: direct
Concepts used: AccumulatedOtherComprehensiveIncomeLossNetOfTax = -8960 mm
Units: USD
Unit conversion: raw USD to $mm
Sign: copied using model sign convention
Confidence: high
Value written: -8960</t>
        </r>
      </text>
    </comment>
    <comment ref="M150" authorId="0">
      <text>
        <r>
          <rPr>
            <b/>
          </rPr>
          <t xml:space="preserve">EDGAR Mapper:
</t>
        </r>
        <r>
          <t xml:space="preserve">EDGAR mapping:
Source: 10-Q, accession #0000320193-24-000081, filed 2024-08-02
Period: 3Q24 / period ended 2024-06-29
Model row: Model!150 Accumulated Other Comprehensive Income (AOCI)
Mapping type: direct
Concepts used: AccumulatedOtherComprehensiveIncomeLossNetOfTax = -8416 mm
Units: USD
Unit conversion: raw USD to $mm
Sign: copied using model sign convention
Confidence: high
Value written: -8416</t>
        </r>
      </text>
    </comment>
    <comment ref="N150" authorId="0">
      <text>
        <r>
          <rPr>
            <b/>
          </rPr>
          <t xml:space="preserve">EDGAR Mapper:
</t>
        </r>
        <r>
          <t xml:space="preserve">EDGAR mapping:
Source: 10-Q, accession #0000320193-25-000008, filed 2025-01-31
Period: 4Q24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P150" authorId="0">
      <text>
        <r>
          <rPr>
            <b/>
          </rPr>
          <t xml:space="preserve">EDGAR Mapper:
</t>
        </r>
        <r>
          <t xml:space="preserve">EDGAR mapping:
Source: 10-Q, accession #0000320193-25-000008, filed 2025-01-31
Period: 1Q25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Q150" authorId="0">
      <text>
        <r>
          <rPr>
            <b/>
          </rPr>
          <t xml:space="preserve">EDGAR Mapper:
</t>
        </r>
        <r>
          <t xml:space="preserve">EDGAR mapping:
Source: 10-Q, accession #0000320193-25-000057, filed 2025-05-02
Period: 2Q25 / period ended 2025-03-29
Model row: Model!150 Accumulated Other Comprehensive Income (AOCI)
Mapping type: direct
Concepts used: AccumulatedOtherComprehensiveIncomeLossNetOfTax = -6363 mm
Units: USD
Unit conversion: raw USD to $mm
Sign: copied using model sign convention
Confidence: high
Value written: -6363</t>
        </r>
      </text>
    </comment>
    <comment ref="R150" authorId="0">
      <text>
        <r>
          <rPr>
            <b/>
          </rPr>
          <t xml:space="preserve">EDGAR Mapper:
</t>
        </r>
        <r>
          <t xml:space="preserve">EDGAR mapping:
Source: 10-Q, accession #0000320193-25-000073, filed 2025-08-01
Period: 3Q25 / period ended 2025-06-28
Model row: Model!150 Accumulated Other Comprehensive Income (AOCI)
Mapping type: direct
Concepts used: AccumulatedOtherComprehensiveIncomeLossNetOfTax = -6369 mm
Units: USD
Unit conversion: raw USD to $mm
Sign: copied using model sign convention
Confidence: high
Value written: -6369</t>
        </r>
      </text>
    </comment>
    <comment ref="S150" authorId="0">
      <text>
        <r>
          <rPr>
            <b/>
          </rPr>
          <t xml:space="preserve">EDGAR Mapper:
</t>
        </r>
        <r>
          <t xml:space="preserve">EDGAR mapping:
Source: 10-Q, accession #0000320193-26-000006, filed 2026-01-30
Period: 4Q25 / period ended 2025-12-27
Model row: Model!150 Accumulated Other Comprehensive Income (AOCI)
Mapping type: direct
Concepts used: AccumulatedOtherComprehensiveIncomeLossNetOfTax = -4854 mm
Units: USD
Unit conversion: raw USD to $mm
Sign: copied using model sign convention
Confidence: high
Value written: -4854</t>
        </r>
      </text>
    </comment>
    <comment ref="U150" authorId="0">
      <text/>
    </comment>
    <comment ref="V150" authorId="0">
      <text/>
    </comment>
    <comment ref="F151" authorId="0">
      <text/>
    </comment>
    <comment ref="K151" authorId="0">
      <text/>
    </comment>
    <comment ref="P151" authorId="0">
      <text/>
    </comment>
    <comment ref="U151" authorId="0">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F154" authorId="0">
      <text/>
    </comment>
    <comment ref="K154" authorId="0">
      <text/>
    </comment>
    <comment ref="P154" authorId="0">
      <text/>
    </comment>
    <comment ref="U154" authorId="0">
      <text/>
    </comment>
    <comment ref="Z154" authorId="0">
      <text/>
    </comment>
    <comment ref="AE154" authorId="0">
      <text/>
    </comment>
    <comment ref="F156"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F158" authorId="0">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EDGAR: Payments of Dividends (derived Q2). Dividends normalized from EDGAR cash dividends paid concepts. Quarterly value was derived from Payments of Dividends less 1Q23. Grouped from EDGAR: Payments of Dividends (derived Q3). Dividends normalized from EDGAR cash dividends paid concepts. Quarterly value was derived from Payments of Dividends less 1Q23, 2Q23.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Payments of Dividends (derived Q2). Dividends normalized from EDGAR cash dividends paid concepts. Quarterly value was derived from Payments of Dividends less 1Q24. Grouped from EDGAR: Payments of Dividends (derived Q3). Dividends normalized from EDGAR cash dividends paid concepts. Quarterly value was derived from Payments of Dividends less 1Q24, 2Q24.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Payments of Dividends (derived Q2). Dividends normalized from EDGAR cash dividends paid concepts. Quarterly value was derived from Payments of Dividends less 1Q25. Grouped from EDGAR: Payments of Dividends (derived Q3). Dividends normalized from EDGAR cash dividends paid concepts. Quarterly value was derived from Payments of Dividends less 1Q25, 2Q25.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254" authorId="0">
      <text>
        <r>
          <rPr>
            <b/>
          </rPr>
          <t xml:space="preserve">EDGAR Mapper:
</t>
        </r>
        <r>
          <t xml:space="preserve">EDGAR mapping:
Source: 10-Q, accession #0000320193-23-000006, filed 2023-02-03
Period: 1Q23 / period ended 2022-12-31
Model row: Model!254 Dividends
Mapping type: direct
Concepts used: PaymentsOfDividends = 3768 mm
Units: USD
Unit conversion: raw USD to $mm
Sign: inverted because model expects this row as negative
Confidence: high
Value written: -3768
Notes: Dividends normalized from EDGAR cash dividends paid concepts.</t>
        </r>
      </text>
    </comment>
    <comment ref="G254" authorId="0">
      <text>
        <r>
          <rPr>
            <b/>
          </rPr>
          <t xml:space="preserve">EDGAR Mapper:
</t>
        </r>
        <r>
          <t xml:space="preserve">EDGAR mapping:
Source: 10-Q, accession #0000320193-23-000064, filed 2023-05-05
Period: 2Q23 / period ended 2023-04-01
Model row: Model!254 Dividends
Mapping type: grouped
Concepts used: PaymentsOfDividends = 3650 mm
Units: USD
Unit conversion: raw USD to $mm
Sign: inverted because model expects this row as negative
Confidence: medium
Value written: -3650
Notes: Grouped from EDGAR: Payments of Dividends (derived Q2). Dividends normalized from EDGAR cash dividends paid concepts. Quarterly value was derived from Payments of Dividends less 1Q23.</t>
        </r>
      </text>
    </comment>
    <comment ref="H254" authorId="0">
      <text>
        <r>
          <rPr>
            <b/>
          </rPr>
          <t xml:space="preserve">EDGAR Mapper:
</t>
        </r>
        <r>
          <t xml:space="preserve">EDGAR mapping:
Source: 10-Q, accession #0000320193-23-000077, filed 2023-08-04
Period: 3Q23 / period ended 2023-07-01
Model row: Model!254 Dividends
Mapping type: grouped
Concepts used: PaymentsOfDividends = 3849 mm
Units: USD
Unit conversion: raw USD to $mm
Sign: inverted because model expects this row as negative
Confidence: medium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10-K, accession #0000320193-23-000106, filed 2023-11-03
Period: 4Q23 / period ended 2023-09-30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254" authorId="0">
      <text>
        <r>
          <rPr>
            <b/>
          </rPr>
          <t xml:space="preserve">EDGAR Mapper:
</t>
        </r>
        <r>
          <t xml:space="preserve">EDGAR mapping:
Source: 10-Q, accession #0000320193-24-000006, filed 2024-02-02
Period: 1Q24 / period ended 2023-12-30
Model row: Model!254 Dividends
Mapping type: direct
Concepts used: PaymentsOfDividends = 3825 mm
Units: USD
Unit conversion: raw USD to $mm
Sign: inverted because model expects this row as negative
Confidence: high
Value written: -3825
Notes: Dividends normalized from EDGAR cash dividends paid concepts.</t>
        </r>
      </text>
    </comment>
    <comment ref="L254" authorId="0">
      <text>
        <r>
          <rPr>
            <b/>
          </rPr>
          <t xml:space="preserve">EDGAR Mapper:
</t>
        </r>
        <r>
          <t xml:space="preserve">EDGAR mapping:
Source: 10-Q, accession #0000320193-24-000069, filed 2024-05-03
Period: 2Q24 / period ended 2024-03-30
Model row: Model!254 Dividends
Mapping type: grouped
Concepts used: PaymentsOfDividends = 3710 mm
Units: USD
Unit conversion: raw USD to $mm
Sign: inverted because model expects this row as negative
Confidence: medium
Value written: -3710
Notes: Grouped from EDGAR: Payments of Dividends (derived Q2). Dividends normalized from EDGAR cash dividends paid concepts. Quarterly value was derived from Payments of Dividends less 1Q24.</t>
        </r>
      </text>
    </comment>
    <comment ref="M254" authorId="0">
      <text>
        <r>
          <rPr>
            <b/>
          </rPr>
          <t xml:space="preserve">EDGAR Mapper:
</t>
        </r>
        <r>
          <t xml:space="preserve">EDGAR mapping:
Source: 10-Q, accession #0000320193-24-000081, filed 2024-08-02
Period: 3Q24 / period ended 2024-06-29
Model row: Model!254 Dividends
Mapping type: grouped
Concepts used: PaymentsOfDividends = 3895 mm
Units: USD
Unit conversion: raw USD to $mm
Sign: inverted because model expects this row as negative
Confidence: medium
Value written: -3895
Notes: Grouped from EDGAR: Payments of Dividends (derived Q3). Dividends normalized from EDGAR cash dividends paid concepts. Quarterly value was derived from Payments of Dividends less 1Q24, 2Q24.</t>
        </r>
      </text>
    </comment>
    <comment ref="N254" authorId="0">
      <text>
        <r>
          <rPr>
            <b/>
          </rPr>
          <t xml:space="preserve">EDGAR Mapper:
</t>
        </r>
        <r>
          <t xml:space="preserve">EDGAR mapping:
Source: 10-K, accession #0000320193-24-000123, filed 2024-11-01
Period: 4Q24 / period ended 2024-09-28
Model row: Model!254 Dividends
Mapping type: grouped
Concepts used: PaymentsOfDividends = 3804 mm
Units: USD
Unit conversion: raw USD to $mm
Sign: inverted because model expects this row as negative
Confidence: medium
Value written: -3804
Notes: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254" authorId="0">
      <text>
        <r>
          <rPr>
            <b/>
          </rPr>
          <t xml:space="preserve">EDGAR Mapper:
</t>
        </r>
        <r>
          <t xml:space="preserve">EDGAR mapping:
Source: 10-Q, accession #0000320193-25-000008, filed 2025-01-31
Period: 1Q25 / period ended 2024-12-28
Model row: Model!254 Dividends
Mapping type: direct
Concepts used: PaymentsOfDividends = 3856 mm
Units: USD
Unit conversion: raw USD to $mm
Sign: inverted because model expects this row as negative
Confidence: high
Value written: -3856
Notes: Dividends normalized from EDGAR cash dividends paid concepts.</t>
        </r>
      </text>
    </comment>
    <comment ref="Q254" authorId="0">
      <text>
        <r>
          <rPr>
            <b/>
          </rPr>
          <t xml:space="preserve">EDGAR Mapper:
</t>
        </r>
        <r>
          <t xml:space="preserve">EDGAR mapping:
Source: 10-Q, accession #0000320193-25-000057, filed 2025-05-02
Period: 2Q25 / period ended 2025-03-29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Q2). Dividends normalized from EDGAR cash dividends paid concepts. Quarterly value was derived from Payments of Dividends less 1Q25.</t>
        </r>
      </text>
    </comment>
    <comment ref="R254" authorId="0">
      <text>
        <r>
          <rPr>
            <b/>
          </rPr>
          <t xml:space="preserve">EDGAR Mapper:
</t>
        </r>
        <r>
          <t xml:space="preserve">EDGAR mapping:
Source: 10-Q, accession #0000320193-25-000073, filed 2025-08-01
Period: 3Q25 / period ended 2025-06-28
Model row: Model!254 Dividends
Mapping type: grouped
Concepts used: PaymentsOfDividends = 3945 mm
Units: USD
Unit conversion: raw USD to $mm
Sign: inverted because model expects this row as negative
Confidence: medium
Value written: -3945
Notes: Grouped from EDGAR: Payments of Dividends (derived Q3). Dividends normalized from EDGAR cash dividends paid concepts. Quarterly value was derived from Payments of Dividends less 1Q25, 2Q25.</t>
        </r>
      </text>
    </comment>
    <comment ref="S254" authorId="0">
      <text>
        <r>
          <rPr>
            <b/>
          </rPr>
          <t xml:space="preserve">EDGAR Mapper:
</t>
        </r>
        <r>
          <t xml:space="preserve">EDGAR mapping:
Source: 10-K, accession #0000320193-25-000079, filed 2025-10-31
Period: 4Q25 / period ended 2025-09-27
Model row: Model!254 Dividends
Mapping type: grouped
Concepts used: PaymentsOfDividends = 3862 mm
Units: USD
Unit conversion: raw USD to $mm
Sign: inverted because model expects this row as negative
Confidence: medium
Value written: -3862
Notes: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254" authorId="0">
      <text>
        <r>
          <rPr>
            <b/>
          </rPr>
          <t xml:space="preserve">EDGAR Mapper:
</t>
        </r>
        <r>
          <t xml:space="preserve">EDGAR mapping:
Source: 10-Q, accession #0000320193-26-000006, filed 2026-01-30
Period: 1Q26 / period ended 2025-12-27
Model row: Model!254 Dividends
Mapping type: direct
Concepts used: PaymentsOfDividends = 3921 mm
Units: USD
Unit conversion: raw USD to $mm
Sign: inverted because model expects this row as negative
Confidence: high
Value written: -3921
Notes: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20766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22314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24972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28750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65775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43805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46222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49025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7735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7614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7744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8726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9396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6443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6950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6952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13482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9322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9042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9013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F34" authorId="0">
      <text>
        <r>
          <rPr>
            <b/>
          </rPr>
          <t xml:space="preserve">EDGAR Mapper:
</t>
        </r>
        <r>
          <t xml:space="preserve">EDGAR mapping:
Source: SEC inline XBRL segment table
Period: 1Q23
Model row: Segment Analysis!F34 Americas Segment
Mapping type: segment
Concepts used: reportable segment Americas Segment Operating Income = 17864 mm
Unit conversion: raw USD to $mm
Sign: copied using model sign convention
Confidence: high
Notes: Segment Analysis rows may be relabeled to EDGAR reportable segments when the template exposes writable segment input rows.</t>
        </r>
      </text>
    </comment>
    <comment ref="G34" authorId="0">
      <text>
        <r>
          <rPr>
            <b/>
          </rPr>
          <t xml:space="preserve">EDGAR Mapper:
</t>
        </r>
        <r>
          <t xml:space="preserve">EDGAR mapping:
Source: SEC inline XBRL segment table
Period: 2Q23
Model row: Segment Analysis!G34 Americas Segment
Mapping type: segment
Concepts used: reportable segment Americas Segment Operating Income = 13927 mm
Unit conversion: raw USD to $mm
Sign: copied using model sign convention
Confidence: high
Notes: Segment Analysis rows may be relabeled to EDGAR reportable segments when the template exposes writable segment input rows.</t>
        </r>
      </text>
    </comment>
    <comment ref="H34" authorId="0">
      <text>
        <r>
          <rPr>
            <b/>
          </rPr>
          <t xml:space="preserve">EDGAR Mapper:
</t>
        </r>
        <r>
          <t xml:space="preserve">EDGAR mapping:
Source: SEC inline XBRL segment table
Period: 3Q23
Model row: Segment Analysis!H34 Americas Segment
Mapping type: segment
Concepts used: reportable segment Americas Segment Operating Income = 13117 mm
Unit conversion: raw USD to $mm
Sign: copied using model sign convention
Confidence: high
Notes: Segment Analysis rows may be relabeled to EDGAR reportable segments when the template exposes writable segment input rows.</t>
        </r>
      </text>
    </comment>
    <comment ref="I34" authorId="0">
      <text>
        <r>
          <rPr>
            <b/>
          </rPr>
          <t xml:space="preserve">EDGAR Mapper:
</t>
        </r>
        <r>
          <t xml:space="preserve">EDGAR mapping:
Source: SEC inline XBRL segment table
Period: 4Q23
Model row: Segment Analysis!I34 Americas Segment
Mapping type: segment
Concepts used: reportable segment Americas Segment Operating Income = 15600 mm
Unit conversion: raw USD to $mm
Sign: copied using model sign convention
Confidence: high
Notes: Segment Analysis rows may be relabeled to EDGAR reportable segments when the template exposes writable segment input rows.</t>
        </r>
      </text>
    </comment>
    <comment ref="K34" authorId="0">
      <text>
        <r>
          <rPr>
            <b/>
          </rPr>
          <t xml:space="preserve">EDGAR Mapper:
</t>
        </r>
        <r>
          <t xml:space="preserve">EDGAR mapping:
Source: SEC inline XBRL segment table
Period: 1Q24
Model row: Segment Analysis!K34 Americas Segment
Mapping type: segment
Concepts used: reportable segment Americas Segment Operating Income = 20357 mm
Unit conversion: raw USD to $mm
Sign: copied using model sign convention
Confidence: high
Notes: Segment Analysis rows may be relabeled to EDGAR reportable segments when the template exposes writable segment input rows.</t>
        </r>
      </text>
    </comment>
    <comment ref="L34" authorId="0">
      <text>
        <r>
          <rPr>
            <b/>
          </rPr>
          <t xml:space="preserve">EDGAR Mapper:
</t>
        </r>
        <r>
          <t xml:space="preserve">EDGAR mapping:
Source: SEC inline XBRL segment table
Period: 2Q24
Model row: Segment Analysis!L34 Americas Segment
Mapping type: segment
Concepts used: reportable segment Americas Segment Operating Income = 15074 mm
Unit conversion: raw USD to $mm
Sign: copied using model sign convention
Confidence: high
Notes: Segment Analysis rows may be relabeled to EDGAR reportable segments when the template exposes writable segment input rows.</t>
        </r>
      </text>
    </comment>
    <comment ref="M34" authorId="0">
      <text>
        <r>
          <rPr>
            <b/>
          </rPr>
          <t xml:space="preserve">EDGAR Mapper:
</t>
        </r>
        <r>
          <t xml:space="preserve">EDGAR mapping:
Source: SEC inline XBRL segment table
Period: 3Q24
Model row: Segment Analysis!M34 Americas Segment
Mapping type: segment
Concepts used: reportable segment Americas Segment Operating Income = 15209 mm
Unit conversion: raw USD to $mm
Sign: copied using model sign convention
Confidence: high
Notes: Segment Analysis rows may be relabeled to EDGAR reportable segments when the template exposes writable segment input rows.</t>
        </r>
      </text>
    </comment>
    <comment ref="N34" authorId="0">
      <text>
        <r>
          <rPr>
            <b/>
          </rPr>
          <t xml:space="preserve">EDGAR Mapper:
</t>
        </r>
        <r>
          <t xml:space="preserve">EDGAR mapping:
Source: SEC inline XBRL segment table
Period: 4Q24
Model row: Segment Analysis!N34 Americas Segment
Mapping type: segment
Concepts used: reportable segment Americas Segment Operating Income = 17016 mm
Unit conversion: raw USD to $mm
Sign: copied using model sign convention
Confidence: high
Notes: Segment Analysis rows may be relabeled to EDGAR reportable segments when the template exposes writable segment input rows.</t>
        </r>
      </text>
    </comment>
    <comment ref="P34" authorId="0">
      <text>
        <r>
          <rPr>
            <b/>
          </rPr>
          <t xml:space="preserve">EDGAR Mapper:
</t>
        </r>
        <r>
          <t xml:space="preserve">EDGAR mapping:
Source: SEC inline XBRL segment table
Period: 1Q25
Model row: Segment Analysis!P34 Americas Segment
Mapping type: segment
Concepts used: reportable segment Americas Segment Operating Income = 21509 mm
Unit conversion: raw USD to $mm
Sign: copied using model sign convention
Confidence: high
Notes: Segment Analysis rows may be relabeled to EDGAR reportable segments when the template exposes writable segment input rows.</t>
        </r>
      </text>
    </comment>
    <comment ref="Q34" authorId="0">
      <text>
        <r>
          <rPr>
            <b/>
          </rPr>
          <t xml:space="preserve">EDGAR Mapper:
</t>
        </r>
        <r>
          <t xml:space="preserve">EDGAR mapping:
Source: SEC inline XBRL segment table
Period: 2Q25
Model row: Segment Analysis!Q34 Americas Segment
Mapping type: segment
Concepts used: reportable segment Americas Segment Operating Income = 16774 mm
Unit conversion: raw USD to $mm
Sign: copied using model sign convention
Confidence: high
Notes: Segment Analysis rows may be relabeled to EDGAR reportable segments when the template exposes writable segment input rows.</t>
        </r>
      </text>
    </comment>
    <comment ref="R34" authorId="0">
      <text>
        <r>
          <rPr>
            <b/>
          </rPr>
          <t xml:space="preserve">EDGAR Mapper:
</t>
        </r>
        <r>
          <t xml:space="preserve">EDGAR mapping:
Source: SEC inline XBRL segment table
Period: 3Q25
Model row: Segment Analysis!R34 Americas Segment
Mapping type: segment
Concepts used: reportable segment Americas Segment Operating Income = 16511 mm
Unit conversion: raw USD to $mm
Sign: copied using model sign convention
Confidence: high
Notes: Segment Analysis rows may be relabeled to EDGAR reportable segments when the template exposes writable segment input rows.</t>
        </r>
      </text>
    </comment>
    <comment ref="S34" authorId="0">
      <text>
        <r>
          <rPr>
            <b/>
          </rPr>
          <t xml:space="preserve">EDGAR Mapper:
</t>
        </r>
        <r>
          <t xml:space="preserve">EDGAR mapping:
Source: SEC inline XBRL segment table
Period: 4Q25
Model row: Segment Analysis!S34 Americas Segment
Mapping type: segment
Concepts used: reportable segment Americas Segment Operating Income = 17686 mm
Unit conversion: raw USD to $mm
Sign: copied using model sign convention
Confidence: high
Notes: Segment Analysis rows may be relabeled to EDGAR reportable segments when the template exposes writable segment input rows.</t>
        </r>
      </text>
    </comment>
    <comment ref="U34" authorId="0">
      <text>
        <r>
          <rPr>
            <b/>
          </rPr>
          <t xml:space="preserve">EDGAR Mapper:
</t>
        </r>
        <r>
          <t xml:space="preserve">EDGAR mapping:
Source: SEC inline XBRL segment table
Period: 1Q26
Model row: Segment Analysis!U34 Americas Segment
Mapping type: segment
Concepts used: reportable segment Americas Segment Operating Income = 23953 mm
Unit conversion: raw USD to $mm
Sign: copied using model sign convention
Confidence: high
Notes: Segment Analysis rows may be relabeled to EDGAR reportable segments when the template exposes writable segment input rows.</t>
        </r>
      </text>
    </comment>
    <comment ref="V34" authorId="0">
      <text>
        <r>
          <rPr>
            <b/>
          </rPr>
          <t xml:space="preserve">EDGAR Mapper:
</t>
        </r>
        <r>
          <t xml:space="preserve">EDGAR mapping:
Source: SEC inline XBRL segment table
Period: 2Q26
Model row: Segment Analysis!V34 Americas Segment
Mapping type: segment
Concepts used: reportable segment Americas Segment Operating Income = 19373 mm
Unit conversion: raw USD to $mm
Sign: copied using model sign convention
Confidence: high
Notes: Segment Analysis rows may be relabeled to EDGAR reportable segments when the template exposes writable segment input rows.</t>
        </r>
      </text>
    </comment>
    <comment ref="F35" authorId="0">
      <text>
        <r>
          <rPr>
            <b/>
          </rPr>
          <t xml:space="preserve">EDGAR Mapper:
</t>
        </r>
        <r>
          <t xml:space="preserve">EDGAR mapping:
Source: SEC inline XBRL segment table
Period: 1Q23
Model row: Segment Analysis!F35 Greater China Segment
Mapping type: segment
Concepts used: reportable segment Greater China Segment Operating Income = 10437 mm
Unit conversion: raw USD to $mm
Sign: copied using model sign convention
Confidence: high
Notes: Segment Analysis rows may be relabeled to EDGAR reportable segments when the template exposes writable segment input rows.</t>
        </r>
      </text>
    </comment>
    <comment ref="G35" authorId="0">
      <text>
        <r>
          <rPr>
            <b/>
          </rPr>
          <t xml:space="preserve">EDGAR Mapper:
</t>
        </r>
        <r>
          <t xml:space="preserve">EDGAR mapping:
Source: SEC inline XBRL segment table
Period: 2Q23
Model row: Segment Analysis!G35 Greater China Segment
Mapping type: segment
Concepts used: reportable segment Greater China Segment Operating Income = 7531 mm
Unit conversion: raw USD to $mm
Sign: copied using model sign convention
Confidence: high
Notes: Segment Analysis rows may be relabeled to EDGAR reportable segments when the template exposes writable segment input rows.</t>
        </r>
      </text>
    </comment>
    <comment ref="H35" authorId="0">
      <text>
        <r>
          <rPr>
            <b/>
          </rPr>
          <t xml:space="preserve">EDGAR Mapper:
</t>
        </r>
        <r>
          <t xml:space="preserve">EDGAR mapping:
Source: SEC inline XBRL segment table
Period: 3Q23
Model row: Segment Analysis!H35 Greater China Segment
Mapping type: segment
Concepts used: reportable segment Greater China Segment Operating Income = 6207 mm
Unit conversion: raw USD to $mm
Sign: copied using model sign convention
Confidence: high
Notes: Segment Analysis rows may be relabeled to EDGAR reportable segments when the template exposes writable segment input rows.</t>
        </r>
      </text>
    </comment>
    <comment ref="I35" authorId="0">
      <text>
        <r>
          <rPr>
            <b/>
          </rPr>
          <t xml:space="preserve">EDGAR Mapper:
</t>
        </r>
        <r>
          <t xml:space="preserve">EDGAR mapping:
Source: SEC inline XBRL segment table
Period: 4Q23
Model row: Segment Analysis!I35 Greater China Segment
Mapping type: segment
Concepts used: reportable segment Greater China Segment Operating Income = 6153 mm
Unit conversion: raw USD to $mm
Sign: copied using model sign convention
Confidence: high
Notes: Segment Analysis rows may be relabeled to EDGAR reportable segments when the template exposes writable segment input rows.</t>
        </r>
      </text>
    </comment>
    <comment ref="K35" authorId="0">
      <text>
        <r>
          <rPr>
            <b/>
          </rPr>
          <t xml:space="preserve">EDGAR Mapper:
</t>
        </r>
        <r>
          <t xml:space="preserve">EDGAR mapping:
Source: SEC inline XBRL segment table
Period: 1Q24
Model row: Segment Analysis!K35 Greater China Segment
Mapping type: segment
Concepts used: reportable segment Greater China Segment Operating Income = 8622 mm
Unit conversion: raw USD to $mm
Sign: copied using model sign convention
Confidence: high
Notes: Segment Analysis rows may be relabeled to EDGAR reportable segments when the template exposes writable segment input rows.</t>
        </r>
      </text>
    </comment>
    <comment ref="L35" authorId="0">
      <text>
        <r>
          <rPr>
            <b/>
          </rPr>
          <t xml:space="preserve">EDGAR Mapper:
</t>
        </r>
        <r>
          <t xml:space="preserve">EDGAR mapping:
Source: SEC inline XBRL segment table
Period: 2Q24
Model row: Segment Analysis!L35 Greater China Segment
Mapping type: segment
Concepts used: reportable segment Greater China Segment Operating Income = 6700 mm
Unit conversion: raw USD to $mm
Sign: copied using model sign convention
Confidence: high
Notes: Segment Analysis rows may be relabeled to EDGAR reportable segments when the template exposes writable segment input rows.</t>
        </r>
      </text>
    </comment>
    <comment ref="M35" authorId="0">
      <text>
        <r>
          <rPr>
            <b/>
          </rPr>
          <t xml:space="preserve">EDGAR Mapper:
</t>
        </r>
        <r>
          <t xml:space="preserve">EDGAR mapping:
Source: SEC inline XBRL segment table
Period: 3Q24
Model row: Segment Analysis!M35 Greater China Segment
Mapping type: segment
Concepts used: reportable segment Greater China Segment Operating Income = 5562 mm
Unit conversion: raw USD to $mm
Sign: copied using model sign convention
Confidence: high
Notes: Segment Analysis rows may be relabeled to EDGAR reportable segments when the template exposes writable segment input rows.</t>
        </r>
      </text>
    </comment>
    <comment ref="N35" authorId="0">
      <text>
        <r>
          <rPr>
            <b/>
          </rPr>
          <t xml:space="preserve">EDGAR Mapper:
</t>
        </r>
        <r>
          <t xml:space="preserve">EDGAR mapping:
Source: SEC inline XBRL segment table
Period: 4Q24
Model row: Segment Analysis!N35 Greater China Segment
Mapping type: segment
Concepts used: reportable segment Greater China Segment Operating Income = 6198 mm
Unit conversion: raw USD to $mm
Sign: copied using model sign convention
Confidence: high
Notes: Segment Analysis rows may be relabeled to EDGAR reportable segments when the template exposes writable segment input rows.</t>
        </r>
      </text>
    </comment>
    <comment ref="P35" authorId="0">
      <text>
        <r>
          <rPr>
            <b/>
          </rPr>
          <t xml:space="preserve">EDGAR Mapper:
</t>
        </r>
        <r>
          <t xml:space="preserve">EDGAR mapping:
Source: SEC inline XBRL segment table
Period: 1Q25
Model row: Segment Analysis!P35 Greater China Segment
Mapping type: segment
Concepts used: reportable segment Greater China Segment Operating Income = 8160 mm
Unit conversion: raw USD to $mm
Sign: copied using model sign convention
Confidence: high
Notes: Segment Analysis rows may be relabeled to EDGAR reportable segments when the template exposes writable segment input rows.</t>
        </r>
      </text>
    </comment>
    <comment ref="Q35" authorId="0">
      <text>
        <r>
          <rPr>
            <b/>
          </rPr>
          <t xml:space="preserve">EDGAR Mapper:
</t>
        </r>
        <r>
          <t xml:space="preserve">EDGAR mapping:
Source: SEC inline XBRL segment table
Period: 2Q25
Model row: Segment Analysis!Q35 Greater China Segment
Mapping type: segment
Concepts used: reportable segment Greater China Segment Operating Income = 6626 mm
Unit conversion: raw USD to $mm
Sign: copied using model sign convention
Confidence: high
Notes: Segment Analysis rows may be relabeled to EDGAR reportable segments when the template exposes writable segment input rows.</t>
        </r>
      </text>
    </comment>
    <comment ref="R35" authorId="0">
      <text>
        <r>
          <rPr>
            <b/>
          </rPr>
          <t xml:space="preserve">EDGAR Mapper:
</t>
        </r>
        <r>
          <t xml:space="preserve">EDGAR mapping:
Source: SEC inline XBRL segment table
Period: 3Q25
Model row: Segment Analysis!R35 Greater China Segment
Mapping type: segment
Concepts used: reportable segment Greater China Segment Operating Income = 5822 mm
Unit conversion: raw USD to $mm
Sign: copied using model sign convention
Confidence: high
Notes: Segment Analysis rows may be relabeled to EDGAR reportable segments when the template exposes writable segment input rows.</t>
        </r>
      </text>
    </comment>
    <comment ref="S35" authorId="0">
      <text>
        <r>
          <rPr>
            <b/>
          </rPr>
          <t xml:space="preserve">EDGAR Mapper:
</t>
        </r>
        <r>
          <t xml:space="preserve">EDGAR mapping:
Source: SEC inline XBRL segment table
Period: 4Q25
Model row: Segment Analysis!S35 Greater China Segment
Mapping type: segment
Concepts used: reportable segment Greater China Segment Operating Income = 6309 mm
Unit conversion: raw USD to $mm
Sign: copied using model sign convention
Confidence: high
Notes: Segment Analysis rows may be relabeled to EDGAR reportable segments when the template exposes writable segment input rows.</t>
        </r>
      </text>
    </comment>
    <comment ref="U35" authorId="0">
      <text>
        <r>
          <rPr>
            <b/>
          </rPr>
          <t xml:space="preserve">EDGAR Mapper:
</t>
        </r>
        <r>
          <t xml:space="preserve">EDGAR mapping:
Source: SEC inline XBRL segment table
Period: 1Q26
Model row: Segment Analysis!U35 Greater China Segment
Mapping type: segment
Concepts used: reportable segment Greater China Segment Operating Income = 11792 mm
Unit conversion: raw USD to $mm
Sign: copied using model sign convention
Confidence: high
Notes: Segment Analysis rows may be relabeled to EDGAR reportable segments when the template exposes writable segment input rows.</t>
        </r>
      </text>
    </comment>
    <comment ref="V35" authorId="0">
      <text>
        <r>
          <rPr>
            <b/>
          </rPr>
          <t xml:space="preserve">EDGAR Mapper:
</t>
        </r>
        <r>
          <t xml:space="preserve">EDGAR mapping:
Source: SEC inline XBRL segment table
Period: 2Q26
Model row: Segment Analysis!V35 Greater China Segment
Mapping type: segment
Concepts used: reportable segment Greater China Segment Operating Income = 9189 mm
Unit conversion: raw USD to $mm
Sign: copied using model sign convention
Confidence: high
Notes: Segment Analysis rows may be relabeled to EDGAR reportable segments when the template exposes writable segment input rows.</t>
        </r>
      </text>
    </comment>
    <comment ref="F36" authorId="0">
      <text>
        <r>
          <rPr>
            <b/>
          </rPr>
          <t xml:space="preserve">EDGAR Mapper:
</t>
        </r>
        <r>
          <t xml:space="preserve">EDGAR mapping:
Source: SEC inline XBRL segment table
Period: 1Q23
Model row: Segment Analysis!F36 Japan Segment
Mapping type: segment
Concepts used: reportable segment Japan Segment Operating Income = 3236 mm
Unit conversion: raw USD to $mm
Sign: copied using model sign convention
Confidence: high
Notes: Segment Analysis rows may be relabeled to EDGAR reportable segments when the template exposes writable segment input rows.</t>
        </r>
      </text>
    </comment>
    <comment ref="G36" authorId="0">
      <text>
        <r>
          <rPr>
            <b/>
          </rPr>
          <t xml:space="preserve">EDGAR Mapper:
</t>
        </r>
        <r>
          <t xml:space="preserve">EDGAR mapping:
Source: SEC inline XBRL segment table
Period: 2Q23
Model row: Segment Analysis!G36 Japan Segment
Mapping type: segment
Concepts used: reportable segment Japan Segment Operating Income = 3394 mm
Unit conversion: raw USD to $mm
Sign: copied using model sign convention
Confidence: high
Notes: Segment Analysis rows may be relabeled to EDGAR reportable segments when the template exposes writable segment input rows.</t>
        </r>
      </text>
    </comment>
    <comment ref="H36" authorId="0">
      <text>
        <r>
          <rPr>
            <b/>
          </rPr>
          <t xml:space="preserve">EDGAR Mapper:
</t>
        </r>
        <r>
          <t xml:space="preserve">EDGAR mapping:
Source: SEC inline XBRL segment table
Period: 3Q23
Model row: Segment Analysis!H36 Japan Segment
Mapping type: segment
Concepts used: reportable segment Japan Segment Operating Income = 2443 mm
Unit conversion: raw USD to $mm
Sign: copied using model sign convention
Confidence: high
Notes: Segment Analysis rows may be relabeled to EDGAR reportable segments when the template exposes writable segment input rows.</t>
        </r>
      </text>
    </comment>
    <comment ref="I36" authorId="0">
      <text>
        <r>
          <rPr>
            <b/>
          </rPr>
          <t xml:space="preserve">EDGAR Mapper:
</t>
        </r>
        <r>
          <t xml:space="preserve">EDGAR mapping:
Source: SEC inline XBRL segment table
Period: 4Q23
Model row: Segment Analysis!I36 Japan Segment
Mapping type: segment
Concepts used: reportable segment Japan Segment Operating Income = 2815 mm
Unit conversion: raw USD to $mm
Sign: copied using model sign convention
Confidence: high
Notes: Segment Analysis rows may be relabeled to EDGAR reportable segments when the template exposes writable segment input rows.</t>
        </r>
      </text>
    </comment>
    <comment ref="K36" authorId="0">
      <text>
        <r>
          <rPr>
            <b/>
          </rPr>
          <t xml:space="preserve">EDGAR Mapper:
</t>
        </r>
        <r>
          <t xml:space="preserve">EDGAR mapping:
Source: SEC inline XBRL segment table
Period: 1Q24
Model row: Segment Analysis!K36 Japan Segment
Mapping type: segment
Concepts used: reportable segment Japan Segment Operating Income = 3819 mm
Unit conversion: raw USD to $mm
Sign: copied using model sign convention
Confidence: high
Notes: Segment Analysis rows may be relabeled to EDGAR reportable segments when the template exposes writable segment input rows.</t>
        </r>
      </text>
    </comment>
    <comment ref="L36" authorId="0">
      <text>
        <r>
          <rPr>
            <b/>
          </rPr>
          <t xml:space="preserve">EDGAR Mapper:
</t>
        </r>
        <r>
          <t xml:space="preserve">EDGAR mapping:
Source: SEC inline XBRL segment table
Period: 2Q24
Model row: Segment Analysis!L36 Japan Segment
Mapping type: segment
Concepts used: reportable segment Japan Segment Operating Income = 3135 mm
Unit conversion: raw USD to $mm
Sign: copied using model sign convention
Confidence: high
Notes: Segment Analysis rows may be relabeled to EDGAR reportable segments when the template exposes writable segment input rows.</t>
        </r>
      </text>
    </comment>
    <comment ref="M36" authorId="0">
      <text>
        <r>
          <rPr>
            <b/>
          </rPr>
          <t xml:space="preserve">EDGAR Mapper:
</t>
        </r>
        <r>
          <t xml:space="preserve">EDGAR mapping:
Source: SEC inline XBRL segment table
Period: 3Q24
Model row: Segment Analysis!M36 Japan Segment
Mapping type: segment
Concepts used: reportable segment Japan Segment Operating Income = 2544 mm
Unit conversion: raw USD to $mm
Sign: copied using model sign convention
Confidence: high
Notes: Segment Analysis rows may be relabeled to EDGAR reportable segments when the template exposes writable segment input rows.</t>
        </r>
      </text>
    </comment>
    <comment ref="N36" authorId="0">
      <text>
        <r>
          <rPr>
            <b/>
          </rPr>
          <t xml:space="preserve">EDGAR Mapper:
</t>
        </r>
        <r>
          <t xml:space="preserve">EDGAR mapping:
Source: SEC inline XBRL segment table
Period: 4Q24
Model row: Segment Analysis!N36 Japan Segment
Mapping type: segment
Concepts used: reportable segment Japan Segment Operating Income = 2956 mm
Unit conversion: raw USD to $mm
Sign: copied using model sign convention
Confidence: high
Notes: Segment Analysis rows may be relabeled to EDGAR reportable segments when the template exposes writable segment input rows.</t>
        </r>
      </text>
    </comment>
    <comment ref="P36" authorId="0">
      <text>
        <r>
          <rPr>
            <b/>
          </rPr>
          <t xml:space="preserve">EDGAR Mapper:
</t>
        </r>
        <r>
          <t xml:space="preserve">EDGAR mapping:
Source: SEC inline XBRL segment table
Period: 1Q25
Model row: Segment Analysis!P36 Japan Segment
Mapping type: segment
Concepts used: reportable segment Japan Segment Operating Income = 4314 mm
Unit conversion: raw USD to $mm
Sign: copied using model sign convention
Confidence: high
Notes: Segment Analysis rows may be relabeled to EDGAR reportable segments when the template exposes writable segment input rows.</t>
        </r>
      </text>
    </comment>
    <comment ref="Q36" authorId="0">
      <text>
        <r>
          <rPr>
            <b/>
          </rPr>
          <t xml:space="preserve">EDGAR Mapper:
</t>
        </r>
        <r>
          <t xml:space="preserve">EDGAR mapping:
Source: SEC inline XBRL segment table
Period: 2Q25
Model row: Segment Analysis!Q36 Japan Segment
Mapping type: segment
Concepts used: reportable segment Japan Segment Operating Income = 3434 mm
Unit conversion: raw USD to $mm
Sign: copied using model sign convention
Confidence: high
Notes: Segment Analysis rows may be relabeled to EDGAR reportable segments when the template exposes writable segment input rows.</t>
        </r>
      </text>
    </comment>
    <comment ref="R36" authorId="0">
      <text>
        <r>
          <rPr>
            <b/>
          </rPr>
          <t xml:space="preserve">EDGAR Mapper:
</t>
        </r>
        <r>
          <t xml:space="preserve">EDGAR mapping:
Source: SEC inline XBRL segment table
Period: 3Q25
Model row: Segment Analysis!R36 Japan Segment
Mapping type: segment
Concepts used: reportable segment Japan Segment Operating Income = 2872 mm
Unit conversion: raw USD to $mm
Sign: copied using model sign convention
Confidence: high
Notes: Segment Analysis rows may be relabeled to EDGAR reportable segments when the template exposes writable segment input rows.</t>
        </r>
      </text>
    </comment>
    <comment ref="S36" authorId="0">
      <text>
        <r>
          <rPr>
            <b/>
          </rPr>
          <t xml:space="preserve">EDGAR Mapper:
</t>
        </r>
        <r>
          <t xml:space="preserve">EDGAR mapping:
Source: SEC inline XBRL segment table
Period: 4Q25
Model row: Segment Analysis!S36 Japan Segment
Mapping type: segment
Concepts used: reportable segment Japan Segment Operating Income = 3335 mm
Unit conversion: raw USD to $mm
Sign: copied using model sign convention
Confidence: high
Notes: Segment Analysis rows may be relabeled to EDGAR reportable segments when the template exposes writable segment input rows.</t>
        </r>
      </text>
    </comment>
    <comment ref="U36" authorId="0">
      <text>
        <r>
          <rPr>
            <b/>
          </rPr>
          <t xml:space="preserve">EDGAR Mapper:
</t>
        </r>
        <r>
          <t xml:space="preserve">EDGAR mapping:
Source: SEC inline XBRL segment table
Period: 1Q26
Model row: Segment Analysis!U36 Japan Segment
Mapping type: segment
Concepts used: reportable segment Japan Segment Operating Income = 4613 mm
Unit conversion: raw USD to $mm
Sign: copied using model sign convention
Confidence: high
Notes: Segment Analysis rows may be relabeled to EDGAR reportable segments when the template exposes writable segment input rows.</t>
        </r>
      </text>
    </comment>
    <comment ref="V36" authorId="0">
      <text>
        <r>
          <rPr>
            <b/>
          </rPr>
          <t xml:space="preserve">EDGAR Mapper:
</t>
        </r>
        <r>
          <t xml:space="preserve">EDGAR mapping:
Source: SEC inline XBRL segment table
Period: 2Q26
Model row: Segment Analysis!V36 Japan Segment
Mapping type: segment
Concepts used: reportable segment Japan Segment Operating Income = 3839 mm
Unit conversion: raw USD to $mm
Sign: copied using model sign convention
Confidence: high
Notes: Segment Analysis rows may be relabeled to EDGAR reportable segments when the template exposes writable segment input rows.</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<sst xmlns="http://schemas.openxmlformats.org/spreadsheetml/2006/main" count="17644" uniqueCount="2508">
  <si>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</si>
  <si>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</si>
  <si>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</si>
  <si>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</si>
  <si>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</si>
  <si>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</si>
  <si>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</si>
  <si>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</si>
  <si>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</si>
  <si>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</si>
  <si>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</si>
  <si>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</si>
  <si>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</si>
  <si>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</si>
  <si>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</si>
  <si>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</si>
  <si>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</si>
  <si>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</si>
  <si>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</si>
  <si>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</si>
  <si>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</si>
  <si>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</si>
  <si>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</si>
  <si>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</si>
  <si>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</si>
  <si>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</si>
  <si>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</si>
  <si>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</si>
  <si>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</si>
  <si>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</si>
  <si>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</si>
  <si>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</si>
  <si>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</si>
  <si>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</si>
  <si>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</si>
  <si>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</si>
  <si>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</si>
  <si>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</si>
  <si>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</si>
  <si>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</si>
  <si>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</si>
  <si>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</si>
  <si>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</si>
  <si>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</si>
  <si>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</si>
  <si>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</si>
  <si>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</si>
  <si>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</si>
  <si>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</si>
  <si>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</si>
  <si>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</si>
  <si>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</si>
  <si>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</si>
  <si>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</si>
  <si>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</si>
  <si>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</si>
  <si>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</si>
  <si>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</si>
  <si>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</si>
  <si>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</si>
  <si>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</si>
  <si>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</si>
  <si>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</si>
  <si>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</si>
  <si>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</si>
  <si>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</si>
  <si>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</si>
  <si>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</si>
  <si>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</si>
  <si>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</si>
  <si>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</si>
  <si>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</si>
  <si>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</si>
  <si>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</si>
  <si>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</si>
  <si>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</si>
  <si>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</si>
  <si>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</si>
  <si>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</si>
  <si>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</si>
  <si>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</si>
  <si>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</si>
  <si>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</si>
  <si>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</si>
  <si>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</si>
  <si>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</si>
  <si>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</si>
  <si>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</si>
  <si>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</si>
  <si>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</si>
  <si>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</si>
  <si>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</si>
  <si>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</si>
  <si>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</si>
  <si>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</si>
  <si>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</si>
  <si>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</si>
  <si>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</si>
  <si>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</si>
  <si>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</si>
  <si>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</si>
  <si>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</si>
  <si>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</si>
  <si>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</si>
  <si>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</si>
  <si>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</si>
  <si>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</si>
  <si>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</si>
  <si>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</si>
  <si>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</si>
  <si>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</si>
  <si>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</si>
  <si>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</si>
  <si>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</si>
  <si>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</si>
  <si>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</si>
  <si>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</si>
  <si>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</si>
  <si>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</si>
  <si>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</si>
  <si>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</si>
  <si>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</si>
  <si>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</si>
  <si>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</si>
  <si>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</si>
  <si>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</si>
  <si>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</si>
  <si>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</si>
  <si>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</si>
  <si>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</si>
  <si>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</si>
  <si>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</si>
  <si>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</si>
  <si>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</si>
  <si>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</si>
  <si>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</si>
  <si>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</si>
  <si>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</si>
  <si>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</si>
  <si>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</si>
  <si>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</si>
  <si>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</si>
  <si>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</si>
  <si>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</si>
  <si>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</si>
  <si>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</si>
  <si>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</si>
  <si>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</si>
  <si>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</si>
  <si>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</si>
  <si>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</si>
  <si>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</si>
  <si>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</si>
  <si>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</si>
  <si>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</si>
  <si>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</si>
  <si>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</si>
  <si>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</si>
  <si>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</si>
  <si>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</si>
  <si>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</si>
  <si>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</si>
  <si>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</si>
  <si>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</si>
  <si>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</si>
  <si>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</si>
  <si>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</si>
  <si>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</si>
  <si>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</si>
  <si>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</si>
  <si>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</si>
  <si>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</si>
  <si>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</si>
  <si>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</si>
  <si>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</si>
  <si>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</si>
  <si>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</si>
  <si>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</si>
  <si>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</si>
  <si>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</si>
  <si>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</si>
  <si>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</si>
  <si>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</si>
  <si>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</si>
  <si>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</si>
  <si>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</si>
  <si>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</si>
  <si>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</si>
  <si>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</si>
  <si>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</si>
  <si>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</si>
  <si>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</si>
  <si>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</si>
  <si>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</si>
  <si>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</si>
  <si>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</si>
  <si>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</si>
  <si>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</si>
  <si>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</si>
  <si>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</si>
  <si>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</si>
  <si>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</si>
  <si>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</si>
  <si>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</si>
  <si>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</si>
  <si>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</si>
  <si>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</si>
  <si>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</si>
  <si>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</si>
  <si>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</si>
  <si>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</si>
  <si>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</si>
  <si>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</si>
  <si>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</si>
  <si>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</si>
  <si>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</si>
  <si>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</si>
  <si>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</si>
  <si>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</si>
  <si>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</si>
  <si>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</si>
  <si>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</si>
  <si>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</si>
  <si>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</si>
  <si>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</si>
  <si>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</si>
  <si>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</si>
  <si>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</si>
  <si>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</si>
  <si>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</si>
  <si>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</si>
  <si>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</si>
  <si>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</si>
  <si>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</si>
  <si>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</si>
  <si>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</si>
  <si>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</si>
  <si>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</si>
  <si>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</si>
  <si>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</si>
  <si>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</si>
  <si>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</si>
  <si>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</si>
  <si>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</si>
  <si>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</si>
  <si>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</si>
  <si>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</si>
  <si>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</si>
  <si>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</si>
  <si>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</si>
  <si>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</si>
  <si>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</si>
  <si>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</si>
  <si>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</si>
  <si>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</si>
  <si>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</si>
  <si>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</si>
  <si>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</si>
  <si>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</si>
  <si>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</si>
  <si>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</si>
  <si>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</si>
  <si>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</si>
  <si>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</si>
  <si>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</si>
  <si>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</si>
  <si>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</si>
  <si>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</si>
  <si>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</si>
  <si>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</si>
  <si>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</si>
  <si>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</si>
  <si>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</si>
  <si>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</si>
  <si>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</si>
  <si>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</si>
  <si>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</si>
  <si>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</si>
  <si>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</si>
  <si>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</si>
  <si>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</si>
  <si>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</si>
  <si>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</si>
  <si>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</si>
  <si>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</si>
  <si>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</si>
  <si>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</si>
  <si>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</si>
  <si>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</si>
  <si>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</si>
  <si>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</si>
  <si>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</si>
  <si>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</si>
  <si>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</si>
  <si>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</si>
  <si>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</si>
  <si>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</si>
  <si>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</si>
  <si>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</si>
  <si>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</si>
  <si>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</si>
  <si>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</si>
  <si>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</si>
  <si>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</si>
  <si>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</si>
  <si>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</si>
  <si>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</si>
  <si>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</si>
  <si>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</si>
  <si>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</si>
  <si>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</si>
  <si>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</si>
  <si>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</si>
  <si>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</si>
  <si>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</si>
  <si>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</si>
  <si>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</si>
  <si>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</si>
  <si>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</si>
  <si>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</si>
  <si>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</si>
  <si>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</si>
  <si>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</si>
  <si>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</si>
  <si>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</si>
  <si>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</si>
  <si>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</si>
  <si>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</si>
  <si>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</si>
  <si>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</si>
  <si>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</si>
  <si>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</si>
  <si>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</si>
  <si>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</si>
  <si>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</si>
  <si>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</si>
  <si>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</si>
  <si>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</si>
  <si>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</si>
  <si>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</si>
  <si>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</si>
  <si>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</si>
  <si>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</si>
  <si>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</si>
  <si>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</si>
  <si>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</si>
  <si>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</si>
  <si>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</si>
  <si>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</si>
  <si>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</si>
  <si>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</si>
  <si>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</si>
  <si>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</si>
  <si>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</si>
  <si>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</si>
  <si>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</si>
  <si>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</si>
  <si>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</si>
  <si>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</si>
  <si>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</si>
  <si>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</si>
  <si>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</si>
  <si>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</si>
  <si>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</si>
  <si>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</si>
  <si>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</si>
  <si>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</si>
  <si>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</si>
  <si>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</si>
  <si>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</si>
  <si>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</si>
  <si>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</si>
  <si>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</si>
  <si>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</si>
  <si>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</si>
  <si>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</si>
  <si>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</si>
  <si>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</si>
  <si>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</si>
  <si>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</si>
  <si>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</si>
  <si>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</si>
  <si>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</si>
  <si>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</si>
  <si>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</si>
  <si>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</si>
  <si>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</si>
  <si>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</si>
  <si>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</si>
  <si>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</si>
  <si>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</si>
  <si>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</si>
  <si>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</si>
  <si>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</si>
  <si>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</si>
  <si>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</si>
  <si>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</si>
  <si>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</si>
  <si>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</si>
  <si>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</si>
  <si>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</si>
  <si>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</si>
  <si>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</si>
  <si>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</si>
  <si>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</si>
  <si>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</si>
  <si>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</si>
  <si>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</si>
  <si>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</si>
  <si>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</si>
  <si>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</si>
  <si>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</si>
  <si>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</si>
  <si>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</si>
  <si>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</si>
  <si>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</si>
  <si>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</si>
  <si>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</si>
  <si>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</si>
  <si>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</si>
  <si>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</si>
  <si>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</si>
  <si>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</si>
  <si>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</si>
  <si>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</si>
  <si>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</si>
  <si>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</si>
  <si>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</si>
  <si>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</si>
  <si>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</si>
  <si>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</si>
  <si>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</si>
  <si>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</si>
  <si>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</si>
  <si>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</si>
  <si>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</si>
  <si>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</si>
  <si>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</si>
  <si>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</si>
  <si>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</si>
  <si>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</si>
  <si>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</si>
  <si>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</si>
  <si>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</si>
  <si>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</si>
  <si>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</si>
  <si>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</si>
  <si>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</si>
  <si>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</si>
  <si>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</si>
  <si>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</si>
  <si>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</si>
  <si>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</si>
  <si>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</si>
  <si>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</si>
  <si>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</si>
  <si>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</si>
  <si>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</si>
  <si>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</si>
  <si>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</si>
  <si>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</si>
  <si>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</si>
  <si>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</si>
  <si>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</si>
  <si>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</si>
  <si>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</si>
  <si>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</si>
  <si>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</si>
  <si>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</si>
  <si>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</si>
  <si>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</si>
  <si>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</si>
  <si>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</si>
  <si>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</si>
  <si>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</si>
  <si>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</si>
  <si>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</si>
  <si>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</si>
  <si>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</si>
  <si>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</si>
  <si>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</si>
  <si>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</si>
  <si>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</si>
  <si>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</si>
  <si>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</si>
  <si>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</si>
  <si>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</si>
  <si>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</si>
  <si>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</si>
  <si>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</si>
  <si>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</si>
  <si>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</si>
  <si>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</si>
  <si>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</si>
  <si>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</si>
  <si>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</si>
  <si>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</si>
  <si>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</si>
  <si>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</si>
  <si>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</si>
  <si>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</si>
  <si>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</si>
  <si>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</si>
  <si>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</si>
  <si>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</si>
  <si>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</si>
  <si>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</si>
  <si>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</si>
  <si>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</si>
  <si>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</si>
  <si>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</si>
  <si>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</si>
  <si>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</si>
  <si>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</si>
  <si>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</si>
  <si>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</si>
  <si>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</si>
  <si>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</si>
  <si>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</si>
  <si>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</si>
  <si>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</si>
  <si>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</si>
  <si>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</si>
  <si>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</si>
  <si>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</si>
  <si>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</si>
  <si>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</si>
  <si>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</si>
  <si>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</si>
  <si>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</si>
  <si>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</si>
  <si>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</si>
  <si>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</si>
  <si>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</si>
  <si>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</si>
  <si>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</si>
  <si>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</si>
  <si>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</si>
  <si>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</si>
  <si>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</si>
  <si>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</si>
  <si>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</si>
  <si>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</si>
  <si>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</si>
  <si>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</si>
  <si>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</si>
  <si>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</si>
  <si>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</si>
  <si>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</si>
  <si>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</si>
  <si>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</si>
  <si>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</si>
  <si>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</si>
  <si>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</si>
  <si>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</si>
  <si>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</si>
  <si>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</si>
  <si>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</si>
  <si>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</si>
  <si>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</si>
  <si>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</si>
  <si>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</si>
  <si>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</si>
  <si>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</si>
  <si>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</si>
  <si>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</si>
  <si>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</si>
  <si>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</si>
  <si>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</si>
  <si>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</si>
  <si>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</si>
  <si>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</si>
  <si>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</si>
  <si>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</si>
  <si>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</si>
  <si>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</si>
  <si>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</si>
  <si>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</si>
  <si>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</si>
  <si>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</si>
  <si>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</si>
  <si>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</si>
  <si>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</si>
  <si>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</si>
  <si>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</si>
  <si>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</si>
  <si>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</si>
  <si>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</si>
  <si>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</si>
  <si>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</si>
  <si>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</si>
  <si>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</si>
  <si>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</si>
  <si>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</si>
  <si>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</si>
  <si>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</si>
  <si>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</si>
  <si>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</si>
  <si>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</si>
  <si>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</si>
  <si>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</si>
  <si>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</si>
  <si>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</si>
  <si>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</si>
  <si>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</si>
  <si>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</si>
  <si>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</si>
  <si>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</si>
  <si>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</si>
  <si>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</si>
  <si>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</si>
  <si>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</si>
  <si>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</si>
  <si>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</si>
  <si>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</si>
  <si>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</si>
  <si>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</si>
  <si>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</si>
  <si>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</si>
  <si>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</si>
  <si>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</si>
  <si>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</si>
  <si>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</si>
  <si>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</si>
  <si>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</si>
  <si>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</si>
  <si>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</si>
  <si>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</si>
  <si>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</si>
  <si>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</si>
  <si>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</si>
  <si>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</si>
  <si>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</si>
  <si>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</si>
  <si>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</si>
  <si>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</si>
  <si>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</si>
  <si>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</si>
  <si>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</si>
  <si>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</si>
  <si>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</si>
  <si>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</si>
  <si>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</si>
  <si>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</si>
  <si>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</si>
  <si>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</si>
  <si>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</si>
  <si>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</si>
  <si>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</si>
  <si>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</si>
  <si>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</si>
  <si>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</si>
  <si>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</si>
  <si>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</si>
  <si>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</si>
  <si>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</si>
  <si>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</si>
  <si>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</si>
  <si>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</si>
  <si>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</si>
  <si>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</si>
  <si>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</si>
  <si>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</si>
  <si>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</si>
  <si>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</si>
  <si>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</si>
  <si>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</si>
  <si>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</si>
  <si>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</si>
  <si>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</si>
  <si>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</si>
  <si>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</si>
  <si>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</si>
  <si>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</si>
  <si>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</si>
  <si>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</si>
  <si>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</si>
  <si>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</si>
  <si>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</si>
  <si>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</si>
  <si>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</si>
  <si>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</si>
  <si>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</si>
  <si>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</si>
  <si>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</si>
  <si>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</si>
  <si>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</si>
  <si>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</si>
  <si>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</si>
  <si>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</si>
  <si>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</si>
  <si>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</si>
  <si>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</si>
  <si>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</si>
  <si>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</si>
  <si>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</si>
  <si>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</si>
  <si>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</si>
  <si>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</si>
  <si>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</si>
  <si>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</si>
  <si>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</si>
  <si>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</si>
  <si>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</si>
  <si>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</si>
  <si>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</si>
  <si>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</si>
  <si>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</si>
  <si>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</si>
  <si>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</si>
  <si>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</si>
  <si>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</si>
  <si>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</si>
  <si>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</si>
  <si>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</si>
  <si>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</si>
  <si>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</si>
  <si>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</si>
  <si>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</si>
  <si>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</si>
  <si>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</si>
  <si>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</si>
  <si>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</si>
  <si>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</si>
  <si>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</si>
  <si>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</si>
  <si>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</si>
  <si>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</si>
  <si>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</si>
  <si>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</si>
  <si>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</si>
  <si>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</si>
  <si>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</si>
  <si>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</si>
  <si>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</si>
  <si>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</si>
  <si>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</si>
  <si>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</si>
  <si>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</si>
  <si>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</si>
  <si>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</si>
  <si>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</si>
  <si>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</si>
  <si>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</si>
  <si>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</si>
  <si>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</si>
  <si>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</si>
  <si>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</si>
  <si>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</si>
  <si>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</si>
  <si>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</si>
  <si>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</si>
  <si>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</si>
  <si>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</si>
  <si>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</si>
  <si>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</si>
  <si>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</si>
  <si>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</si>
  <si>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</si>
  <si>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</si>
  <si>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</si>
  <si>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</si>
  <si>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</si>
  <si>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</si>
  <si>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</si>
  <si>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</si>
  <si>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</si>
  <si>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</si>
  <si>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</si>
  <si>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</si>
  <si>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</si>
  <si>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</si>
  <si>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</si>
  <si>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</si>
  <si>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</si>
  <si>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</si>
  <si>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</si>
  <si>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</si>
  <si>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</si>
  <si>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</si>
  <si>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</si>
  <si>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</si>
  <si>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</si>
  <si>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</si>
  <si>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</si>
  <si>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</si>
  <si>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</si>
  <si>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</si>
  <si>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</si>
  <si>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</si>
  <si>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</si>
  <si>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</si>
  <si>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</si>
  <si>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</si>
  <si>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</si>
  <si>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</si>
  <si>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</si>
  <si>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</si>
  <si>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</si>
  <si>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</si>
  <si>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</si>
  <si>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</si>
  <si>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</si>
  <si>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</si>
  <si>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</si>
  <si>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</si>
  <si>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</si>
  <si>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</si>
  <si>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</si>
  <si>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</si>
  <si>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</si>
  <si>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</si>
  <si>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</si>
  <si>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</si>
  <si>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</si>
  <si>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</si>
  <si>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</si>
  <si>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</si>
  <si>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</si>
  <si>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</si>
  <si>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</si>
  <si>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</si>
  <si>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</si>
  <si>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</si>
  <si>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</si>
  <si>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</si>
  <si>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</si>
  <si>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</si>
  <si>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</si>
  <si>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</si>
  <si>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</si>
  <si>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</si>
  <si>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</si>
  <si>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</si>
  <si>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</si>
  <si>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</si>
  <si>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</si>
  <si>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</si>
  <si>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</si>
  <si>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</si>
  <si>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</si>
  <si>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</si>
  <si>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</si>
  <si>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</si>
  <si>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</si>
  <si>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</si>
  <si>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</si>
  <si>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</si>
  <si>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</si>
  <si>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</si>
  <si>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</si>
  <si>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</si>
  <si>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</si>
  <si>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</si>
  <si>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</si>
  <si>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</si>
  <si>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</si>
  <si>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</si>
  <si>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</si>
  <si>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</si>
  <si>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</si>
  <si>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</si>
  <si>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</si>
  <si>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</si>
  <si>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</si>
  <si>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</si>
  <si>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</si>
  <si>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</si>
  <si>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</si>
  <si>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</si>
  <si>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</si>
  <si>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</si>
  <si>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</si>
  <si>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</si>
  <si>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</si>
  <si>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</si>
  <si>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</si>
  <si>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</si>
  <si>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</si>
  <si>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</si>
  <si>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</si>
  <si>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</si>
  <si>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</si>
  <si>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</si>
  <si>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</si>
  <si>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</si>
  <si>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</si>
  <si>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</si>
  <si>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</si>
  <si>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</si>
  <si>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</si>
  <si>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</si>
  <si>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</si>
  <si>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</si>
  <si>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</si>
  <si>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</si>
  <si>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</si>
  <si>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</si>
  <si>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</si>
  <si>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</si>
  <si>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</si>
  <si>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</si>
  <si>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</si>
  <si>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</si>
  <si>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</si>
  <si>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</si>
  <si>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</si>
  <si>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</si>
  <si>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</si>
  <si>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</si>
  <si>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</si>
  <si>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</si>
  <si>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</si>
  <si>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</si>
  <si>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</si>
  <si>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</si>
  <si>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</si>
  <si>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</si>
  <si>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</si>
  <si>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</si>
  <si>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</si>
  <si>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</si>
  <si>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</si>
  <si>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</si>
  <si>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</si>
  <si>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</si>
  <si>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</si>
  <si>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</si>
  <si>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</si>
  <si>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</si>
  <si>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</si>
  <si>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</si>
  <si>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</si>
  <si>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</si>
  <si>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</si>
  <si>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</si>
  <si>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</si>
  <si>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</si>
  <si>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</si>
  <si>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</si>
  <si>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</si>
  <si>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</si>
  <si>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</si>
  <si>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</si>
  <si>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</si>
  <si>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</si>
  <si>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</si>
  <si>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</si>
  <si>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</si>
  <si>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</si>
  <si>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</si>
  <si>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</si>
  <si>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</si>
  <si>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</si>
  <si>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</si>
  <si>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</si>
  <si>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</si>
  <si>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</si>
  <si>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</si>
  <si>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</si>
  <si>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</si>
  <si>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</si>
  <si>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</si>
  <si>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</si>
  <si>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</si>
  <si>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</si>
  <si>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</si>
  <si>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</si>
  <si>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</si>
  <si>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</si>
  <si>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</si>
  <si>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</si>
  <si>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</si>
  <si>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</si>
  <si>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</si>
  <si>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</si>
  <si>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</si>
  <si>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</si>
  <si>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</si>
  <si>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</si>
  <si>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</si>
  <si>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</si>
  <si>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</si>
  <si>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</si>
  <si>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</si>
  <si>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</si>
  <si>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</si>
  <si>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</si>
  <si>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</si>
  <si>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</si>
  <si>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</si>
  <si>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</si>
  <si>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</si>
  <si>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</si>
  <si>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</si>
  <si>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</si>
  <si>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</si>
  <si>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</si>
  <si>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</si>
  <si>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</si>
  <si>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</si>
  <si>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</si>
  <si>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</si>
  <si>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</si>
  <si>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</si>
  <si>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</si>
  <si>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</si>
  <si>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</si>
  <si>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</si>
  <si>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</si>
  <si>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</si>
  <si>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</si>
  <si>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</si>
  <si>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</si>
  <si>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</si>
  <si>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</si>
  <si>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</si>
  <si>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</si>
  <si>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</si>
  <si>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</si>
  <si>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</si>
  <si>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</si>
  <si>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</si>
  <si>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</si>
  <si>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</si>
  <si>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</si>
  <si>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</si>
  <si>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</si>
  <si>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</si>
  <si>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</si>
  <si>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</si>
  <si>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</si>
  <si>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</si>
  <si>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</si>
  <si>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</si>
  <si>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</si>
  <si>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</si>
  <si>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</si>
  <si>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</si>
  <si>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</si>
  <si>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</si>
  <si>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</si>
  <si>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</si>
  <si>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</si>
  <si>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</si>
  <si>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</si>
  <si>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</si>
  <si>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</si>
  <si>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</si>
  <si>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</si>
  <si>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</si>
  <si>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</si>
  <si>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</si>
  <si>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</si>
  <si>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</si>
  <si>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</si>
  <si>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</si>
  <si>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</si>
  <si>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</si>
  <si>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</si>
  <si>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</si>
  <si>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</si>
  <si>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</si>
  <si>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</si>
  <si>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</si>
  <si>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</si>
  <si>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</si>
  <si>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</si>
  <si>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</si>
  <si>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</si>
  <si>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</si>
  <si>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</si>
  <si>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</si>
  <si>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</si>
  <si>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</si>
  <si>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</si>
  <si>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</si>
  <si>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</si>
  <si>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</si>
  <si>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</si>
  <si>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</si>
  <si>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</si>
  <si>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</si>
  <si>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</si>
  <si>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</si>
  <si>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</si>
  <si>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</si>
  <si>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</si>
  <si>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</si>
  <si>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</si>
  <si>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</si>
  <si>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</si>
  <si>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P29</t>
  </si>
  <si>
    <t>CostOfGoodsAndServicesSold=66025mm</t>
  </si>
  <si>
    <t>0000320193-25-000008</t>
  </si>
  <si>
    <t>https://www.sec.gov/Archives/edgar/data/320193/000032019325000008/</t>
  </si>
  <si>
    <t>2025-01-31</t>
  </si>
  <si>
    <t>2024-09-29</t>
  </si>
  <si>
    <t>2024-12-28</t>
  </si>
  <si>
    <t>formula cached result updated</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</si>
  <si>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</si>
  <si>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</si>
  <si>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</si>
  <si>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</si>
  <si>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</si>
  <si>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</si>
  <si>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</si>
  <si>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</si>
  <si>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</si>
  <si>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</si>
  <si>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</si>
  <si>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</si>
  <si>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</si>
  <si>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</si>
  <si>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</si>
  <si>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</si>
  <si>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</si>
  <si>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</si>
  <si>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</si>
  <si>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</si>
  <si>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</si>
  <si>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</si>
  <si>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</si>
  <si>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</si>
  <si>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</si>
  <si>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</si>
  <si>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</si>
  <si>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</si>
  <si>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</si>
  <si>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</si>
  <si>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</si>
  <si>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</si>
  <si>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</si>
  <si>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</si>
  <si>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</si>
  <si>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</si>
  <si>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</si>
  <si>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</si>
  <si>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</si>
  <si>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</si>
  <si>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EDGAR: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</si>
  <si>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</si>
  <si>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</si>
  <si>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</si>
  <si>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</si>
  <si>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</si>
  <si>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</si>
  <si>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</si>
  <si>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</si>
  <si>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</si>
  <si>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</si>
  <si>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</si>
  <si>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</si>
  <si>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</si>
  <si>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</si>
  <si>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</si>
  <si>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</si>
  <si>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</si>
  <si>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</si>
  <si>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</si>
  <si>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</si>
  <si>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</si>
  <si>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</si>
  <si>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</si>
  <si>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</si>
  <si>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</si>
  <si>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U32</t>
  </si>
  <si>
    <t>SellingGeneralAndAdministrativeExpense=7492mm</t>
  </si>
  <si>
    <t>V32</t>
  </si>
  <si>
    <t>SellingGeneralAndAdministrativeExpense=7477mm</t>
  </si>
  <si>
    <t>F33</t>
  </si>
  <si>
    <t>ResearchAndDevelopmentExpense=7709mm</t>
  </si>
  <si>
    <t>Research and Development Expense</t>
  </si>
  <si>
    <t>Grouped from EDGAR: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</si>
  <si>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</si>
  <si>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</si>
  <si>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</si>
  <si>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</si>
  <si>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</si>
  <si>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</si>
  <si>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</si>
  <si>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</si>
  <si>
    <t>K33</t>
  </si>
  <si>
    <t>ResearchAndDevelopmentExpense=7696mm</t>
  </si>
  <si>
    <t>L33</t>
  </si>
  <si>
    <t>ResearchAndDevelopmentExpense=7903mm</t>
  </si>
  <si>
    <t>M33</t>
  </si>
  <si>
    <t>ResearchAndDevelopmentExpense=8006mm</t>
  </si>
  <si>
    <t>N33</t>
  </si>
  <si>
    <t>ResearchAndDevelopmentExpense=7765mm</t>
  </si>
  <si>
    <t>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</si>
  <si>
    <t>P33</t>
  </si>
  <si>
    <t>ResearchAndDevelopmentExpense=8268mm</t>
  </si>
  <si>
    <t>Q33</t>
  </si>
  <si>
    <t>ResearchAndDevelopmentExpense=8550mm</t>
  </si>
  <si>
    <t>R33</t>
  </si>
  <si>
    <t>ResearchAndDevelopmentExpense=8866mm</t>
  </si>
  <si>
    <t>S33</t>
  </si>
  <si>
    <t>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</si>
  <si>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</si>
  <si>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</si>
  <si>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</si>
  <si>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</si>
  <si>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</si>
  <si>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</si>
  <si>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</si>
  <si>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</si>
  <si>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</si>
  <si>
    <t>G34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</si>
  <si>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</si>
  <si>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</si>
  <si>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</si>
  <si>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I34</t>
  </si>
  <si>
    <t>Updated the preserved formula's cached result from EDGAR while keeping the model formula in place. SEC validation: Value is a zero/derived model support value with no direct SEC fact.</t>
  </si>
  <si>
    <t>K34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</si>
  <si>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</si>
  <si>
    <t>L34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</si>
  <si>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</si>
  <si>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</si>
  <si>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</si>
  <si>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</si>
  <si>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</si>
  <si>
    <t>P34</t>
  </si>
  <si>
    <t>Q34</t>
  </si>
  <si>
    <t>R34</t>
  </si>
  <si>
    <t>S34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</si>
  <si>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</si>
  <si>
    <t>U34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</si>
  <si>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</si>
  <si>
    <t>V34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</si>
  <si>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</si>
  <si>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</si>
  <si>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</si>
  <si>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</si>
  <si>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</si>
  <si>
    <t>G35</t>
  </si>
  <si>
    <t>OperatingIncomeLoss=28318mm; GrossProfit=41976mm; SellingGeneralAndAdministrativeExpense=6201mm; ResearchAndDevelopmentExpense=7457mm;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</si>
  <si>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</si>
  <si>
    <t>H35</t>
  </si>
  <si>
    <t>OperatingIncomeLoss=22998mm; GrossProfit=36413mm; SellingGeneralAndAdministrativeExpense=5973mm; ResearchAndDevelopmentExpense=7442mm;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</si>
  <si>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</si>
  <si>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</si>
  <si>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</si>
  <si>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</si>
  <si>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</si>
  <si>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K35</t>
  </si>
  <si>
    <t>OperatingIncomeLoss=40373mm; GrossProfit=54855mm; SellingGeneralAndAdministrativeExpense=6786mm; ResearchAndDevelopmentExpense=7696mm;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</si>
  <si>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</si>
  <si>
    <t>L35</t>
  </si>
  <si>
    <t>OperatingIncomeLoss=27900mm; GrossProfit=42271mm; SellingGeneralAndAdministrativeExpense=6468mm; ResearchAndDevelopmentExpense=7903mm;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</si>
  <si>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</si>
  <si>
    <t>M35</t>
  </si>
  <si>
    <t>OperatingIncomeLoss=25352mm; GrossProfit=39678mm; SellingGeneralAndAdministrativeExpense=6320mm; ResearchAndDevelopmentExpense=8006mm;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</si>
  <si>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</si>
  <si>
    <t>N35</t>
  </si>
  <si>
    <t>OperatingIncomeLoss=29591mm; GrossProfit=43879mm; SellingGeneralAndAdministrativeExpense=6523mm; ResearchAndDevelopmentExpense=7765mm;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</si>
  <si>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</si>
  <si>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P35</t>
  </si>
  <si>
    <t>OperatingIncomeLoss=42832mm; GrossProfit=58275mm; SellingGeneralAndAdministrativeExpense=7175mm; ResearchAndDevelopmentExpense=8268mm;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</si>
  <si>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t>
  </si>
  <si>
    <t>Q35</t>
  </si>
  <si>
    <t>OperatingIncomeLoss=29589mm; GrossProfit=44867mm; SellingGeneralAndAdministrativeExpense=6728mm; ResearchAndDevelopmentExpense=8550mm;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</si>
  <si>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t>
  </si>
  <si>
    <t>R35</t>
  </si>
  <si>
    <t>OperatingIncomeLoss=28202mm; GrossProfit=43718mm; SellingGeneralAndAdministrativeExpense=6650mm; ResearchAndDevelopmentExpense=8866mm;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</si>
  <si>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t>
  </si>
  <si>
    <t>S35</t>
  </si>
  <si>
    <t>OperatingIncomeLoss=32427mm; GrossProfit=48341mm; SellingGeneralAndAdministrativeExpense=7048mm; ResearchAndDevelopmentExpense=8866mm;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</si>
  <si>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</si>
  <si>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U35</t>
  </si>
  <si>
    <t>OperatingIncomeLoss=50852mm; GrossProfit=69231mm; SellingGeneralAndAdministrativeExpense=7492mm; ResearchAndDevelopmentExpense=10887mm;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</si>
  <si>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t>
  </si>
  <si>
    <t>V35</t>
  </si>
  <si>
    <t>OperatingIncomeLoss=35885mm; GrossProfit=54781mm; SellingGeneralAndAdministrativeExpense=7477mm; ResearchAndDevelopmentExpense=11419mm;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</si>
  <si>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</si>
  <si>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</si>
  <si>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</si>
  <si>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</si>
  <si>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</si>
  <si>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</si>
  <si>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</si>
  <si>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</si>
  <si>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</si>
  <si>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</si>
  <si>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</si>
  <si>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</si>
  <si>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</si>
  <si>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</si>
  <si>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</si>
  <si>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</si>
  <si>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</si>
  <si>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</si>
  <si>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</si>
  <si>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</si>
  <si>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</si>
  <si>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</si>
  <si>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</si>
  <si>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</si>
  <si>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</si>
  <si>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</si>
  <si>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</si>
  <si>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</si>
  <si>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</si>
  <si>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</si>
  <si>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</si>
  <si>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</si>
  <si>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</si>
  <si>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</si>
  <si>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</si>
  <si>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</si>
  <si>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</si>
  <si>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</si>
  <si>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</si>
  <si>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</si>
  <si>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</si>
  <si>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</si>
  <si>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</si>
  <si>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</si>
  <si>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</si>
  <si>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</si>
  <si>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</si>
  <si>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</si>
  <si>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</si>
  <si>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</si>
  <si>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</si>
  <si>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</si>
  <si>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</si>
  <si>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</si>
  <si>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</si>
  <si>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</si>
  <si>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</si>
  <si>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</si>
  <si>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</si>
  <si>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</si>
  <si>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U44</t>
  </si>
  <si>
    <t>IncomeTaxExpenseBenefit=8905mm</t>
  </si>
  <si>
    <t>V44</t>
  </si>
  <si>
    <t>IncomeTaxExpenseBenefit=6255mm</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</si>
  <si>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</si>
  <si>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</si>
  <si>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</si>
  <si>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</si>
  <si>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G47</t>
  </si>
  <si>
    <t>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</si>
  <si>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H47</t>
  </si>
  <si>
    <t>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</si>
  <si>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I47</t>
  </si>
  <si>
    <t>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</si>
  <si>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K47</t>
  </si>
  <si>
    <t>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</si>
  <si>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L47</t>
  </si>
  <si>
    <t>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</si>
  <si>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M47</t>
  </si>
  <si>
    <t>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</si>
  <si>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N47</t>
  </si>
  <si>
    <t>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</si>
  <si>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P47</t>
  </si>
  <si>
    <t>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</si>
  <si>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Q47</t>
  </si>
  <si>
    <t>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</si>
  <si>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R47</t>
  </si>
  <si>
    <t>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</si>
  <si>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S47</t>
  </si>
  <si>
    <t>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</si>
  <si>
    <t>U47</t>
  </si>
  <si>
    <t>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</si>
  <si>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V47</t>
  </si>
  <si>
    <t>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</si>
  <si>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</si>
  <si>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</si>
  <si>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</si>
  <si>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</si>
  <si>
    <t>G48</t>
  </si>
  <si>
    <t>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</si>
  <si>
    <t>H48</t>
  </si>
  <si>
    <t>formula replaced with EDGAR-supported value</t>
  </si>
  <si>
    <t>Replaced a stale model bridge formula with the EDGAR-supported value. SEC validation: Value is a zero/derived model support value with no direct SEC fact.</t>
  </si>
  <si>
    <t>I48</t>
  </si>
  <si>
    <t>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</si>
  <si>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K48</t>
  </si>
  <si>
    <t>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</si>
  <si>
    <t>L48</t>
  </si>
  <si>
    <t>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</si>
  <si>
    <t>M48</t>
  </si>
  <si>
    <t>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</si>
  <si>
    <t>N48</t>
  </si>
  <si>
    <t>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</si>
  <si>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P48</t>
  </si>
  <si>
    <t>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</si>
  <si>
    <t>Q48</t>
  </si>
  <si>
    <t>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</si>
  <si>
    <t>R48</t>
  </si>
  <si>
    <t>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</si>
  <si>
    <t>S48</t>
  </si>
  <si>
    <t>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</si>
  <si>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U48</t>
  </si>
  <si>
    <t>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</si>
  <si>
    <t>V48</t>
  </si>
  <si>
    <t>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</si>
  <si>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</si>
  <si>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</si>
  <si>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</si>
  <si>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</si>
  <si>
    <t>G49</t>
  </si>
  <si>
    <t>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</si>
  <si>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H49</t>
  </si>
  <si>
    <t>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</si>
  <si>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I49</t>
  </si>
  <si>
    <t>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</si>
  <si>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K49</t>
  </si>
  <si>
    <t>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</si>
  <si>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L49</t>
  </si>
  <si>
    <t>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</si>
  <si>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M49</t>
  </si>
  <si>
    <t>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</si>
  <si>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N49</t>
  </si>
  <si>
    <t>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</si>
  <si>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U49</t>
  </si>
  <si>
    <t>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</si>
  <si>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V49</t>
  </si>
  <si>
    <t>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</si>
  <si>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F120</t>
  </si>
  <si>
    <t>CashAndCashEquivalentsAtCarryingValue=20535mm</t>
  </si>
  <si>
    <t>Cash and Cash Equivalents, at Carrying Value</t>
  </si>
  <si>
    <t>balance</t>
  </si>
  <si>
    <t>G120</t>
  </si>
  <si>
    <t>CashAndCashEquivalentsAtCarryingValue=24687mm</t>
  </si>
  <si>
    <t>H120</t>
  </si>
  <si>
    <t>CashAndCashEquivalentsAtCarryingValue=28408mm</t>
  </si>
  <si>
    <t>I120</t>
  </si>
  <si>
    <t>CashAndCashEquivalentsAtCarryingValue=40760mm</t>
  </si>
  <si>
    <t>CashAndCashEquivalentsAtCarryingValue</t>
  </si>
  <si>
    <t>https://www.sec.gov/Archives/edgar/data/320193/000032019324000006/aapl-20231230.htm</t>
  </si>
  <si>
    <t>K120</t>
  </si>
  <si>
    <t>L120</t>
  </si>
  <si>
    <t>CashAndCashEquivalentsAtCarryingValue=32695mm</t>
  </si>
  <si>
    <t>M120</t>
  </si>
  <si>
    <t>CashAndCashEquivalentsAtCarryingValue=25565mm</t>
  </si>
  <si>
    <t>N120</t>
  </si>
  <si>
    <t>CashAndCashEquivalentsAtCarryingValue=30299mm</t>
  </si>
  <si>
    <t>https://www.sec.gov/Archives/edgar/data/320193/000032019325000008/aapl-20241228.htm</t>
  </si>
  <si>
    <t>P120</t>
  </si>
  <si>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</si>
  <si>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Q120</t>
  </si>
  <si>
    <t>CashAndCashEquivalentsAtCarryingValue=28162mm</t>
  </si>
  <si>
    <t>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</si>
  <si>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R120</t>
  </si>
  <si>
    <t>CashAndCashEquivalentsAtCarryingValue=36269mm</t>
  </si>
  <si>
    <t>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</si>
  <si>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S120</t>
  </si>
  <si>
    <t>CashAndCashEquivalentsAtCarryingValue=45317mm</t>
  </si>
  <si>
    <t>https://www.sec.gov/Archives/edgar/data/320193/000032019326000006/aapl-20251227.htm</t>
  </si>
  <si>
    <t>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</si>
  <si>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U120</t>
  </si>
  <si>
    <t>V120</t>
  </si>
  <si>
    <t>CashAndCashEquivalentsAtCarryingValue=45572mm</t>
  </si>
  <si>
    <t>F121</t>
  </si>
  <si>
    <t>AccountsReceivableNetCurrent=23752mm</t>
  </si>
  <si>
    <t>Accounts Receivable, after Allowance for Credit Loss, Current</t>
  </si>
  <si>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</si>
  <si>
    <t>G121</t>
  </si>
  <si>
    <t>AccountsReceivableNetCurrent=17936mm</t>
  </si>
  <si>
    <t>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</si>
  <si>
    <t>H121</t>
  </si>
  <si>
    <t>AccountsReceivableNetCurrent=19549mm</t>
  </si>
  <si>
    <t>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</si>
  <si>
    <t>I121</t>
  </si>
  <si>
    <t>AccountsReceivableNetCurrent=23194mm</t>
  </si>
  <si>
    <t>AccountsReceivableNetCurrent</t>
  </si>
  <si>
    <t>Grouped from EDGAR: Accounts Receivable net Current. Filing commentary support: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</si>
  <si>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K121</t>
  </si>
  <si>
    <t>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</si>
  <si>
    <t>L121</t>
  </si>
  <si>
    <t>AccountsReceivableNetCurrent=21837mm</t>
  </si>
  <si>
    <t>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</si>
  <si>
    <t>M121</t>
  </si>
  <si>
    <t>AccountsReceivableNetCurrent=22795mm</t>
  </si>
  <si>
    <t>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</si>
  <si>
    <t>N121</t>
  </si>
  <si>
    <t>AccountsReceivableNetCurrent=29639mm</t>
  </si>
  <si>
    <t>Grouped from EDGAR: Accounts Receivable net Current. Filing commentary support: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</si>
  <si>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P121</t>
  </si>
  <si>
    <t>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</si>
  <si>
    <t>Q121</t>
  </si>
  <si>
    <t>AccountsReceivableNetCurrent=26136mm</t>
  </si>
  <si>
    <t>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</si>
  <si>
    <t>R121</t>
  </si>
  <si>
    <t>AccountsReceivableNetCurrent=27557mm</t>
  </si>
  <si>
    <t>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</si>
  <si>
    <t>S121</t>
  </si>
  <si>
    <t>AccountsReceivableNetCurrent=39921mm</t>
  </si>
  <si>
    <t>Grouped from EDGAR: Accounts Receivable net Current. Filing commentary support: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</si>
  <si>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U121</t>
  </si>
  <si>
    <t>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</si>
  <si>
    <t>V121</t>
  </si>
  <si>
    <t>AccountsReceivableNetCurrent=30339mm</t>
  </si>
  <si>
    <t>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</si>
  <si>
    <t>F122</t>
  </si>
  <si>
    <t>InventoryNet=6820mm</t>
  </si>
  <si>
    <t>Inventory, Net</t>
  </si>
  <si>
    <t>G122</t>
  </si>
  <si>
    <t>InventoryNet=7482mm</t>
  </si>
  <si>
    <t>H122</t>
  </si>
  <si>
    <t>InventoryNet=7351mm</t>
  </si>
  <si>
    <t>I122</t>
  </si>
  <si>
    <t>InventoryNet=6511mm</t>
  </si>
  <si>
    <t>InventoryNet</t>
  </si>
  <si>
    <t>K122</t>
  </si>
  <si>
    <t>L122</t>
  </si>
  <si>
    <t>InventoryNet=6232mm</t>
  </si>
  <si>
    <t>M122</t>
  </si>
  <si>
    <t>InventoryNet=6165mm</t>
  </si>
  <si>
    <t>N122</t>
  </si>
  <si>
    <t>InventoryNet=6911mm</t>
  </si>
  <si>
    <t>P122</t>
  </si>
  <si>
    <t>Q122</t>
  </si>
  <si>
    <t>InventoryNet=6269mm</t>
  </si>
  <si>
    <t>R122</t>
  </si>
  <si>
    <t>InventoryNet=5925mm</t>
  </si>
  <si>
    <t>S122</t>
  </si>
  <si>
    <t>InventoryNet=5875mm</t>
  </si>
  <si>
    <t>U122</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</si>
  <si>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</si>
  <si>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</si>
  <si>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</si>
  <si>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</si>
  <si>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</si>
  <si>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</si>
  <si>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G123</t>
  </si>
  <si>
    <t>AssetsCurrent=112913mm; CashAndCashEquivalentsAtCarryingValue=24687mm; AccountsReceivableNetCurrent=17936mm; InventoryNet=7482mm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</si>
  <si>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t>
  </si>
  <si>
    <t>H123</t>
  </si>
  <si>
    <t>AssetsCurrent=122659mm; CashAndCashEquivalentsAtCarryingValue=28408mm; AccountsReceivableNetCurrent=19549mm; InventoryNet=7351mm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</si>
  <si>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t>
  </si>
  <si>
    <t>I123</t>
  </si>
  <si>
    <t>AssetsCurrent=143566mm; CashAndCashEquivalentsAtCarryingValue=40760mm; AccountsReceivableNetCurrent=23194mm; InventoryNet=6511mm</t>
  </si>
  <si>
    <t>Assets, Current; CashAndCashEquivalentsAtCarryingValue; AccountsReceivableNetCurrent; InventoryNet</t>
  </si>
  <si>
    <t>0000320193-24-000123; 0000320193-24-000006</t>
  </si>
  <si>
    <t>https://www.sec.gov/Archives/edgar/data/320193/000032019324000123/; https://www.sec.gov/Archives/edgar/data/320193/000032019324000006/aapl-20231230.htm</t>
  </si>
  <si>
    <t>10-K; 10-Q</t>
  </si>
  <si>
    <t>2024-11-01; 2024-02-02</t>
  </si>
  <si>
    <t>2023-09-30; 2023-12-30</t>
  </si>
  <si>
    <t>Grouped from EDGAR: Assets, Current, Cash and Cash Equivalents At Carrying Value, Accounts Receivable net Current, Inventory net. Included current assets less separately modeled cash/current investments, receivables, and inventory. Filing commentary support: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</si>
  <si>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K123</t>
  </si>
  <si>
    <t>AssetsCurrent=143692mm; CashAndCashEquivalentsAtCarryingValue=40760mm; AccountsReceivableNetCurrent=23194mm; InventoryNet=6511mm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</si>
  <si>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</si>
  <si>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L123</t>
  </si>
  <si>
    <t>AssetsCurrent=128416mm; CashAndCashEquivalentsAtCarryingValue=32695mm; AccountsReceivableNetCurrent=21837mm; InventoryNet=6232mm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</si>
  <si>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t>
  </si>
  <si>
    <t>M123</t>
  </si>
  <si>
    <t>AssetsCurrent=125435mm; CashAndCashEquivalentsAtCarryingValue=25565mm; AccountsReceivableNetCurrent=22795mm; InventoryNet=6165mm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</si>
  <si>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t>
  </si>
  <si>
    <t>N123</t>
  </si>
  <si>
    <t>AssetsCurrent=152987mm; CashAndCashEquivalentsAtCarryingValue=30299mm; AccountsReceivableNetCurrent=29639mm; InventoryNet=6911mm</t>
  </si>
  <si>
    <t>0000320193-25-000079; 0000320193-25-000008</t>
  </si>
  <si>
    <t>https://www.sec.gov/Archives/edgar/data/320193/000032019325000079/; https://www.sec.gov/Archives/edgar/data/320193/000032019325000008/aapl-20241228.htm</t>
  </si>
  <si>
    <t>2025-10-31; 2025-01-31</t>
  </si>
  <si>
    <t>2024-09-28; 2024-12-28</t>
  </si>
  <si>
    <t>Grouped from EDGAR: Assets, Current, Cash and Cash Equivalents At Carrying Value, Accounts Receivable net Current, Inventory net. Included current assets less separately modeled cash/current investments, receivables, and inventory. Filing commentary support: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</si>
  <si>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P123</t>
  </si>
  <si>
    <t>AssetsCurrent=133240mm; CashAndCashEquivalentsAtCarryingValue=30299mm; AccountsReceivableNetCurrent=29639mm; InventoryNet=6911mm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</si>
  <si>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</si>
  <si>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Q123</t>
  </si>
  <si>
    <t>AssetsCurrent=118674mm; CashAndCashEquivalentsAtCarryingValue=28162mm; AccountsReceivableNetCurrent=26136mm; InventoryNet=6269mm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</si>
  <si>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</si>
  <si>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R123</t>
  </si>
  <si>
    <t>AssetsCurrent=122491mm; CashAndCashEquivalentsAtCarryingValue=36269mm; AccountsReceivableNetCurrent=27557mm; InventoryNet=5925mm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</si>
  <si>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</si>
  <si>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S123</t>
  </si>
  <si>
    <t>AssetsCurrent=147957mm; CashAndCashEquivalentsAtCarryingValue=45317mm; AccountsReceivableNetCurrent=39921mm; InventoryNet=5875mm</t>
  </si>
  <si>
    <t>0000320193-26-000013; 0000320193-26-000006</t>
  </si>
  <si>
    <t>https://www.sec.gov/Archives/edgar/data/320193/000032019326000013/; https://www.sec.gov/Archives/edgar/data/320193/000032019326000006/aapl-20251227.htm</t>
  </si>
  <si>
    <t>2026-05-01; 2026-01-30</t>
  </si>
  <si>
    <t>2025-09-27; 2025-12-27</t>
  </si>
  <si>
    <t>Grouped from EDGAR: Assets, Current, Cash and Cash Equivalents At Carrying Value, Accounts Receivable net Current, Inventory net. Included current assets less separately modeled cash/current investments, receivables, and inventory. Filing commentary support: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</si>
  <si>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U123</t>
  </si>
  <si>
    <t>AssetsCurrent=158104mm; CashAndCashEquivalentsAtCarryingValue=45317mm; AccountsReceivableNetCurrent=39921mm; InventoryNet=5875mm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</si>
  <si>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</si>
  <si>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V123</t>
  </si>
  <si>
    <t>AssetsCurrent=144114mm; CashAndCashEquivalentsAtCarryingValue=45572mm; AccountsReceivableNetCurrent=30339mm; InventoryNet=6747mm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</si>
  <si>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</si>
  <si>
    <t>F126</t>
  </si>
  <si>
    <t>PropertyPlantAndEquipmentNet=42951mm</t>
  </si>
  <si>
    <t>Property, Plant and Equipment, Net</t>
  </si>
  <si>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</si>
  <si>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G126</t>
  </si>
  <si>
    <t>PropertyPlantAndEquipmentNet=43398mm</t>
  </si>
  <si>
    <t>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</si>
  <si>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H126</t>
  </si>
  <si>
    <t>PropertyPlantAndEquipmentNet=43550mm</t>
  </si>
  <si>
    <t>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</si>
  <si>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I126</t>
  </si>
  <si>
    <t>PropertyPlantAndEquipmentNet=43666mm</t>
  </si>
  <si>
    <t>PropertyPlantAndEquipmentNet</t>
  </si>
  <si>
    <t>Grouped from EDGAR: Property Plant and Equipment net.</t>
  </si>
  <si>
    <t>K126</t>
  </si>
  <si>
    <t>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</si>
  <si>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L126</t>
  </si>
  <si>
    <t>PropertyPlantAndEquipmentNet=43546mm</t>
  </si>
  <si>
    <t>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</si>
  <si>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M126</t>
  </si>
  <si>
    <t>PropertyPlantAndEquipmentNet=44502mm</t>
  </si>
  <si>
    <t>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</si>
  <si>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N126</t>
  </si>
  <si>
    <t>PropertyPlantAndEquipmentNet=46069mm</t>
  </si>
  <si>
    <t>P126</t>
  </si>
  <si>
    <t>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</si>
  <si>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Q126</t>
  </si>
  <si>
    <t>PropertyPlantAndEquipmentNet=46876mm</t>
  </si>
  <si>
    <t>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</si>
  <si>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R126</t>
  </si>
  <si>
    <t>PropertyPlantAndEquipmentNet=48508mm</t>
  </si>
  <si>
    <t>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</si>
  <si>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S126</t>
  </si>
  <si>
    <t>PropertyPlantAndEquipmentNet=50159mm</t>
  </si>
  <si>
    <t>U126</t>
  </si>
  <si>
    <t>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</si>
  <si>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V126</t>
  </si>
  <si>
    <t>PropertyPlantAndEquipmentNet=50116mm</t>
  </si>
  <si>
    <t>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</si>
  <si>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</si>
  <si>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</si>
  <si>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</si>
  <si>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</si>
  <si>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G127</t>
  </si>
  <si>
    <t>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</si>
  <si>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H127</t>
  </si>
  <si>
    <t>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</si>
  <si>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I127</t>
  </si>
  <si>
    <t>Grouped from EDGAR: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</si>
  <si>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</si>
  <si>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</si>
  <si>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L127</t>
  </si>
  <si>
    <t>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</si>
  <si>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M127</t>
  </si>
  <si>
    <t>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</si>
  <si>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N127</t>
  </si>
  <si>
    <t>P127</t>
  </si>
  <si>
    <t>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</si>
  <si>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Q127</t>
  </si>
  <si>
    <t>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</si>
  <si>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R127</t>
  </si>
  <si>
    <t>IntangibleAssetsNetExcludingGoodwill=13301mm</t>
  </si>
  <si>
    <t>IntangibleAssetsNetExcludingGoodwill</t>
  </si>
  <si>
    <t>https://www.sec.gov/Archives/edgar/data/320193/000032019326000013/aapl-20260328.htm</t>
  </si>
  <si>
    <t>Grouped from EDGAR: Intangible Assets net Excluding Goodwill.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</si>
  <si>
    <t>S127</t>
  </si>
  <si>
    <t>Intangible Assets, Net (Excluding Goodwill)</t>
  </si>
  <si>
    <t>Grouped from EDGAR: Intangible Assets, Net (Excluding Goodwill).</t>
  </si>
  <si>
    <t>U127</t>
  </si>
  <si>
    <t>IntangibleAssetsNetExcludingGoodwill=25797mm</t>
  </si>
  <si>
    <t>Grouped from EDGAR: Intangible Assets net Excluding Goodwill.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</si>
  <si>
    <t>V127</t>
  </si>
  <si>
    <t>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</si>
  <si>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F128</t>
  </si>
  <si>
    <t>Goodwill=0mm</t>
  </si>
  <si>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</si>
  <si>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G128</t>
  </si>
  <si>
    <t>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</si>
  <si>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H128</t>
  </si>
  <si>
    <t>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</si>
  <si>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I128</t>
  </si>
  <si>
    <t>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</si>
  <si>
    <t>K128</t>
  </si>
  <si>
    <t>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</si>
  <si>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L128</t>
  </si>
  <si>
    <t>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</si>
  <si>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M128</t>
  </si>
  <si>
    <t>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</si>
  <si>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N128</t>
  </si>
  <si>
    <t>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</si>
  <si>
    <t>P128</t>
  </si>
  <si>
    <t>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</si>
  <si>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Q128</t>
  </si>
  <si>
    <t>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</si>
  <si>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R128</t>
  </si>
  <si>
    <t>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</si>
  <si>
    <t>S128</t>
  </si>
  <si>
    <t>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</si>
  <si>
    <t>U128</t>
  </si>
  <si>
    <t>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</si>
  <si>
    <t>V128</t>
  </si>
  <si>
    <t>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</si>
  <si>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</si>
  <si>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</si>
  <si>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</si>
  <si>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</si>
  <si>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</si>
  <si>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</si>
  <si>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</si>
  <si>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</si>
  <si>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Assets=353514mm; AssetsCurrent=143566mm; PropertyPlantAndEquipmentNet=43666mm; FiniteLivedIntangibleAssetsNet=0mm; Goodwill=0mm</t>
  </si>
  <si>
    <t>Assets; Assets, Current; PropertyPlantAndEquipmentNet; FiniteLivedIntangibleAssetsNet; Goodwill</t>
  </si>
  <si>
    <t>0000320193-24-000006; 0000320193-24-000123</t>
  </si>
  <si>
    <t>https://www.sec.gov/Archives/edgar/data/320193/000032019324000006/aapl-20231230.htm; https://www.sec.gov/Archives/edgar/data/320193/000032019324000123/</t>
  </si>
  <si>
    <t>10-Q; 10-K</t>
  </si>
  <si>
    <t>2024-02-02; 2024-11-01</t>
  </si>
  <si>
    <t>2023-12-30; 2023-09-30</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</si>
  <si>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</si>
  <si>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</si>
  <si>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</si>
  <si>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</si>
  <si>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</si>
  <si>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</si>
  <si>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</si>
  <si>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Assets=344085mm; AssetsCurrent=152987mm; PropertyPlantAndEquipmentNet=46069mm; FiniteLivedIntangibleAssetsNet=0mm; Goodwill=0mm</t>
  </si>
  <si>
    <t>0000320193-25-000008; 0000320193-25-000079</t>
  </si>
  <si>
    <t>https://www.sec.gov/Archives/edgar/data/320193/000032019325000008/aapl-20241228.htm; https://www.sec.gov/Archives/edgar/data/320193/000032019325000079/</t>
  </si>
  <si>
    <t>2025-01-31; 2025-10-31</t>
  </si>
  <si>
    <t>2024-12-28; 2024-09-28</t>
  </si>
  <si>
    <t>P129</t>
  </si>
  <si>
    <t>Assets=344085mm; AssetsCurrent=133240mm; PropertyPlantAndEquipmentNet=46069mm;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</si>
  <si>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</si>
  <si>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Q129</t>
  </si>
  <si>
    <t>Assets=331233mm; AssetsCurrent=118674mm; PropertyPlantAndEquipmentNet=46876mm;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</si>
  <si>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</si>
  <si>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R129</t>
  </si>
  <si>
    <t>Assets=331495mm; AssetsCurrent=122491mm; PropertyPlantAndEquipmentNet=48508mm; IntangibleAssetsNetExcludingGoodwill=13301mm; Goodwill=0mm</t>
  </si>
  <si>
    <t>Assets; Assets, Current; Property, Plant and Equipment, Net; IntangibleAssetsNetExcludingGoodwill; Goodwill</t>
  </si>
  <si>
    <t>0000320193-25-000073; 0000320193-26-000013</t>
  </si>
  <si>
    <t>https://www.sec.gov/Archives/edgar/data/320193/000032019325000073/; https://www.sec.gov/Archives/edgar/data/320193/000032019326000013/aapl-20260328.htm</t>
  </si>
  <si>
    <t>2025-08-01; 2026-05-01</t>
  </si>
  <si>
    <t>2025-06-28; 2025-09-27</t>
  </si>
  <si>
    <t>Grouped from EDGAR: Assets, Assets, Current, Property, Plant and Equipment, Net, Intangible Assets net Excluding Goodwill,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</si>
  <si>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S129</t>
  </si>
  <si>
    <t>Assets=379297mm; AssetsCurrent=147957mm; PropertyPlantAndEquipmentNet=50159mm; IntangibleAssetsNetExcludingGoodwill=13301mm; Goodwill=0mm</t>
  </si>
  <si>
    <t>Assets; Assets, Current; PropertyPlantAndEquipmentNet; Intangible Assets, Net (Excluding Goodwill); Goodwill</t>
  </si>
  <si>
    <t>0000320193-26-000006; 0000320193-26-000013</t>
  </si>
  <si>
    <t>https://www.sec.gov/Archives/edgar/data/320193/000032019326000006/aapl-20251227.htm; https://www.sec.gov/Archives/edgar/data/320193/000032019326000013/</t>
  </si>
  <si>
    <t>2026-01-30; 2026-05-01</t>
  </si>
  <si>
    <t>2025-12-27; 2025-09-27</t>
  </si>
  <si>
    <t>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</si>
  <si>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U129</t>
  </si>
  <si>
    <t>Assets=379297mm; AssetsCurrent=158104mm; PropertyPlantAndEquipmentNet=50159mm; IntangibleAssetsNetExcludingGoodwill=25797mm; Goodwill=0mm</t>
  </si>
  <si>
    <t>https://www.sec.gov/Archives/edgar/data/320193/000032019326000006/; https://www.sec.gov/Archives/edgar/data/320193/000032019326000013/aapl-20260328.htm</t>
  </si>
  <si>
    <t>2025-12-27; 2026-03-28</t>
  </si>
  <si>
    <t>V129</t>
  </si>
  <si>
    <t>Assets=371082mm; AssetsCurrent=144114mm; PropertyPlantAndEquipmentNet=50116mm; IntangibleAssetsNetExcludingGoodwill=25797mm; Goodwill=0mm</t>
  </si>
  <si>
    <t>Assets; Assets, Current; Property, Plant and Equipment, Net; Intangible Assets, Net (Excluding Goodwill); Goodwill</t>
  </si>
  <si>
    <t>F134</t>
  </si>
  <si>
    <t>AccountsPayableCurrent=57918mm</t>
  </si>
  <si>
    <t>Accounts Payable, Current</t>
  </si>
  <si>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</si>
  <si>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G134</t>
  </si>
  <si>
    <t>AccountsPayableCurrent=42945mm</t>
  </si>
  <si>
    <t>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</si>
  <si>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H134</t>
  </si>
  <si>
    <t>AccountsPayableCurrent=46699mm</t>
  </si>
  <si>
    <t>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</si>
  <si>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I134</t>
  </si>
  <si>
    <t>AccountsPayableCurrent=58146mm</t>
  </si>
  <si>
    <t>AccountsPayableCurrent</t>
  </si>
  <si>
    <t>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</si>
  <si>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K134</t>
  </si>
  <si>
    <t>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</si>
  <si>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L134</t>
  </si>
  <si>
    <t>AccountsPayableCurrent=45753mm</t>
  </si>
  <si>
    <t>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</si>
  <si>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M134</t>
  </si>
  <si>
    <t>AccountsPayableCurrent=47574mm</t>
  </si>
  <si>
    <t>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</si>
  <si>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N134</t>
  </si>
  <si>
    <t>AccountsPayableCurrent=61910mm</t>
  </si>
  <si>
    <t>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</si>
  <si>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P134</t>
  </si>
  <si>
    <t>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</si>
  <si>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Q134</t>
  </si>
  <si>
    <t>AccountsPayableCurrent=54126mm</t>
  </si>
  <si>
    <t>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</si>
  <si>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R134</t>
  </si>
  <si>
    <t>AccountsPayableCurrent=50374mm</t>
  </si>
  <si>
    <t>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</si>
  <si>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S134</t>
  </si>
  <si>
    <t>AccountsPayableCurrent=70587mm</t>
  </si>
  <si>
    <t>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</si>
  <si>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U134</t>
  </si>
  <si>
    <t>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</si>
  <si>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V134</t>
  </si>
  <si>
    <t>AccountsPayableCurrent=57349mm</t>
  </si>
  <si>
    <t>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</si>
  <si>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F135</t>
  </si>
  <si>
    <t>LiabilitiesCurrent=137286mm; AccountsPayableCurrent=57918mm; ContractWithCustomerLiabilityCurrent=7992mm;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</si>
  <si>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</si>
  <si>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</si>
  <si>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G135</t>
  </si>
  <si>
    <t>LiabilitiesCurrent=120075mm; AccountsPayableCurrent=42945mm; ContractWithCustomerLiabilityCurrent=8131mm;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</si>
  <si>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</si>
  <si>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H135</t>
  </si>
  <si>
    <t>LiabilitiesCurrent=124963mm; AccountsPayableCurrent=46699mm; ContractWithCustomerLiabilityCurrent=8158mm;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</si>
  <si>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</si>
  <si>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I135</t>
  </si>
  <si>
    <t>LiabilitiesCurrent=133973mm; AccountsPayableCurrent=58146mm; ContractWithCustomerLiabilityCurrent=8264mm; DebtCurrent=0mm</t>
  </si>
  <si>
    <t>LiabilitiesCurrent; AccountsPayableCurrent; ContractWithCustomerLiabilityCurrent;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</si>
  <si>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</si>
  <si>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K135</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</si>
  <si>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</si>
  <si>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</si>
  <si>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</si>
  <si>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</si>
  <si>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</si>
  <si>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</si>
  <si>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N135</t>
  </si>
  <si>
    <t>LiabilitiesCurrent=144365mm; AccountsPayableCurrent=61910mm; ContractWithCustomerLiabilityCurrent=8461mm;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</si>
  <si>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</si>
  <si>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P135</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</si>
  <si>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</si>
  <si>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Q135</t>
  </si>
  <si>
    <t>LiabilitiesCurrent=144571mm; AccountsPayableCurrent=54126mm; ContractWithCustomerLiabilityCurrent=8976mm;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</si>
  <si>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</si>
  <si>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R135</t>
  </si>
  <si>
    <t>LiabilitiesCurrent=141120mm; AccountsPayableCurrent=50374mm; ContractWithCustomerLiabilityCurrent=8979mm;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</si>
  <si>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</si>
  <si>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S135</t>
  </si>
  <si>
    <t>LiabilitiesCurrent=162367mm; AccountsPayableCurrent=70587mm; ContractWithCustomerLiabilityCurrent=9413mm;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</si>
  <si>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</si>
  <si>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U135</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</si>
  <si>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</si>
  <si>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V135</t>
  </si>
  <si>
    <t>LiabilitiesCurrent=134641mm; AccountsPayableCurrent=57349mm; ContractWithCustomerLiabilityCurrent=9331mm;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</si>
  <si>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</si>
  <si>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</si>
  <si>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</si>
  <si>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</si>
  <si>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</si>
  <si>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</si>
  <si>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</si>
  <si>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</si>
  <si>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</si>
  <si>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ContractWithCustomerLiabilityCurrent=8264mm</t>
  </si>
  <si>
    <t>ContractWithCustomerLiabilityCurrent</t>
  </si>
  <si>
    <t>K136</t>
  </si>
  <si>
    <t>L136</t>
  </si>
  <si>
    <t>ContractWithCustomerLiabilityCurrent=8012mm</t>
  </si>
  <si>
    <t>M136</t>
  </si>
  <si>
    <t>ContractWithCustomerLiabilityCurrent=8053mm</t>
  </si>
  <si>
    <t>N136</t>
  </si>
  <si>
    <t>ContractWithCustomerLiabilityCurrent=8461mm</t>
  </si>
  <si>
    <t>P136</t>
  </si>
  <si>
    <t>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</si>
  <si>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Q136</t>
  </si>
  <si>
    <t>ContractWithCustomerLiabilityCurrent=8976mm</t>
  </si>
  <si>
    <t>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</si>
  <si>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R136</t>
  </si>
  <si>
    <t>ContractWithCustomerLiabilityCurrent=8979mm</t>
  </si>
  <si>
    <t>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</si>
  <si>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S136</t>
  </si>
  <si>
    <t>ContractWithCustomerLiabilityCurrent=9413mm</t>
  </si>
  <si>
    <t>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</si>
  <si>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U136</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</si>
  <si>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</si>
  <si>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</si>
  <si>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</si>
  <si>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</si>
  <si>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</si>
  <si>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</si>
  <si>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</si>
  <si>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</si>
  <si>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</si>
  <si>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</si>
  <si>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LongTermDebtNoncurrent=95088mm</t>
  </si>
  <si>
    <t>LongTermDebtNoncurrent</t>
  </si>
  <si>
    <t>K140</t>
  </si>
  <si>
    <t>L140</t>
  </si>
  <si>
    <t>LongTermDebtNoncurrent=91831mm</t>
  </si>
  <si>
    <t>M140</t>
  </si>
  <si>
    <t>LongTermDebtNoncurrent=86196mm</t>
  </si>
  <si>
    <t>N140</t>
  </si>
  <si>
    <t>LongTermDebtNoncurrent=83956mm</t>
  </si>
  <si>
    <t>P140</t>
  </si>
  <si>
    <t>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</si>
  <si>
    <t>Q140</t>
  </si>
  <si>
    <t>LongTermDebtNoncurrent=78566mm</t>
  </si>
  <si>
    <t>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</si>
  <si>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R140</t>
  </si>
  <si>
    <t>LongTermDebtNoncurrent=82430mm</t>
  </si>
  <si>
    <t>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</si>
  <si>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S140</t>
  </si>
  <si>
    <t>LongTermDebtNoncurrent=76685mm</t>
  </si>
  <si>
    <t>Grouped from EDGAR: Long Term Debt Noncurrent.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</si>
  <si>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U140</t>
  </si>
  <si>
    <t>V140</t>
  </si>
  <si>
    <t>LongTermDebtNoncurrent=74404mm</t>
  </si>
  <si>
    <t>F141</t>
  </si>
  <si>
    <t>DeferredTaxLiabilitiesNoncurrent=0mm</t>
  </si>
  <si>
    <t>DeferredTaxLiabilitiesNoncurrent</t>
  </si>
  <si>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</si>
  <si>
    <t>G141</t>
  </si>
  <si>
    <t>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</si>
  <si>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H141</t>
  </si>
  <si>
    <t>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</si>
  <si>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I141</t>
  </si>
  <si>
    <t>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</si>
  <si>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K141</t>
  </si>
  <si>
    <t>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</si>
  <si>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L141</t>
  </si>
  <si>
    <t>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</si>
  <si>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M141</t>
  </si>
  <si>
    <t>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</si>
  <si>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N141</t>
  </si>
  <si>
    <t>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</si>
  <si>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P141</t>
  </si>
  <si>
    <t>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</si>
  <si>
    <t>Q141</t>
  </si>
  <si>
    <t>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</si>
  <si>
    <t>R141</t>
  </si>
  <si>
    <t>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</si>
  <si>
    <t>S141</t>
  </si>
  <si>
    <t>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</si>
  <si>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U141</t>
  </si>
  <si>
    <t>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</si>
  <si>
    <t>V141</t>
  </si>
  <si>
    <t>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</si>
  <si>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</si>
  <si>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</si>
  <si>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</si>
  <si>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</si>
  <si>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</si>
  <si>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</si>
  <si>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</si>
  <si>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</si>
  <si>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Liabilities=279414mm; LiabilitiesCurrent=133973mm; DebtCurrent=0mm; LongTermDebtNoncurrent=95088mm; DeferredTaxLiabilitiesNoncurrent=0mm; OperatingLeaseLiabilityNoncurrent=0mm; PensionAndOtherPostretirementDefinedBenefitPlansLiabilityNoncurrent=0mm</t>
  </si>
  <si>
    <t>Liabilities; LiabilitiesCurrent; DebtCurrent; LongTermDebtNoncurrent; DeferredTaxLiabilitiesNoncurrent; OperatingLeaseLiabilityNoncurrent; PensionAndOtherPostretirementDefinedBenefitPlansLiabilityNoncurrent</t>
  </si>
  <si>
    <t>K142</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</si>
  <si>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</si>
  <si>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</si>
  <si>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</si>
  <si>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</si>
  <si>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</si>
  <si>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Liabilities=277327mm; LiabilitiesCurrent=144365mm; DebtCurrent=0mm; LongTermDebtNoncurrent=83956mm; DeferredTaxLiabilitiesNoncurrent=0mm; OperatingLeaseLiabilityNoncurrent=0mm; PensionAndOtherPostretirementDefinedBenefitPlansLiabilityNoncurrent=0mm</t>
  </si>
  <si>
    <t>P142</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</si>
  <si>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</si>
  <si>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Q142</t>
  </si>
  <si>
    <t>Liabilities=264437mm; LiabilitiesCurrent=144571mm; DebtCurrent=0mm; LongTermDebtNoncurrent=78566mm;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</si>
  <si>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</si>
  <si>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R142</t>
  </si>
  <si>
    <t>Liabilities=265665mm; LiabilitiesCurrent=141120mm; DebtCurrent=0mm; LongTermDebtNoncurrent=82430mm;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</si>
  <si>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</si>
  <si>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S142</t>
  </si>
  <si>
    <t>Liabilities=291107mm; LiabilitiesCurrent=162367mm; DebtCurrent=0mm; LongTermDebtNoncurrent=76685mm; DeferredTaxLiabilitiesNoncurrent=0mm; OperatingLeaseLiabilityNoncurrent=0mm; PensionAndOtherPostretirementDefinedBenefitPlansLiabilityNoncurrent=0mm</t>
  </si>
  <si>
    <t>Grouped from EDGAR: Liabilities, Liabilities Current, Debt Current, Long Term Debt Noncurrent,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</si>
  <si>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U142</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</si>
  <si>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</si>
  <si>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</si>
  <si>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</si>
  <si>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</si>
  <si>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</si>
  <si>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</si>
  <si>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G147</t>
  </si>
  <si>
    <t>CommonStockValue=0mm; CommonStocksIncludingAdditionalPaidInCapital=69568mm</t>
  </si>
  <si>
    <t>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</si>
  <si>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H147</t>
  </si>
  <si>
    <t>CommonStockValue=0mm; CommonStocksIncludingAdditionalPaidInCapital=70667mm</t>
  </si>
  <si>
    <t>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</si>
  <si>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I147</t>
  </si>
  <si>
    <t>CommonStockValue=0mm; CommonStocksIncludingAdditionalPaidInCapital=75236mm</t>
  </si>
  <si>
    <t>CommonStockValue; CommonStocksIncludingAdditionalPaidInCapital</t>
  </si>
  <si>
    <t>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</si>
  <si>
    <t>K147</t>
  </si>
  <si>
    <t>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</si>
  <si>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L147</t>
  </si>
  <si>
    <t>CommonStockValue=0mm; CommonStocksIncludingAdditionalPaidInCapital=78815mm</t>
  </si>
  <si>
    <t>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</si>
  <si>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M147</t>
  </si>
  <si>
    <t>CommonStockValue=0mm; CommonStocksIncludingAdditionalPaidInCapital=79850mm</t>
  </si>
  <si>
    <t>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</si>
  <si>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N147</t>
  </si>
  <si>
    <t>CommonStockValue=0mm; CommonStocksIncludingAdditionalPaidInCapital=84768mm</t>
  </si>
  <si>
    <t>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</si>
  <si>
    <t>P147</t>
  </si>
  <si>
    <t>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</si>
  <si>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Q147</t>
  </si>
  <si>
    <t>CommonStockValue=0mm; CommonStocksIncludingAdditionalPaidInCapital=88711mm</t>
  </si>
  <si>
    <t>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</si>
  <si>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R147</t>
  </si>
  <si>
    <t>CommonStockValue=0mm; CommonStocksIncludingAdditionalPaidInCapital=89806mm</t>
  </si>
  <si>
    <t>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</si>
  <si>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S147</t>
  </si>
  <si>
    <t>CommonStockValue=0mm; CommonStocksIncludingAdditionalPaidInCapital=95221mm</t>
  </si>
  <si>
    <t>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</si>
  <si>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U147</t>
  </si>
  <si>
    <t>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</si>
  <si>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V147</t>
  </si>
  <si>
    <t>CommonStockValue=0mm; CommonStocksIncludingAdditionalPaidInCapital=99507mm</t>
  </si>
  <si>
    <t>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</si>
  <si>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</si>
  <si>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</si>
  <si>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</si>
  <si>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</si>
  <si>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</si>
  <si>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</si>
  <si>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</si>
  <si>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</si>
  <si>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RetainedEarningsAccumulatedDeficit=8242mm</t>
  </si>
  <si>
    <t>RetainedEarningsAccumulatedDeficit</t>
  </si>
  <si>
    <t>K148</t>
  </si>
  <si>
    <t>L148</t>
  </si>
  <si>
    <t>RetainedEarningsAccumulatedDeficit=4339mm</t>
  </si>
  <si>
    <t>M148</t>
  </si>
  <si>
    <t>RetainedEarningsAccumulatedDeficit=-4726mm</t>
  </si>
  <si>
    <t>N148</t>
  </si>
  <si>
    <t>RetainedEarningsAccumulatedDeficit=-11221mm</t>
  </si>
  <si>
    <t>P148</t>
  </si>
  <si>
    <t>Q148</t>
  </si>
  <si>
    <t>RetainedEarningsAccumulatedDeficit=-15552mm</t>
  </si>
  <si>
    <t>R148</t>
  </si>
  <si>
    <t>RetainedEarningsAccumulatedDeficit=-17607mm</t>
  </si>
  <si>
    <t>S148</t>
  </si>
  <si>
    <t>RetainedEarningsAccumulatedDeficit=-2177mm</t>
  </si>
  <si>
    <t>U148</t>
  </si>
  <si>
    <t>V148</t>
  </si>
  <si>
    <t>RetainedEarningsAccumulatedDeficit=12359mm</t>
  </si>
  <si>
    <t>F149</t>
  </si>
  <si>
    <t>TreasuryStockValue=0mm</t>
  </si>
  <si>
    <t>TreasuryStockValue</t>
  </si>
  <si>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</si>
  <si>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G149</t>
  </si>
  <si>
    <t>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</si>
  <si>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H149</t>
  </si>
  <si>
    <t>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</si>
  <si>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I149</t>
  </si>
  <si>
    <t>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</si>
  <si>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K149</t>
  </si>
  <si>
    <t>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</si>
  <si>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L149</t>
  </si>
  <si>
    <t>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</si>
  <si>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M149</t>
  </si>
  <si>
    <t>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</si>
  <si>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N149</t>
  </si>
  <si>
    <t>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</si>
  <si>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P149</t>
  </si>
  <si>
    <t>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</si>
  <si>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Q149</t>
  </si>
  <si>
    <t>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</si>
  <si>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R149</t>
  </si>
  <si>
    <t>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</si>
  <si>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S149</t>
  </si>
  <si>
    <t>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</si>
  <si>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U149</t>
  </si>
  <si>
    <t>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</si>
  <si>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V149</t>
  </si>
  <si>
    <t>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</si>
  <si>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</si>
  <si>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</si>
  <si>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</si>
  <si>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</si>
  <si>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</si>
  <si>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</si>
  <si>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</si>
  <si>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</si>
  <si>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AccumulatedOtherComprehensiveIncomeLossNetOfTax=-9378mm</t>
  </si>
  <si>
    <t>AccumulatedOtherComprehensiveIncomeLossNetOfTax</t>
  </si>
  <si>
    <t>K150</t>
  </si>
  <si>
    <t>L150</t>
  </si>
  <si>
    <t>AccumulatedOtherComprehensiveIncomeLossNetOfTax=-8960mm</t>
  </si>
  <si>
    <t>M150</t>
  </si>
  <si>
    <t>AccumulatedOtherComprehensiveIncomeLossNetOfTax=-8416mm</t>
  </si>
  <si>
    <t>N150</t>
  </si>
  <si>
    <t>AccumulatedOtherComprehensiveIncomeLossNetOfTax=-6789mm</t>
  </si>
  <si>
    <t>P150</t>
  </si>
  <si>
    <t>Q150</t>
  </si>
  <si>
    <t>AccumulatedOtherComprehensiveIncomeLossNetOfTax=-6363mm</t>
  </si>
  <si>
    <t>R150</t>
  </si>
  <si>
    <t>AccumulatedOtherComprehensiveIncomeLossNetOfTax=-6369mm</t>
  </si>
  <si>
    <t>S150</t>
  </si>
  <si>
    <t>AccumulatedOtherComprehensiveIncomeLossNetOfTax=-4854mm</t>
  </si>
  <si>
    <t>U150</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</si>
  <si>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</si>
  <si>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</si>
  <si>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</si>
  <si>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</si>
  <si>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</si>
  <si>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</si>
  <si>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</si>
  <si>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</si>
  <si>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</si>
  <si>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</si>
  <si>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</si>
  <si>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</si>
  <si>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</si>
  <si>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</si>
  <si>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</si>
  <si>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</si>
  <si>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</si>
  <si>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</si>
  <si>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</si>
  <si>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</si>
  <si>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</si>
  <si>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</si>
  <si>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</si>
  <si>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</si>
  <si>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</si>
  <si>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</si>
  <si>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</si>
  <si>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</si>
  <si>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</si>
  <si>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</si>
  <si>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</si>
  <si>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</si>
  <si>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</si>
  <si>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</si>
  <si>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</si>
  <si>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</si>
  <si>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</si>
  <si>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</si>
  <si>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</si>
  <si>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</si>
  <si>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</si>
  <si>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</si>
  <si>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</si>
  <si>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</si>
  <si>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</si>
  <si>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</si>
  <si>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</si>
  <si>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</si>
  <si>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</si>
  <si>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</si>
  <si>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</si>
  <si>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</si>
  <si>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</si>
  <si>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</si>
  <si>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</si>
  <si>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</si>
  <si>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</si>
  <si>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</si>
  <si>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</si>
  <si>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</si>
  <si>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</si>
  <si>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EDGAR: Payments of Dividends (derived Q2). Dividends normalized from EDGAR cash dividends paid concepts. Quarterly value was derived from Payments of Dividends less 1Q23.</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</si>
  <si>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</si>
  <si>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</si>
  <si>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</si>
  <si>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</si>
  <si>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</si>
  <si>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PaymentsOfDividends=3758mm</t>
  </si>
  <si>
    <t>Payments of Dividends (derived Q4)</t>
  </si>
  <si>
    <t>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</si>
  <si>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K254</t>
  </si>
  <si>
    <t>PaymentsOfDividends=3825mm</t>
  </si>
  <si>
    <t>L254</t>
  </si>
  <si>
    <t>PaymentsOfDividends=3710mm</t>
  </si>
  <si>
    <t>Grouped from EDGAR: Payments of Dividends (derived Q2). Dividends normalized from EDGAR cash dividends paid concepts. Quarterly value was derived from Payments of Dividends less 1Q24.</t>
  </si>
  <si>
    <t>M254</t>
  </si>
  <si>
    <t>PaymentsOfDividends=3895mm</t>
  </si>
  <si>
    <t>Grouped from EDGAR: Payments of Dividends (derived Q3). Dividends normalized from EDGAR cash dividends paid concepts. Quarterly value was derived from Payments of Dividends less 1Q24, 2Q24.</t>
  </si>
  <si>
    <t>N254</t>
  </si>
  <si>
    <t>PaymentsOfDividends=3804mm</t>
  </si>
  <si>
    <t>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</si>
  <si>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P254</t>
  </si>
  <si>
    <t>PaymentsOfDividends=3856mm</t>
  </si>
  <si>
    <t>Q254</t>
  </si>
  <si>
    <t>Grouped from EDGAR: Payments of Dividends (derived Q2). Dividends normalized from EDGAR cash dividends paid concepts. Quarterly value was derived from Payments of Dividends less 1Q25.</t>
  </si>
  <si>
    <t>R254</t>
  </si>
  <si>
    <t>PaymentsOfDividends=3945mm</t>
  </si>
  <si>
    <t>Grouped from EDGAR: Payments of Dividends (derived Q3). Dividends normalized from EDGAR cash dividends paid concepts. Quarterly value was derived from Payments of Dividends less 1Q25, 2Q25.</t>
  </si>
  <si>
    <t>S254</t>
  </si>
  <si>
    <t>PaymentsOfDividends=3862mm</t>
  </si>
  <si>
    <t>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</si>
  <si>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U254</t>
  </si>
  <si>
    <t>PaymentsOfDividends=3921mm</t>
  </si>
  <si>
    <t>V254</t>
  </si>
  <si>
    <t>PaymentsOfDividends=3822mm</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</si>
  <si>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</si>
  <si>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</si>
  <si>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</si>
  <si>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</si>
  <si>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</si>
  <si>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</si>
  <si>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</si>
  <si>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</si>
  <si>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</si>
  <si>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</si>
  <si>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</si>
  <si>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</si>
  <si>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</si>
  <si>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</si>
  <si>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</si>
  <si>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</si>
  <si>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</si>
  <si>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</si>
  <si>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</si>
  <si>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</si>
  <si>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</si>
  <si>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</si>
  <si>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</si>
  <si>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</si>
  <si>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</si>
  <si>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</si>
  <si>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</si>
  <si>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</si>
  <si>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</si>
  <si>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</si>
  <si>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</si>
  <si>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</si>
  <si>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</si>
  <si>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</si>
  <si>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</si>
  <si>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</si>
  <si>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</si>
  <si>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</si>
  <si>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</si>
  <si>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</si>
  <si>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</si>
  <si>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</si>
  <si>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</si>
  <si>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</si>
  <si>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</si>
  <si>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</si>
  <si>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</si>
  <si>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</si>
  <si>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</si>
  <si>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</si>
  <si>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</si>
  <si>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</si>
  <si>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</si>
  <si>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</si>
  <si>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</si>
  <si>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</si>
  <si>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</si>
  <si>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</si>
  <si>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</si>
  <si>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</si>
  <si>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</si>
  <si>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</si>
  <si>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</si>
  <si>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</si>
  <si>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</si>
  <si>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</si>
  <si>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</si>
  <si>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</si>
  <si>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</si>
  <si>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</si>
  <si>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</si>
  <si>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</si>
  <si>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</si>
  <si>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</si>
  <si>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</si>
  <si>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</si>
  <si>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</si>
  <si>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</si>
  <si>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</si>
  <si>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</si>
  <si>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</si>
  <si>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</si>
  <si>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</si>
  <si>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</si>
  <si>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</si>
  <si>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</si>
  <si>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</si>
  <si>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</si>
  <si>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</si>
  <si>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</si>
  <si>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</si>
  <si>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</si>
  <si>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</si>
  <si>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</si>
  <si>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</si>
  <si>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</si>
  <si>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</si>
  <si>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</si>
  <si>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</si>
  <si>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</si>
  <si>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</si>
  <si>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</si>
  <si>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</si>
  <si>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</si>
  <si>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</si>
  <si>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</si>
  <si>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</si>
  <si>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</si>
  <si>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</si>
  <si>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</si>
  <si>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</si>
  <si>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</si>
  <si>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</si>
  <si>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</si>
  <si>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</si>
  <si>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</si>
  <si>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</si>
  <si>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</si>
  <si>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</si>
  <si>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</si>
  <si>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</si>
  <si>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</si>
  <si>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</si>
  <si>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</si>
  <si>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</si>
  <si>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</si>
  <si>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</si>
  <si>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</si>
  <si>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</si>
  <si>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</si>
  <si>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</si>
  <si>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</si>
  <si>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</si>
  <si>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</si>
  <si>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</si>
  <si>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</si>
  <si>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</si>
  <si>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</si>
  <si>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</si>
  <si>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</si>
  <si>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</si>
  <si>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</si>
  <si>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</si>
  <si>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</si>
  <si>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</si>
  <si>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</si>
  <si>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</si>
  <si>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</si>
  <si>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</si>
  <si>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</si>
  <si>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</si>
  <si>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</si>
  <si>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</si>
  <si>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</si>
  <si>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</si>
  <si>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</si>
  <si>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</si>
  <si>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</si>
  <si>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</si>
  <si>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</si>
  <si>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</si>
  <si>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</si>
  <si>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</si>
  <si>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</si>
  <si>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</si>
  <si>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</si>
  <si>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</si>
  <si>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</si>
  <si>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</si>
  <si>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</si>
  <si>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</si>
  <si>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</si>
  <si>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</si>
  <si>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</si>
  <si>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</si>
  <si>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</si>
  <si>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</si>
  <si>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</si>
  <si>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</si>
  <si>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</si>
  <si>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</si>
  <si>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</si>
  <si>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</si>
  <si>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</si>
  <si>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</si>
  <si>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</si>
  <si>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</si>
  <si>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</si>
  <si>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</si>
  <si>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</si>
  <si>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</si>
  <si>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</si>
  <si>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</si>
  <si>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</si>
  <si>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</si>
  <si>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</si>
  <si>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</si>
  <si>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</si>
  <si>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</si>
  <si>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</si>
  <si>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</si>
  <si>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</si>
  <si>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</si>
  <si>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</si>
  <si>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</si>
  <si>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</si>
  <si>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</si>
  <si>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</si>
  <si>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</si>
  <si>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</si>
  <si>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</si>
  <si>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</si>
  <si>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</si>
  <si>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</si>
  <si>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</si>
  <si>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</si>
  <si>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</si>
  <si>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</si>
  <si>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</si>
  <si>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</si>
  <si>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</si>
  <si>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</si>
  <si>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</si>
  <si>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</si>
  <si>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</si>
  <si>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</si>
  <si>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</si>
  <si>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</si>
  <si>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</si>
  <si>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</si>
  <si>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</si>
  <si>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</si>
  <si>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</si>
  <si>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</si>
  <si>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</si>
  <si>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</si>
  <si>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</si>
  <si>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</si>
  <si>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</si>
  <si>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</si>
  <si>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</si>
  <si>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</si>
  <si>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</si>
  <si>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</si>
  <si>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</si>
  <si>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</si>
  <si>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</si>
  <si>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</si>
  <si>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</si>
  <si>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</si>
  <si>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</si>
  <si>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</si>
  <si>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</si>
  <si>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</si>
  <si>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</si>
  <si>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</si>
  <si>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</si>
  <si>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</si>
  <si>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</si>
  <si>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</si>
  <si>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</si>
  <si>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</si>
  <si>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</si>
  <si>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</si>
  <si>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</si>
  <si>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</si>
  <si>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</si>
  <si>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</si>
  <si>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</si>
  <si>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</si>
  <si>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</si>
  <si>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</si>
  <si>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</si>
  <si>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</si>
  <si>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</si>
  <si>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</si>
  <si>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</si>
  <si>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</si>
  <si>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</si>
  <si>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</si>
  <si>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</si>
  <si>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</si>
  <si>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</si>
  <si>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</si>
  <si>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</si>
  <si>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</si>
  <si>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</si>
  <si>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</si>
  <si>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</si>
  <si>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</si>
  <si>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</si>
  <si>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</si>
  <si>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</si>
  <si>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</si>
  <si>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</si>
  <si>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</si>
  <si>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</si>
  <si>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</si>
  <si>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</si>
  <si>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</si>
  <si>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</si>
  <si>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</si>
  <si>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</si>
  <si>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</si>
  <si>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</si>
  <si>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</si>
  <si>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OperatingIncomeLoss</t>
  </si>
  <si>
    <t>Calculated as the residual needed for the Income Statement EBIT formula to tie to EDGAR pre-tax operating income.</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</si>
  <si>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</si>
  <si>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</si>
  <si>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</si>
  <si>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</si>
  <si>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</si>
  <si>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</si>
  <si>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</si>
  <si>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</si>
  <si>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</si>
  <si>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</si>
  <si>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</si>
  <si>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NetIncomeLoss, ProfitLoss, IncomeLossFromContinuingOperationsIncludingPortionAttributableToNoncontrollingInterest</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</si>
  <si>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</si>
  <si>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</si>
  <si>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</si>
  <si>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StockholdersEquity</t>
  </si>
  <si>
    <t>Calculated as the residual needed for balance-sheet shareholders' equity to tie to EDGAR.</t>
  </si>
  <si>
    <t>Balance Sheet Check residual</t>
  </si>
  <si>
    <t>Calculated as the residual needed for the Balance Sheet Check to tie to zero using EDGAR-sourced mapped balances.</t>
  </si>
  <si>
    <t>V45</t>
  </si>
  <si>
    <t>NetIncomeLoss</t>
  </si>
  <si>
    <t>Refreshed net income formula result from EDGAR after dependent formula caches were updated.</t>
  </si>
  <si>
    <t>balance-sheet formula replaced with EDGAR period-end value</t>
  </si>
  <si>
    <t>Replaced the balance-sheet formula with the EDGAR period-end value so annual and 4Q instant balances are not derived from quarterly activity.</t>
  </si>
  <si>
    <t>Updated the balance-sheet input from EDGAR-sourced line items.</t>
  </si>
  <si>
    <t>K151</t>
  </si>
  <si>
    <t>Refreshed shareholders' equity formula result from EDGAR.</t>
  </si>
  <si>
    <t>K154</t>
  </si>
  <si>
    <t>Refreshed total equity formula result from EDGAR.</t>
  </si>
  <si>
    <t>L151</t>
  </si>
  <si>
    <t>L154</t>
  </si>
  <si>
    <t>M151</t>
  </si>
  <si>
    <t>M154</t>
  </si>
  <si>
    <t>P151</t>
  </si>
  <si>
    <t>P154</t>
  </si>
  <si>
    <t>Q151</t>
  </si>
  <si>
    <t>Q154</t>
  </si>
  <si>
    <t>U151</t>
  </si>
  <si>
    <t>U154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</si>
</sst>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-48401</v>
      </c>
      <c r="K29" s="354">
        <v>-64720</v>
      </c>
      <c r="L29" s="354">
        <v>-48482</v>
      </c>
      <c r="M29" s="354">
        <v>-46099</v>
      </c>
      <c r="N29" s="354">
        <v>-51051</v>
      </c>
      <c r="O29" s="355">
        <f>SUM(K29:N29)</f>
        <v>-49205</v>
      </c>
      <c r="P29" s="354">
        <f>-13162</f>
        <v>-13162</v>
      </c>
      <c r="Q29" s="354">
        <f>-17998</f>
        <v>-17998</v>
      </c>
      <c r="R29" s="354">
        <f>-15009</f>
        <v>-15009</v>
      </c>
      <c r="S29" s="354">
        <v>-54125</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111138</v>
      </c>
      <c r="Q30" s="353">
        <f>SUM(Q28:Q29)</f>
        <v>77361</v>
      </c>
      <c r="R30" s="353">
        <f>SUM(R28:R29)</f>
        <v>79027</v>
      </c>
      <c r="S30" s="353">
        <f>SUM(S28:S29)</f>
        <v>48341</v>
      </c>
      <c r="T30" s="282">
        <f>SUM(P30:S30)</f>
        <v>315867</v>
      </c>
      <c r="U30" s="353">
        <f>SUM(U28:U29)</f>
        <v>127464</v>
      </c>
      <c r="V30" s="353">
        <f>SUM(V28:V29)</f>
        <v>92926</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-17413</v>
      </c>
      <c r="K32" s="358">
        <v>-6786</v>
      </c>
      <c r="L32" s="358">
        <v>-6468</v>
      </c>
      <c r="M32" s="358">
        <v>-6320</v>
      </c>
      <c r="N32" s="358">
        <v>-6523</v>
      </c>
      <c r="O32" s="162">
        <f t="shared" ref="O32:O36" si="10">SUM(K32:N32)</f>
        <v>-15367</v>
      </c>
      <c r="P32" s="358">
        <f>-4196</f>
        <v>-4196</v>
      </c>
      <c r="Q32" s="358">
        <f>-5020</f>
        <v>-5020</v>
      </c>
      <c r="R32" s="358">
        <f>-4770</f>
        <v>-4770</v>
      </c>
      <c r="S32" s="358">
        <v>-7048</v>
      </c>
      <c r="T32" s="162">
        <f t="shared" ref="T32:T36" si="11">SUM(P32:S32)</f>
        <v>-17293</v>
      </c>
      <c r="U32" s="358">
        <v>-7492</v>
      </c>
      <c r="V32" s="358">
        <f>-4693</f>
        <v>-4693</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c>
      <c r="K33" s="358">
        <v>-7696</v>
      </c>
      <c r="L33" s="358">
        <v>-7903</v>
      </c>
      <c r="M33" s="358">
        <v>-8006</v>
      </c>
      <c r="N33" s="358">
        <v>-7765</v>
      </c>
      <c r="O33" s="162">
        <f>SUM(K33:N33)</f>
      </c>
      <c r="P33" s="358">
        <v>-8268</v>
      </c>
      <c r="Q33" s="358">
        <v>-8550</v>
      </c>
      <c r="R33" s="358">
        <v>-8866</v>
      </c>
      <c r="S33" s="358">
        <v>-8866</v>
      </c>
      <c r="T33" s="162">
        <f>SUM(P33:S33)</f>
      </c>
      <c r="U33" s="358">
        <v>-10887</v>
      </c>
      <c r="V33" s="358">
        <v>-11419</v>
      </c>
      <c r="W33" s="358">
        <v>0</v>
      </c>
      <c r="X33" s="359">
        <f>X68*X$28</f>
      </c>
      <c r="Y33" s="162">
        <f>SUM(U33:X33)</f>
      </c>
      <c r="Z33" s="359">
        <f t="shared" ref="Z33:AC33" si="17">Z68*Z$28</f>
        <v>0</v>
      </c>
      <c r="AA33" s="359">
        <f>AA68*AA$28</f>
      </c>
      <c r="AB33" s="359">
        <f>AB68*AB$28</f>
      </c>
      <c r="AC33" s="359">
        <f>AC68*AC$28</f>
      </c>
      <c r="AD33" s="162">
        <f>SUM(Z33:AC33)</f>
      </c>
      <c r="AE33" s="162">
        <f t="shared" ref="AE33:AG33" si="18">AE68*AE$28</f>
        <v>0</v>
      </c>
      <c r="AF33" s="162">
        <f>AF68*AF$28</f>
      </c>
      <c r="AG33" s="162">
        <f>AG68*AG$28</f>
      </c>
      <c r="AH33" s="16"/>
      <c r="AI33" s="16"/>
      <c r="AJ33" s="16"/>
      <c r="AK33" s="16"/>
    </row>
    <row r="34" ht="13.5" customHeight="1" spans="1:37" x14ac:dyDescent="0.25">
      <c r="A34" s="264"/>
      <c r="B34" s="16"/>
      <c r="C34" s="139" t="s">
        <v>273</v>
      </c>
      <c r="D34" s="16"/>
      <c r="E34" s="16"/>
      <c r="F34" s="358">
        <v>0</v>
      </c>
      <c r="G34" s="358">
        <v>0</v>
      </c>
      <c r="H34" s="358">
        <v>0</v>
      </c>
      <c r="I34" s="358">
        <f>0-SUM(F34:H34)</f>
        <v>1e-12</v>
      </c>
      <c r="J34" s="162">
        <f>SUM(F34:I34)</f>
        <v>-1477</v>
      </c>
      <c r="K34" s="358">
        <v>0</v>
      </c>
      <c r="L34" s="358">
        <v>0</v>
      </c>
      <c r="M34" s="358">
        <v>0</v>
      </c>
      <c r="N34" s="358">
        <v>0</v>
      </c>
      <c r="O34" s="162">
        <f>SUM(K34:N34)</f>
        <v>-1262</v>
      </c>
      <c r="P34" s="358">
        <f>-326</f>
        <v>-326</v>
      </c>
      <c r="Q34" s="358">
        <f>-327</f>
        <v>-327</v>
      </c>
      <c r="R34" s="358">
        <f>-355</f>
        <v>-355</v>
      </c>
      <c r="S34" s="358">
        <v>0</v>
      </c>
      <c r="T34" s="162">
        <f>SUM(P34:S34)</f>
        <v>-1398</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c>
      <c r="K35" s="354">
        <v>0</v>
      </c>
      <c r="L35" s="354">
        <v>0</v>
      </c>
      <c r="M35" s="354">
        <v>0</v>
      </c>
      <c r="N35" s="354">
        <v>0</v>
      </c>
      <c r="O35" s="355">
        <f>SUM(K35:N35)</f>
      </c>
      <c r="P35" s="354">
        <v>-55516</v>
      </c>
      <c r="Q35" s="354">
        <v>-33875</v>
      </c>
      <c r="R35" s="354">
        <v>-36834</v>
      </c>
      <c r="S35" s="354">
        <v>0</v>
      </c>
      <c r="T35" s="355">
        <f>SUM(P35:S35)</f>
      </c>
      <c r="U35" s="354">
        <v>-58233</v>
      </c>
      <c r="V35" s="354">
        <v>-40929</v>
      </c>
      <c r="W35" s="354">
        <v>0</v>
      </c>
      <c r="X35" s="356">
        <f>X69*X$28</f>
        <v>0</v>
      </c>
      <c r="Y35" s="355">
        <f>SUM(U35:X35)</f>
      </c>
      <c r="Z35" s="356">
        <f t="shared" ref="Z35:AC35" si="21">Z69*Z$28</f>
        <v>0</v>
      </c>
      <c r="AA35" s="356">
        <f>AA69*AA$28</f>
      </c>
      <c r="AB35" s="356">
        <f>AB69*AB$28</f>
      </c>
      <c r="AC35" s="356">
        <f>AC69*AC$28</f>
      </c>
      <c r="AD35" s="355">
        <f>SUM(Z35:AC35)</f>
      </c>
      <c r="AE35" s="355">
        <f t="shared" ref="AE35:AG35" si="22">AE69*AE$28</f>
        <v>0</v>
      </c>
      <c r="AF35" s="355">
        <f>AF69*AF$28</f>
      </c>
      <c r="AG35" s="355">
        <f>AG69*AG$28</f>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0</v>
      </c>
      <c r="K38" s="358">
        <v>0</v>
      </c>
      <c r="L38" s="358">
        <v>0</v>
      </c>
      <c r="M38" s="358">
        <v>0</v>
      </c>
      <c r="N38" s="358">
        <v>0</v>
      </c>
      <c r="O38" s="162">
        <f t="shared" ref="O38:O42" si="28">SUM(K38:N38)</f>
        <v>0</v>
      </c>
      <c r="P38" s="358">
        <v>0</v>
      </c>
      <c r="Q38" s="358">
        <v>0</v>
      </c>
      <c r="R38" s="358">
        <v>0</v>
      </c>
      <c r="S38" s="358">
        <v>0</v>
      </c>
      <c r="T38" s="162">
        <f t="shared" ref="T38:T42" si="29">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-624</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c>
      <c r="K41" s="354">
        <v>112</v>
      </c>
      <c r="L41" s="354">
        <v>327</v>
      </c>
      <c r="M41" s="354">
        <v>319</v>
      </c>
      <c r="N41" s="354">
        <v>202</v>
      </c>
      <c r="O41" s="355">
        <f>SUM(K41:N41)</f>
      </c>
      <c r="P41" s="354">
        <v>-43</v>
      </c>
      <c r="Q41" s="354">
        <v>-60</v>
      </c>
      <c r="R41" s="354">
        <v>50</v>
      </c>
      <c r="S41" s="354">
        <v>581</v>
      </c>
      <c r="T41" s="355">
        <f>SUM(P41:S41)</f>
        <v>-2305</v>
      </c>
      <c r="U41" s="354">
        <v>361</v>
      </c>
      <c r="V41" s="354">
        <v>164</v>
      </c>
      <c r="W41" s="354">
        <v>0</v>
      </c>
      <c r="X41" s="356">
        <f>X70*X28</f>
        <v>0</v>
      </c>
      <c r="Y41" s="355">
        <f>SUM(U41:X41)</f>
      </c>
      <c r="Z41" s="356">
        <f t="shared" ref="Z41:AC41" si="30">Z70*Z28</f>
        <v>0</v>
      </c>
      <c r="AA41" s="356">
        <f>AA70*AA28</f>
      </c>
      <c r="AB41" s="356">
        <f>AB70*AB28</f>
      </c>
      <c r="AC41" s="356">
        <f>AC70*AC28</f>
      </c>
      <c r="AD41" s="355">
        <f>SUM(Z41:AC41)</f>
      </c>
      <c r="AE41" s="355">
        <f t="shared" ref="AE41:AG41" si="31">AE70*AE28</f>
        <v>0</v>
      </c>
      <c r="AF41" s="355">
        <f>AF70*AF28</f>
      </c>
      <c r="AG41" s="355">
        <f>AG70*AG28</f>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-1080</v>
      </c>
      <c r="K44" s="354">
        <v>-6407</v>
      </c>
      <c r="L44" s="354">
        <v>-4422</v>
      </c>
      <c r="M44" s="354">
        <v>-4046</v>
      </c>
      <c r="N44" s="354">
        <v>-14874</v>
      </c>
      <c r="O44" s="355">
        <f t="shared" ref="O44:O45" si="38">SUM(K44:N44)</f>
        <v>-1342</v>
      </c>
      <c r="P44" s="354">
        <v>-6254</v>
      </c>
      <c r="Q44" s="354">
        <v>-4530</v>
      </c>
      <c r="R44" s="354">
        <v>-4597</v>
      </c>
      <c r="S44" s="354">
        <v>-5338</v>
      </c>
      <c r="T44" s="355">
        <f t="shared" ref="T44:T45" si="39">SUM(P44:S44)</f>
        <v>-1903</v>
      </c>
      <c r="U44" s="354">
        <v>-8905</v>
      </c>
      <c r="V44" s="354">
        <v>-11534</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24299</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0</v>
      </c>
      <c r="K47" s="358">
        <v>0</v>
      </c>
      <c r="L47" s="358">
        <v>0</v>
      </c>
      <c r="M47" s="358">
        <v>0</v>
      </c>
      <c r="N47" s="358">
        <v>0</v>
      </c>
      <c r="O47" s="162">
        <f>SUM(K47:N47)</f>
        <v>0</v>
      </c>
      <c r="P47" s="358">
        <v>0</v>
      </c>
      <c r="Q47" s="358">
        <v>0</v>
      </c>
      <c r="R47" s="358">
        <v>0</v>
      </c>
      <c r="S47" s="358">
        <v>0</v>
      </c>
      <c r="T47" s="162">
        <f>SUM(P47:S47)</f>
        <v>0</v>
      </c>
      <c r="U47" s="358">
        <v>0</v>
      </c>
      <c r="V47" s="358">
        <v>0</v>
      </c>
      <c r="W47" s="358">
        <v>0</v>
      </c>
      <c r="X47" s="365">
        <v>0</v>
      </c>
      <c r="Y47" s="162">
        <f t="shared" ref="Y47:Y51" si="44">SUM(U47:X47)</f>
        <v>0</v>
      </c>
      <c r="Z47" s="365">
        <v>0</v>
      </c>
      <c r="AA47" s="365">
        <v>0</v>
      </c>
      <c r="AB47" s="365">
        <v>0</v>
      </c>
      <c r="AC47" s="365">
        <v>0</v>
      </c>
      <c r="AD47" s="162">
        <f t="shared" ref="AD47:AD51" si="45">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0</v>
      </c>
      <c r="K48" s="358">
        <v>0</v>
      </c>
      <c r="L48" s="358">
        <v>0</v>
      </c>
      <c r="M48" s="358">
        <v>0</v>
      </c>
      <c r="N48" s="358">
        <v>0</v>
      </c>
      <c r="O48" s="162">
        <f>SUM(K48:N48)</f>
        <v>0</v>
      </c>
      <c r="P48" s="358">
        <v>0</v>
      </c>
      <c r="Q48" s="358">
        <v>0</v>
      </c>
      <c r="R48" s="358">
        <v>0</v>
      </c>
      <c r="S48" s="358">
        <v>0</v>
      </c>
      <c r="T48" s="162">
        <f>SUM(P48:S48)</f>
        <v>0</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0</v>
      </c>
      <c r="K49" s="358">
        <v>0</v>
      </c>
      <c r="L49" s="358">
        <v>0</v>
      </c>
      <c r="M49" s="358">
        <v>0</v>
      </c>
      <c r="N49" s="358">
        <v>0</v>
      </c>
      <c r="O49" s="162">
        <f>SUM(K49:N49)</f>
        <v>0</v>
      </c>
      <c r="P49" s="358">
        <v>0</v>
      </c>
      <c r="Q49" s="358">
        <v>0</v>
      </c>
      <c r="R49" s="358">
        <v>0</v>
      </c>
      <c r="S49" s="358">
        <v>0</v>
      </c>
      <c r="T49" s="162">
        <f>SUM(P49:S49)</f>
        <v>0</v>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0</v>
      </c>
      <c r="K50" s="354">
        <v>0</v>
      </c>
      <c r="L50" s="354">
        <v>0</v>
      </c>
      <c r="M50" s="354">
        <v>0</v>
      </c>
      <c r="N50" s="354">
        <v>0</v>
      </c>
      <c r="O50" s="355">
        <f>SUM(K50:N50)</f>
        <v>0</v>
      </c>
      <c r="P50" s="354">
        <v>0</v>
      </c>
      <c r="Q50" s="354">
        <v>0</v>
      </c>
      <c r="R50" s="354">
        <v>0</v>
      </c>
      <c r="S50" s="354">
        <v>0</v>
      </c>
      <c r="T50" s="355">
        <f>SUM(P50:S50)</f>
        <v>0</v>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24299</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2.888888888888889</v>
      </c>
      <c r="K53" s="370">
        <f t="shared" ref="K53:N53" si="47">(K45)/K282</f>
        <v>41.11030303030303</v>
      </c>
      <c r="L53" s="370">
        <f>(L45)/L282</f>
        <v>29.07257072570726</v>
      </c>
      <c r="M53" s="370">
        <f>(M45)/M282</f>
        <v>26.610421836228287</v>
      </c>
      <c r="N53" s="370">
        <f>(N45)/N282</f>
        <v>18.39700374531835</v>
      </c>
      <c r="O53" s="127">
        <f>O45/O282</f>
        <v>5.344569288389513</v>
      </c>
      <c r="P53" s="370">
        <f t="shared" ref="P53:S53" si="48">(P45)/P282</f>
        <v>48.11920529801324</v>
      </c>
      <c r="Q53" s="370">
        <f>(Q45)/Q282</f>
        <v>32.952127659574465</v>
      </c>
      <c r="R53" s="370">
        <f>(R45)/R282</f>
        <v>31.16223404255319</v>
      </c>
      <c r="S53" s="370">
        <f>(S45)/S282</f>
        <v>36.719251336898395</v>
      </c>
      <c r="T53" s="127">
        <f>T45/T282</f>
        <v>7.800802139037433</v>
      </c>
      <c r="U53" s="370">
        <f t="shared" ref="U53:W53" si="49">(U45)/U282</f>
        <v>58.63091922005571</v>
      </c>
      <c r="V53" s="370">
        <f>(V45)/V282</f>
        <v>34.46666666666667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2.888888888888889</v>
      </c>
      <c r="K54" s="370">
        <f t="shared" ref="K54:N54" si="51">(K45)/K284</f>
        <v>41.06053268765133</v>
      </c>
      <c r="L54" s="370">
        <f>(L45)/L284</f>
        <v>29.036855036855037</v>
      </c>
      <c r="M54" s="370">
        <f>(M45)/M284</f>
        <v>26.577447335811648</v>
      </c>
      <c r="N54" s="370">
        <f>(N45)/N284</f>
        <v>18.39700374531835</v>
      </c>
      <c r="O54" s="127">
        <f>O45/O284</f>
        <v>5.344569288389513</v>
      </c>
      <c r="P54" s="370">
        <f t="shared" ref="P54:S54" si="52">(P45)/P284</f>
        <v>48.05555555555556</v>
      </c>
      <c r="Q54" s="370">
        <f>(Q45)/Q284</f>
        <v>32.908366533864545</v>
      </c>
      <c r="R54" s="370">
        <f>(R45)/R284</f>
        <v>31.079575596816976</v>
      </c>
      <c r="S54" s="370">
        <f>(S45)/S284</f>
        <v>36.62133333333333</v>
      </c>
      <c r="T54" s="127">
        <f>T45/T284</f>
        <v>7.78</v>
      </c>
      <c r="U54" s="370">
        <f t="shared" ref="U54:W54" si="53">(U45)/U284</f>
        <v>58.46805555555556</v>
      </c>
      <c r="V54" s="370">
        <f>(V45)/V284</f>
        <v>34.36916548797737</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5.194244694132335</v>
      </c>
      <c r="K56" s="370">
        <f>K51/K282</f>
        <v>41.11030303030303</v>
      </c>
      <c r="L56" s="370">
        <f>L51/L282</f>
        <v>29.07257072570726</v>
      </c>
      <c r="M56" s="370">
        <f>M51/M282</f>
        <v>26.610421836228287</v>
      </c>
      <c r="N56" s="370">
        <f>N51/N282</f>
        <v>18.39700374531835</v>
      </c>
      <c r="O56" s="127">
        <f>O51/O282</f>
        <v>5.579900124843945</v>
      </c>
      <c r="P56" s="370">
        <f>P51/P282</f>
        <v>48.11920529801324</v>
      </c>
      <c r="Q56" s="370">
        <f>Q51/Q282</f>
        <v>32.952127659574465</v>
      </c>
      <c r="R56" s="370">
        <f>R51/R282</f>
        <v>31.16223404255319</v>
      </c>
      <c r="S56" s="370">
        <f>S51/S282</f>
        <v>36.719251336898395</v>
      </c>
      <c r="T56" s="127">
        <f>T51/T282</f>
        <v>8.899558823529413</v>
      </c>
      <c r="U56" s="370">
        <f>U51/U282</f>
        <v>58.63091922005571</v>
      </c>
      <c r="V56" s="370">
        <f>V51/V282</f>
        <v>34.46666666666667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5.194244694132335</v>
      </c>
      <c r="K57" s="370">
        <f>K51/K284</f>
        <v>41.06053268765133</v>
      </c>
      <c r="L57" s="370">
        <f>L51/L284</f>
        <v>29.036855036855037</v>
      </c>
      <c r="M57" s="370">
        <f>M51/M284</f>
        <v>26.577447335811648</v>
      </c>
      <c r="N57" s="370">
        <f>N51/N284</f>
        <v>18.39700374531835</v>
      </c>
      <c r="O57" s="127">
        <f>O51/O284</f>
        <v>5.579900124843945</v>
      </c>
      <c r="P57" s="370">
        <f>P51/P284</f>
        <v>48.05555555555556</v>
      </c>
      <c r="Q57" s="370">
        <f>Q51/Q284</f>
        <v>32.908366533864545</v>
      </c>
      <c r="R57" s="370">
        <f>R51/R284</f>
        <v>31.079575596816976</v>
      </c>
      <c r="S57" s="370">
        <f>S51/S284</f>
        <v>36.62133333333333</v>
      </c>
      <c r="T57" s="127">
        <f>T51/T284</f>
        <v>8.875826666666669</v>
      </c>
      <c r="U57" s="370">
        <f>U51/U284</f>
        <v>58.46805555555556</v>
      </c>
      <c r="V57" s="370">
        <f>V51/V284</f>
        <v>34.36916548797737</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5864.59</v>
      </c>
      <c r="K59" s="353">
        <f t="shared" ref="K59:N59" si="58">K51-K44-K41-K40-K39-K38</f>
        <v>40373</v>
      </c>
      <c r="L59" s="353">
        <f>L51-L44-L41-L40-L39-L38</f>
        <v>27900</v>
      </c>
      <c r="M59" s="353">
        <f>M51-M44-M41-M40-M39-M38</f>
        <v>25352</v>
      </c>
      <c r="N59" s="353">
        <f>N51-N44-N41-N40-N39-N38</f>
        <v>29591</v>
      </c>
      <c r="O59" s="282">
        <f t="shared" ref="O59:O61" si="59">SUM(K59:N59)</f>
        <v>6502.5</v>
      </c>
      <c r="P59" s="353">
        <f t="shared" ref="P59:S59" si="60">P51-P44-P41-P40-P39-P38</f>
        <v>42832</v>
      </c>
      <c r="Q59" s="353">
        <f>Q51-Q44-Q41-Q40-Q39-Q38</f>
        <v>29589</v>
      </c>
      <c r="R59" s="353">
        <f>R51-R44-R41-R40-R39-R38</f>
        <v>28202</v>
      </c>
      <c r="S59" s="353">
        <f>S51-S44-S41-S40-S39-S38</f>
        <v>32427</v>
      </c>
      <c r="T59" s="282">
        <f t="shared" ref="T59:T61" si="61">SUM(P59:S59)</f>
        <v>11713.87</v>
      </c>
      <c r="U59" s="353">
        <f t="shared" ref="U59:X59" si="62">U51-U44-U41-U40-U39-U38</f>
        <v>50852</v>
      </c>
      <c r="V59" s="353">
        <f>V51-V44-V41-V40-V39-V38</f>
        <v>35885</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339</v>
      </c>
      <c r="J60" s="355">
        <f>SUM(F60:I60)</f>
        <v>1477</v>
      </c>
      <c r="K60" s="372">
        <f t="shared" ref="K60:N60" si="64">-K34</f>
        <v>1e-12</v>
      </c>
      <c r="L60" s="372">
        <f>-L34</f>
        <v>1e-12</v>
      </c>
      <c r="M60" s="372">
        <f>-M34</f>
        <v>1e-12</v>
      </c>
      <c r="N60" s="372">
        <f>-N34</f>
        <v>1e-12</v>
      </c>
      <c r="O60" s="355">
        <f>SUM(K60:N60)</f>
        <v>1262</v>
      </c>
      <c r="P60" s="372">
        <f t="shared" ref="P60:S60" si="65">-P34</f>
        <v>326</v>
      </c>
      <c r="Q60" s="372">
        <f>-Q34</f>
        <v>327</v>
      </c>
      <c r="R60" s="372">
        <f>-R34</f>
        <v>355</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27308</v>
      </c>
      <c r="J61" s="282">
        <f>SUM(F61:I61)</f>
        <v>7341.59</v>
      </c>
      <c r="K61" s="353">
        <f t="shared" ref="K61:N61" si="70">SUM(K59:K60)</f>
        <v>40373</v>
      </c>
      <c r="L61" s="353">
        <f>SUM(L59:L60)</f>
        <v>27900</v>
      </c>
      <c r="M61" s="353">
        <f>SUM(M59:M60)</f>
        <v>25352</v>
      </c>
      <c r="N61" s="353">
        <f>SUM(N59:N60)</f>
        <v>29591</v>
      </c>
      <c r="O61" s="282">
        <f>SUM(K61:N61)</f>
        <v>7764.5</v>
      </c>
      <c r="P61" s="353">
        <f t="shared" ref="P61:S61" si="71">SUM(P59:P60)</f>
        <v>43158</v>
      </c>
      <c r="Q61" s="353">
        <f>SUM(Q59:Q60)</f>
        <v>29916</v>
      </c>
      <c r="R61" s="353">
        <f>SUM(R59:R60)</f>
        <v>28557</v>
      </c>
      <c r="S61" s="353">
        <f>SUM(S59:S60)</f>
        <v>32427</v>
      </c>
      <c r="T61" s="282">
        <f>SUM(P61:S61)</f>
        <v>13111.87</v>
      </c>
      <c r="U61" s="353">
        <f t="shared" ref="U61:X61" si="72">SUM(U59:U60)</f>
        <v>50852</v>
      </c>
      <c r="V61" s="353">
        <f>SUM(V59:V60)</f>
        <v>35885</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0.3212497721185264</v>
      </c>
      <c r="K66" s="377">
        <f>K30/K28</f>
        <v>0.4587497386577462</v>
      </c>
      <c r="L66" s="377">
        <f>L30/L28</f>
        <v>0.46578074554009236</v>
      </c>
      <c r="M66" s="377">
        <f>M30/M28</f>
        <v>0.462571551814589</v>
      </c>
      <c r="N66" s="377">
        <f>N30/N28</f>
        <v>0.4622247972190035</v>
      </c>
      <c r="O66" s="378">
        <f>O30/O28</f>
        <v>0.3179991129345235</v>
      </c>
      <c r="P66" s="377">
        <f>P30/P28</f>
        <v>0.8941110217216411</v>
      </c>
      <c r="Q66" s="377">
        <f>Q30/Q28</f>
        <v>0.8112606046623811</v>
      </c>
      <c r="R66" s="377">
        <f>R30/R28</f>
        <v>0.8403909141179974</v>
      </c>
      <c r="S66" s="377">
        <f>S30/S28</f>
        <v>0.47177600374758455</v>
      </c>
      <c r="T66" s="378">
        <f>T30/T28</f>
        <v>0.3301784657968459</v>
      </c>
      <c r="U66" s="377">
        <f>U30/U28</f>
        <v>0.8866690781602159</v>
      </c>
      <c r="V66" s="377">
        <f>V30/V28</f>
        <v>0.8357857245646856</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-0.2441907753579492</v>
      </c>
      <c r="K67" s="377">
        <f>K32/K28</f>
        <v>-0.0567509931005645</v>
      </c>
      <c r="L67" s="377">
        <f>L32/L28</f>
        <v>-0.07127037122739745</v>
      </c>
      <c r="M67" s="377">
        <f>M32/M28</f>
        <v>-0.07367942455436773</v>
      </c>
      <c r="N67" s="377">
        <f>N32/N28</f>
        <v>-0.06871378910776361</v>
      </c>
      <c r="O67" s="378">
        <f>O32/O28</f>
        <v>-0.21299273715141098</v>
      </c>
      <c r="P67" s="377">
        <f>P32/P28</f>
        <v>-0.03375703942075624</v>
      </c>
      <c r="Q67" s="377">
        <f>Q32/Q28</f>
        <v>-0.052643169496324416</v>
      </c>
      <c r="R67" s="377">
        <f>R32/R28</f>
        <v>-0.05072525415798205</v>
      </c>
      <c r="S67" s="377">
        <f>S32/S28</f>
        <v>-0.06878379169675795</v>
      </c>
      <c r="T67" s="378">
        <f>T32/T28</f>
        <v>-0.19300869448753866</v>
      </c>
      <c r="U67" s="377">
        <f>U32/U28</f>
        <v>-0.05211608558947105</v>
      </c>
      <c r="V67" s="377">
        <f>V32/V28</f>
        <v>-0.042209310692185927</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c>
      <c r="K68" s="377">
        <f>K33/K28</f>
        <v>-0.06436127953167468</v>
      </c>
      <c r="L68" s="377">
        <f>L33/L28</f>
        <v>-0.08708252068802133</v>
      </c>
      <c r="M68" s="377">
        <f>M33/M28</f>
        <v>-0.09333504319339683</v>
      </c>
      <c r="N68" s="377">
        <f>N33/N28</f>
        <v>-0.08179711366269883</v>
      </c>
      <c r="O68" s="378">
        <f>O33/O28</f>
      </c>
      <c r="P68" s="377">
        <f>P33/P28</f>
        <v>-0.06651649235720032</v>
      </c>
      <c r="Q68" s="377">
        <f>Q33/Q28</f>
        <v>-0.0896611751381621</v>
      </c>
      <c r="R68" s="377">
        <f>R33/R28</f>
        <v>-0.09428304053766642</v>
      </c>
      <c r="S68" s="377">
        <f>S33/S28</f>
        <v>-0.08652626236995686</v>
      </c>
      <c r="T68" s="378">
        <f>T33/T28</f>
      </c>
      <c r="U68" s="377">
        <f>U33/U28</f>
        <v>-0.07573249116558613</v>
      </c>
      <c r="V68" s="377">
        <f>V33/V28</f>
        <v>-0.10270362642106778</v>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c>
      <c r="K69" s="377">
        <f>K35/K28</f>
        <v>1e-12</v>
      </c>
      <c r="L69" s="377">
        <f>L35/L28</f>
        <v>1e-12</v>
      </c>
      <c r="M69" s="377">
        <f>M35/M28</f>
        <v>1e-12</v>
      </c>
      <c r="N69" s="377">
        <f>N35/N28</f>
        <v>1e-12</v>
      </c>
      <c r="O69" s="378">
        <f>O35/O28</f>
      </c>
      <c r="P69" s="377">
        <f>P35/P28</f>
        <v>-0.4466291230893001</v>
      </c>
      <c r="Q69" s="377">
        <f>Q35/Q28</f>
        <v>-0.3552365272286832</v>
      </c>
      <c r="R69" s="377">
        <f>R35/R28</f>
        <v>-0.3917010506614488</v>
      </c>
      <c r="S69" s="377">
        <f>S35/S28</f>
        <v>1e-12</v>
      </c>
      <c r="T69" s="378">
        <f>T35/T28</f>
      </c>
      <c r="U69" s="377">
        <f>U35/U28</f>
        <v>-0.4050822226550544</v>
      </c>
      <c r="V69" s="377">
        <f>V35/V28</f>
        <v>-0.368119513599079</v>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c>
      <c r="K70" s="377">
        <f>K41/K28</f>
        <v>0.0009366506376750993</v>
      </c>
      <c r="L70" s="377">
        <f>L41/L28</f>
        <v>0.003603186671514991</v>
      </c>
      <c r="M70" s="377">
        <f>M41/M28</f>
        <v>0.0037189456381081175</v>
      </c>
      <c r="N70" s="377">
        <f>N41/N28</f>
        <v>0.002127883703781734</v>
      </c>
      <c r="O70" s="378">
        <f>O41/O28</f>
      </c>
      <c r="P70" s="377">
        <f>P41/P28</f>
        <v>-0.00034593724859211585</v>
      </c>
      <c r="Q70" s="377">
        <f>Q41/Q28</f>
        <v>-0.000629201229039734</v>
      </c>
      <c r="R70" s="377">
        <f>R41/R28</f>
        <v>0.0005317112595176316</v>
      </c>
      <c r="S70" s="377">
        <f>S41/S28</f>
        <v>0.005670173520972811</v>
      </c>
      <c r="T70" s="378">
        <f>T41/T28</f>
        <v>-0.02572630780048439</v>
      </c>
      <c r="U70" s="377">
        <f>U41/U28</f>
        <v>0.0025111995325412507</v>
      </c>
      <c r="V70" s="377">
        <f>V41/V28</f>
        <v>0.0014750323787595338</v>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0.3182086034177961</v>
      </c>
      <c r="K71" s="377">
        <f>-K44/K42</f>
        <v>0.15889194752374575</v>
      </c>
      <c r="L71" s="377">
        <f>-L44/L42</f>
        <v>0.1576021099151757</v>
      </c>
      <c r="M71" s="377">
        <f>-M44/M42</f>
        <v>0.1587040087863811</v>
      </c>
      <c r="N71" s="377">
        <f>-N44/N42</f>
        <v>0.5023302938196555</v>
      </c>
      <c r="O71" s="378">
        <f>-O44/O42</f>
        <v>0.23866263560377024</v>
      </c>
      <c r="P71" s="377">
        <f>-P44/P42</f>
        <v>0.14686267142588766</v>
      </c>
      <c r="Q71" s="377">
        <f>-Q44/Q42</f>
        <v>0.15455475946775846</v>
      </c>
      <c r="R71" s="377">
        <f>-R44/R42</f>
        <v>0.16399700331775535</v>
      </c>
      <c r="S71" s="377">
        <f>-S44/S42</f>
        <v>0.16272405804170223</v>
      </c>
      <c r="T71" s="378">
        <f>-T44/T42</f>
        <v>0.24592918066683897</v>
      </c>
      <c r="U71" s="377">
        <f>-U44/U42</f>
        <v>0.17460099603937101</v>
      </c>
      <c r="V71" s="377">
        <f>-V44/V42</f>
        <v>0.32188206401920016</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93">-Z207</f>
        <v>0</v>
      </c>
      <c r="AA83" s="359">
        <f>-AA207</f>
      </c>
      <c r="AB83" s="359">
        <f>-AB207</f>
      </c>
      <c r="AC83" s="359">
        <f>-AC207</f>
      </c>
      <c r="AD83" s="162">
        <f>SUM(Z83:AC83)</f>
      </c>
      <c r="AE83" s="162">
        <f t="shared" ref="AE83:AG83" si="94">-AE207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0</v>
      </c>
      <c r="Y90" s="162">
        <f>SUM(U90:X90)</f>
      </c>
      <c r="Z90" s="359">
        <f t="shared" ref="Z90:AC90" si="98">Z308</f>
        <v>0</v>
      </c>
      <c r="AA90" s="359">
        <f>AA308</f>
      </c>
      <c r="AB90" s="359">
        <f>AB308</f>
      </c>
      <c r="AC90" s="359">
        <f>AC308</f>
      </c>
      <c r="AD90" s="162">
        <f>SUM(Z90:AC90)</f>
      </c>
      <c r="AE90" s="162">
        <f t="shared" ref="AE90:AG90" si="99">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02">Z245</f>
        <v>0</v>
      </c>
      <c r="AA92" s="359">
        <f>AA245</f>
      </c>
      <c r="AB92" s="359">
        <f>AB245</f>
      </c>
      <c r="AC92" s="359">
        <f>AC245</f>
      </c>
      <c r="AD92" s="162">
        <f>SUM(Z92:AC92)</f>
      </c>
      <c r="AE92" s="162">
        <f t="shared" ref="AE92:AG92" si="103">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08">SUM(U98:X98)</f>
        <v>0</v>
      </c>
      <c r="Z98" s="361">
        <f>Drivers!Z108</f>
        <v>0</v>
      </c>
      <c r="AA98" s="361">
        <f>Drivers!AA108</f>
        <v>0</v>
      </c>
      <c r="AB98" s="361">
        <f>Drivers!AB108</f>
        <v>0</v>
      </c>
      <c r="AC98" s="361">
        <f>Drivers!AC108</f>
        <v>0</v>
      </c>
      <c r="AD98" s="162">
        <f t="shared" ref="AD98:AD100" si="109">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2314</v>
      </c>
      <c r="K108" s="384">
        <f>K45</f>
        <v>33916</v>
      </c>
      <c r="L108" s="384">
        <f>L45</f>
        <v>23636</v>
      </c>
      <c r="M108" s="384">
        <f>M45</f>
        <v>21448</v>
      </c>
      <c r="N108" s="384">
        <f>N45</f>
        <v>14736</v>
      </c>
      <c r="O108" s="162">
        <f>O45</f>
        <v>4281</v>
      </c>
      <c r="P108" s="384">
        <f>P45</f>
        <v>36330</v>
      </c>
      <c r="Q108" s="384">
        <f>Q45</f>
        <v>24780</v>
      </c>
      <c r="R108" s="384">
        <f>R45</f>
        <v>23434</v>
      </c>
      <c r="S108" s="384">
        <f>S45</f>
        <v>27466</v>
      </c>
      <c r="T108" s="162">
        <f>T45</f>
        <v>5835</v>
      </c>
      <c r="U108" s="384">
        <f>U45</f>
        <v>42097</v>
      </c>
      <c r="V108" s="384">
        <f>V45</f>
        <v>24299</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326</v>
      </c>
      <c r="Q109" s="384">
        <f>-Q194+-Q208</f>
        <v>327</v>
      </c>
      <c r="R109" s="384">
        <f>-R194+-R208</f>
        <v>355</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-8642</v>
      </c>
      <c r="J110" s="162">
        <f>SUM(F110:I110)</f>
        <v>1182</v>
      </c>
      <c r="K110" s="384">
        <f t="shared" ref="K110:N110" si="123">K178</f>
        <v>32723</v>
      </c>
      <c r="L110" s="384">
        <f>L178</f>
        <v>-10757</v>
      </c>
      <c r="M110" s="384">
        <f>M178</f>
        <v>930</v>
      </c>
      <c r="N110" s="384">
        <f>N178</f>
        <v>6746</v>
      </c>
      <c r="O110" s="162">
        <f>SUM(K110:N110)</f>
        <v>-1238</v>
      </c>
      <c r="P110" s="384">
        <f t="shared" ref="P110:S110" si="124">P178</f>
        <v>30880</v>
      </c>
      <c r="Q110" s="384">
        <f>Q178</f>
        <v>-3639</v>
      </c>
      <c r="R110" s="384">
        <f>R178</f>
        <v>-4829</v>
      </c>
      <c r="S110" s="384">
        <f>S178</f>
        <v>7899</v>
      </c>
      <c r="T110" s="162">
        <f>SUM(P110:S110)</f>
        <v>211</v>
      </c>
      <c r="U110" s="384">
        <f t="shared" ref="U110:X110" si="125">U178</f>
        <v>30100</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13986</v>
      </c>
      <c r="J112" s="282">
        <f>SUM(J108:J111)</f>
        <v>3799</v>
      </c>
      <c r="K112" s="353">
        <f>SUM(K108:K111)</f>
        <v>66434</v>
      </c>
      <c r="L112" s="353">
        <f>SUM(L108:L111)</f>
        <v>12558</v>
      </c>
      <c r="M112" s="353">
        <f>SUM(M108:M111)</f>
        <v>21977</v>
      </c>
      <c r="N112" s="353">
        <f>SUM(N108:N111)</f>
        <v>20925</v>
      </c>
      <c r="O112" s="282">
        <f>SUM(O108:O111)</f>
        <v>2821</v>
      </c>
      <c r="P112" s="353">
        <f>SUM(P108:P111)</f>
        <v>67208</v>
      </c>
      <c r="Q112" s="353">
        <f>SUM(Q108:Q111)</f>
        <v>21086</v>
      </c>
      <c r="R112" s="353">
        <f>SUM(R108:R111)</f>
        <v>18498</v>
      </c>
      <c r="S112" s="353">
        <f>SUM(S108:S111)</f>
        <v>34808</v>
      </c>
      <c r="T112" s="282">
        <f>SUM(T108:T111)</f>
        <v>5715</v>
      </c>
      <c r="U112" s="353">
        <f>SUM(U108:U111)</f>
        <v>71736</v>
      </c>
      <c r="V112" s="353">
        <f>SUM(V108:V111)</f>
        <v>19386</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0.15627164852845873</v>
      </c>
      <c r="J114" s="398">
        <f>J112/J28</f>
        <v>0.05327518265576575</v>
      </c>
      <c r="K114" s="397">
        <f>K112/K28</f>
        <v>0.5555843612795317</v>
      </c>
      <c r="L114" s="397">
        <f>L112/L28</f>
        <v>0.13837559088955736</v>
      </c>
      <c r="M114" s="397">
        <f>M112/M28</f>
        <v>0.2562108723783765</v>
      </c>
      <c r="N114" s="397">
        <f>N112/N28</f>
        <v>0.22042557674075636</v>
      </c>
      <c r="O114" s="398">
        <f>O112/O28</f>
        <v>0.03910018295725453</v>
      </c>
      <c r="P114" s="397">
        <f>P112/P28</f>
        <v>0.5406918744971843</v>
      </c>
      <c r="Q114" s="397">
        <f>Q112/Q28</f>
        <v>0.22112228525886388</v>
      </c>
      <c r="R114" s="397">
        <f>R112/R28</f>
        <v>0.19671189757114296</v>
      </c>
      <c r="S114" s="397">
        <f>S112/S28</f>
        <v>0.33970292584857414</v>
      </c>
      <c r="T114" s="398">
        <f>T112/T28</f>
        <v>0.0637856178220253</v>
      </c>
      <c r="U114" s="397">
        <f>U112/U28</f>
        <v>0.49901221514232447</v>
      </c>
      <c r="V114" s="397">
        <f>V112/V28</f>
        <v>0.17435962008922148</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17.46067415730337</v>
      </c>
      <c r="J115" s="127">
        <f>J112/J282</f>
        <v>4.742821473158552</v>
      </c>
      <c r="K115" s="370">
        <f>K112/K282</f>
        <v>80.52606060606061</v>
      </c>
      <c r="L115" s="370">
        <f>L112/L282</f>
        <v>15.44649446494465</v>
      </c>
      <c r="M115" s="370">
        <f>M112/M282</f>
        <v>27.266749379652605</v>
      </c>
      <c r="N115" s="370">
        <f>N112/N282</f>
        <v>26.123595505617978</v>
      </c>
      <c r="O115" s="127">
        <f>O112/O282</f>
        <v>3.521847690387016</v>
      </c>
      <c r="P115" s="370">
        <f>P112/P282</f>
        <v>89.01721854304635</v>
      </c>
      <c r="Q115" s="370">
        <f>Q112/Q282</f>
        <v>28.039893617021278</v>
      </c>
      <c r="R115" s="370">
        <f>R112/R282</f>
        <v>24.59840425531915</v>
      </c>
      <c r="S115" s="370">
        <f>S112/S282</f>
        <v>46.53475935828877</v>
      </c>
      <c r="T115" s="127">
        <f>T112/T282</f>
        <v>7.640374331550802</v>
      </c>
      <c r="U115" s="370">
        <f>U112/U282</f>
        <v>99.9108635097493</v>
      </c>
      <c r="V115" s="370">
        <f>V112/V282</f>
        <v>27.49787234042553</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0.6276866777137904</v>
      </c>
      <c r="J116" s="398">
        <f>J115/J239</f>
        <v>0.05044991069468142</v>
      </c>
      <c r="K116" s="397">
        <f t="shared" ref="K116:N116" si="138">K115*4/K239</f>
        <v>3.1470859054640203</v>
      </c>
      <c r="L116" s="397">
        <f>L115*4/L239</f>
        <v>0.6022612131765143</v>
      </c>
      <c r="M116" s="397">
        <f>M115*4/M239</f>
        <v>1.006060303649206</v>
      </c>
      <c r="N116" s="397">
        <f>N115*4/N239</f>
        <v>0.9916900637987274</v>
      </c>
      <c r="O116" s="398">
        <f>O115/O239</f>
        <v>0.03382972258008031</v>
      </c>
      <c r="P116" s="397">
        <f t="shared" ref="P116:S116" si="139">P115*4/P239</f>
        <v>3.604665662808113</v>
      </c>
      <c r="Q116" s="397">
        <f>Q115*4/Q239</f>
        <v>1.1354482128779622</v>
      </c>
      <c r="R116" s="397">
        <f>R115*4/R239</f>
        <v>0.5813788985063522</v>
      </c>
      <c r="S116" s="397">
        <f>S115*4/S239</f>
        <v>0.8884126856073399</v>
      </c>
      <c r="T116" s="398">
        <f>T115/T239</f>
        <v>0.04539176007826851</v>
      </c>
      <c r="U116" s="397">
        <f t="shared" ref="U116:X116" si="140">U115*4/U239</f>
        <v>2.193432788358931</v>
      </c>
      <c r="V116" s="397">
        <f>V115*4/V239</f>
        <v>0.5761230531168956</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42">I120</f>
        <v>729</v>
      </c>
      <c r="K120" s="392">
        <f>2973+190</f>
        <v>3163</v>
      </c>
      <c r="L120" s="392">
        <f>1796+275</f>
        <v>2071</v>
      </c>
      <c r="M120" s="392">
        <f>794+127</f>
        <v>921</v>
      </c>
      <c r="N120" s="392">
        <f>716+160</f>
        <v>876</v>
      </c>
      <c r="O120" s="282">
        <f t="shared" ref="O120:O124" si="143">N120</f>
        <v>876</v>
      </c>
      <c r="P120" s="392">
        <v>30299</v>
      </c>
      <c r="Q120" s="392">
        <v>28162</v>
      </c>
      <c r="R120" s="392">
        <v>36269</v>
      </c>
      <c r="S120" s="392">
        <v>45317</v>
      </c>
      <c r="T120" s="282">
        <f t="shared" ref="T120:T124" si="144">S120</f>
        <v>5196</v>
      </c>
      <c r="U120" s="392">
        <f>6692+454</f>
        <v>7146</v>
      </c>
      <c r="V120" s="392">
        <f>4835+1420</f>
        <v>6255</v>
      </c>
      <c r="W120" s="392">
        <f>6121+552</f>
        <v>6673</v>
      </c>
      <c r="X120" s="281">
        <f>X104</f>
      </c>
      <c r="Y120" s="282" t="str">
        <f t="shared" ref="Y120:Y124" si="145">X120</f>
        <v>#REF!</v>
      </c>
      <c r="Z120" s="281" t="str">
        <f t="shared" ref="Z120:AC120" si="146">Z104</f>
        <v>#REF!</v>
      </c>
      <c r="AA120" s="281">
        <f t="shared" si="146"/>
      </c>
      <c r="AB120" s="281">
        <f t="shared" si="146"/>
      </c>
      <c r="AC120" s="281">
        <f t="shared" si="146"/>
      </c>
      <c r="AD120" s="282" t="str">
        <f t="shared" ref="AD120:AD124" si="147">AC120</f>
        <v>#REF!</v>
      </c>
      <c r="AE120" s="282" t="str">
        <f t="shared" ref="AE120:AG120" si="148">AE104</f>
        <v>#REF!</v>
      </c>
      <c r="AF120" s="282">
        <f t="shared" si="148"/>
      </c>
      <c r="AG120" s="282">
        <f t="shared" si="148"/>
      </c>
      <c r="AH120" s="16"/>
      <c r="AI120" s="16"/>
      <c r="AJ120" s="16"/>
      <c r="AK120" s="16"/>
    </row>
    <row r="121" ht="13.5" customHeight="1" spans="1:37" x14ac:dyDescent="0.25">
      <c r="A121" s="264"/>
      <c r="B121" s="16"/>
      <c r="C121" s="16" t="s">
        <v>331</v>
      </c>
      <c r="D121" s="16"/>
      <c r="E121" s="16"/>
      <c r="F121" s="358">
        <v>23752</v>
      </c>
      <c r="G121" s="358">
        <v>17936</v>
      </c>
      <c r="H121" s="358">
        <v>19549</v>
      </c>
      <c r="I121" s="358">
        <v>23194</v>
      </c>
      <c r="J121" s="162">
        <f>I121</f>
      </c>
      <c r="K121" s="358">
        <v>23194</v>
      </c>
      <c r="L121" s="358">
        <v>21837</v>
      </c>
      <c r="M121" s="358">
        <v>22795</v>
      </c>
      <c r="N121" s="358">
        <v>29639</v>
      </c>
      <c r="O121" s="162">
        <f>N121</f>
      </c>
      <c r="P121" s="358">
        <v>29639</v>
      </c>
      <c r="Q121" s="358">
        <v>26136</v>
      </c>
      <c r="R121" s="358">
        <v>27557</v>
      </c>
      <c r="S121" s="358">
        <v>39921</v>
      </c>
      <c r="T121" s="162">
        <f>S121</f>
      </c>
      <c r="U121" s="358">
        <v>39921</v>
      </c>
      <c r="V121" s="358">
        <v>30339</v>
      </c>
      <c r="W121" s="358">
        <v>0</v>
      </c>
      <c r="X121" s="359">
        <f t="shared" ref="X121:X123" si="149">X162</f>
        <v>0</v>
      </c>
      <c r="Y121" s="162">
        <f t="shared" si="145"/>
        <v>0</v>
      </c>
      <c r="Z121" s="359">
        <f t="shared" ref="Z121:AC121" si="150">Z162</f>
        <v>0</v>
      </c>
      <c r="AA121" s="359">
        <f t="shared" si="150"/>
        <v>0</v>
      </c>
      <c r="AB121" s="359">
        <f t="shared" si="150"/>
        <v>0</v>
      </c>
      <c r="AC121" s="359">
        <f t="shared" si="150"/>
        <v>0</v>
      </c>
      <c r="AD121" s="162">
        <f t="shared" si="147"/>
        <v>0</v>
      </c>
      <c r="AE121" s="162">
        <f t="shared" ref="AE121:AG121" si="151">AE162</f>
        <v>0</v>
      </c>
      <c r="AF121" s="162">
        <f t="shared" si="151"/>
        <v>0</v>
      </c>
      <c r="AG121" s="162">
        <f t="shared" si="151"/>
        <v>0</v>
      </c>
      <c r="AH121" s="16"/>
      <c r="AI121" s="16"/>
      <c r="AJ121" s="16"/>
      <c r="AK121" s="16"/>
    </row>
    <row r="122" ht="13.5" customHeight="1" spans="1:37" x14ac:dyDescent="0.25">
      <c r="A122" s="264"/>
      <c r="B122" s="16"/>
      <c r="C122" s="16" t="s">
        <v>332</v>
      </c>
      <c r="D122" s="16"/>
      <c r="E122" s="16"/>
      <c r="F122" s="358">
        <v>6820</v>
      </c>
      <c r="G122" s="358">
        <v>7482</v>
      </c>
      <c r="H122" s="358">
        <v>7351</v>
      </c>
      <c r="I122" s="358">
        <v>6511</v>
      </c>
      <c r="J122" s="162">
        <f>I122</f>
        <v>12561</v>
      </c>
      <c r="K122" s="358">
        <v>6511</v>
      </c>
      <c r="L122" s="358">
        <v>6232</v>
      </c>
      <c r="M122" s="358">
        <v>6165</v>
      </c>
      <c r="N122" s="358">
        <v>6911</v>
      </c>
      <c r="O122" s="162">
        <f>N122</f>
        <v>13179</v>
      </c>
      <c r="P122" s="358">
        <v>6911</v>
      </c>
      <c r="Q122" s="358">
        <v>6269</v>
      </c>
      <c r="R122" s="358">
        <v>5925</v>
      </c>
      <c r="S122" s="358">
        <v>5875</v>
      </c>
      <c r="T122" s="162">
        <f>S122</f>
        <v>16193</v>
      </c>
      <c r="U122" s="358">
        <v>5875</v>
      </c>
      <c r="V122" s="358">
        <v>6747</v>
      </c>
      <c r="W122" s="358">
        <v>16685</v>
      </c>
      <c r="X122" s="359">
        <f t="shared" si="149"/>
        <v>18529.950326086957</v>
      </c>
      <c r="Y122" s="162">
        <f t="shared" si="145"/>
        <v>18529.950326086957</v>
      </c>
      <c r="Z122" s="359">
        <f t="shared" ref="Z122:AC122" si="152">Z163</f>
        <v>23065.506292307695</v>
      </c>
      <c r="AA122" s="359">
        <f t="shared" si="152"/>
        <v>22014.14833107692</v>
      </c>
      <c r="AB122" s="359">
        <f t="shared" si="152"/>
        <v>20954.80490032696</v>
      </c>
      <c r="AC122" s="359">
        <f t="shared" si="152"/>
        <v>20718.783200747737</v>
      </c>
      <c r="AD122" s="162">
        <f t="shared" si="147"/>
        <v>20718.783200747737</v>
      </c>
      <c r="AE122" s="162">
        <f t="shared" ref="AE122:AG122" si="153">AE163</f>
        <v>21269.509108004873</v>
      </c>
      <c r="AF122" s="162">
        <f t="shared" si="153"/>
        <v>21669.70196230183</v>
      </c>
      <c r="AG122" s="162">
        <f t="shared" si="153"/>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73101</v>
      </c>
      <c r="J123" s="355">
        <f>I123</f>
        <v>938</v>
      </c>
      <c r="K123" s="354">
        <v>73227</v>
      </c>
      <c r="L123" s="354">
        <v>67652</v>
      </c>
      <c r="M123" s="354">
        <v>70910</v>
      </c>
      <c r="N123" s="354">
        <v>86138</v>
      </c>
      <c r="O123" s="355">
        <f>N123</f>
        <v>1263</v>
      </c>
      <c r="P123" s="354">
        <v>66391</v>
      </c>
      <c r="Q123" s="354">
        <v>58107</v>
      </c>
      <c r="R123" s="354">
        <v>52740</v>
      </c>
      <c r="S123" s="354">
        <v>56844</v>
      </c>
      <c r="T123" s="355">
        <f>S123</f>
        <v>937</v>
      </c>
      <c r="U123" s="354">
        <v>66991</v>
      </c>
      <c r="V123" s="354">
        <v>61456</v>
      </c>
      <c r="W123" s="354">
        <v>1491</v>
      </c>
      <c r="X123" s="356">
        <f t="shared" si="149"/>
        <v>0</v>
      </c>
      <c r="Y123" s="355">
        <f t="shared" si="145"/>
        <v>0</v>
      </c>
      <c r="Z123" s="356">
        <f t="shared" ref="Z123:AC123" si="154">Z164</f>
        <v>1849.7576159999996</v>
      </c>
      <c r="AA123" s="356">
        <f t="shared" si="154"/>
        <v>2108.72368224</v>
      </c>
      <c r="AB123" s="356">
        <f t="shared" si="154"/>
        <v>1855.6768403712</v>
      </c>
      <c r="AC123" s="356">
        <f t="shared" si="154"/>
        <v>1762.8929983526398</v>
      </c>
      <c r="AD123" s="355">
        <f t="shared" si="147"/>
        <v>1762.8929983526398</v>
      </c>
      <c r="AE123" s="355">
        <f t="shared" ref="AE123:AG123" si="155">AE164</f>
        <v>1932.1480399257787</v>
      </c>
      <c r="AF123" s="355">
        <f t="shared" si="155"/>
        <v>1970.7910007242942</v>
      </c>
      <c r="AG123" s="355">
        <f t="shared" si="155"/>
        <v>2010.2068207387802</v>
      </c>
      <c r="AH123" s="16"/>
      <c r="AI123" s="16"/>
      <c r="AJ123" s="16"/>
      <c r="AK123" s="16"/>
    </row>
    <row r="124" ht="13.5" customHeight="1" spans="1:37" x14ac:dyDescent="0.25">
      <c r="A124" s="264"/>
      <c r="B124" s="16"/>
      <c r="C124" s="139" t="s">
        <v>334</v>
      </c>
      <c r="D124" s="16"/>
      <c r="E124" s="16"/>
      <c r="F124" s="353">
        <f t="shared" ref="F124:I124" si="156">SUM(F120:F123)</f>
        <v>110012</v>
      </c>
      <c r="G124" s="353">
        <f>SUM(G120:G123)</f>
        <v>90868</v>
      </c>
      <c r="H124" s="353">
        <f>SUM(H120:H123)</f>
        <v>96127</v>
      </c>
      <c r="I124" s="353">
        <f>SUM(I120:I123)</f>
        <v>103535</v>
      </c>
      <c r="J124" s="282">
        <f>I124</f>
        <v>14228</v>
      </c>
      <c r="K124" s="353">
        <f t="shared" ref="K124:N124" si="157">SUM(K120:K123)</f>
        <v>106095</v>
      </c>
      <c r="L124" s="353">
        <f>SUM(L120:L123)</f>
        <v>97792</v>
      </c>
      <c r="M124" s="353">
        <f>SUM(M120:M123)</f>
        <v>100791</v>
      </c>
      <c r="N124" s="353">
        <f>SUM(N120:N123)</f>
        <v>123564</v>
      </c>
      <c r="O124" s="282">
        <f>N124</f>
        <v>15318</v>
      </c>
      <c r="P124" s="353">
        <f t="shared" ref="P124:S124" si="158">SUM(P120:P123)</f>
        <v>133240</v>
      </c>
      <c r="Q124" s="353">
        <f>SUM(Q120:Q123)</f>
        <v>118674</v>
      </c>
      <c r="R124" s="353">
        <f>SUM(R120:R123)</f>
        <v>122491</v>
      </c>
      <c r="S124" s="353">
        <f>SUM(S120:S123)</f>
        <v>147957</v>
      </c>
      <c r="T124" s="282">
        <f>S124</f>
        <v>22326</v>
      </c>
      <c r="U124" s="353">
        <f t="shared" ref="U124:X124" si="159">SUM(U120:U123)</f>
        <v>119933</v>
      </c>
      <c r="V124" s="353">
        <f>SUM(V120:V123)</f>
        <v>104797</v>
      </c>
      <c r="W124" s="353">
        <f t="shared" si="159"/>
        <v>24849</v>
      </c>
      <c r="X124" s="281">
        <f t="shared" si="159"/>
      </c>
      <c r="Y124" s="282">
        <f t="shared" si="145"/>
      </c>
      <c r="Z124" s="281" t="str">
        <f t="shared" ref="Z124:AC124" si="160">SUM(Z120:Z123)</f>
        <v>#REF!</v>
      </c>
      <c r="AA124" s="281">
        <f t="shared" si="160"/>
      </c>
      <c r="AB124" s="281">
        <f t="shared" si="160"/>
      </c>
      <c r="AC124" s="281">
        <f t="shared" si="160"/>
      </c>
      <c r="AD124" s="282">
        <f t="shared" si="147"/>
      </c>
      <c r="AE124" s="282" t="str">
        <f t="shared" ref="AE124:AG124" si="161">SUM(AE120:AE123)</f>
        <v>#REF!</v>
      </c>
      <c r="AF124" s="282">
        <f t="shared" si="161"/>
      </c>
      <c r="AG124" s="282">
        <f t="shared" si="161"/>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43666</v>
      </c>
      <c r="J126" s="282">
        <f t="shared" ref="J126:J130" si="162">I126</f>
        <v>18432</v>
      </c>
      <c r="K126" s="392">
        <v>43666</v>
      </c>
      <c r="L126" s="392">
        <v>43546</v>
      </c>
      <c r="M126" s="392">
        <v>44502</v>
      </c>
      <c r="N126" s="392">
        <v>46069</v>
      </c>
      <c r="O126" s="282">
        <f t="shared" ref="O126:O130" si="163">N126</f>
        <v>18669</v>
      </c>
      <c r="P126" s="392">
        <v>46069</v>
      </c>
      <c r="Q126" s="392">
        <v>46876</v>
      </c>
      <c r="R126" s="392">
        <v>48508</v>
      </c>
      <c r="S126" s="392">
        <v>50159</v>
      </c>
      <c r="T126" s="282">
        <f t="shared" ref="T126:T130" si="164">S126</f>
        <v>22987</v>
      </c>
      <c r="U126" s="392">
        <v>50159</v>
      </c>
      <c r="V126" s="392">
        <v>50116</v>
      </c>
      <c r="W126" s="392">
        <v>18925</v>
      </c>
      <c r="X126" s="281">
        <f>X196</f>
        <v>18963.9382</v>
      </c>
      <c r="Y126" s="282">
        <f t="shared" ref="Y126:Y130" si="165">X126</f>
        <v>18963.9382</v>
      </c>
      <c r="Z126" s="281">
        <f t="shared" ref="Z126:AC126" si="166">Z196</f>
        <v>19248.6551535</v>
      </c>
      <c r="AA126" s="281">
        <f t="shared" si="166"/>
        <v>19556.13592455375</v>
      </c>
      <c r="AB126" s="281">
        <f t="shared" si="166"/>
        <v>19652.04946651726</v>
      </c>
      <c r="AC126" s="281">
        <f t="shared" si="166"/>
        <v>19724.377225464246</v>
      </c>
      <c r="AD126" s="282">
        <f t="shared" ref="AD126:AD130" si="167">AC126</f>
        <v>19724.377225464246</v>
      </c>
      <c r="AE126" s="282">
        <f t="shared" ref="AE126:AG126" si="168">AE196</f>
        <v>20451.053220703907</v>
      </c>
      <c r="AF126" s="282">
        <f t="shared" si="168"/>
        <v>21168.345167395775</v>
      </c>
      <c r="AG126" s="282">
        <f t="shared" si="168"/>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c>
      <c r="K127" s="358">
        <v>0</v>
      </c>
      <c r="L127" s="358">
        <v>0</v>
      </c>
      <c r="M127" s="358">
        <v>0</v>
      </c>
      <c r="N127" s="358">
        <v>0</v>
      </c>
      <c r="O127" s="162">
        <f>N127</f>
      </c>
      <c r="P127" s="358">
        <v>0</v>
      </c>
      <c r="Q127" s="358">
        <v>0</v>
      </c>
      <c r="R127" s="358">
        <v>13301</v>
      </c>
      <c r="S127" s="358">
        <v>13301</v>
      </c>
      <c r="T127" s="162">
        <f>S127</f>
      </c>
      <c r="U127" s="358">
        <v>25797</v>
      </c>
      <c r="V127" s="358">
        <v>25797</v>
      </c>
      <c r="W127" s="358">
        <v>0</v>
      </c>
      <c r="X127" s="359">
        <f>X210</f>
        <v>0</v>
      </c>
      <c r="Y127" s="162">
        <f t="shared" si="165"/>
        <v>0</v>
      </c>
      <c r="Z127" s="359">
        <f t="shared" ref="Z127:AC127" si="169">Z210</f>
        <v>0</v>
      </c>
      <c r="AA127" s="359">
        <f t="shared" si="169"/>
        <v>0</v>
      </c>
      <c r="AB127" s="359">
        <f t="shared" si="169"/>
        <v>0</v>
      </c>
      <c r="AC127" s="359">
        <f t="shared" si="169"/>
        <v>0</v>
      </c>
      <c r="AD127" s="162">
        <f t="shared" si="167"/>
        <v>0</v>
      </c>
      <c r="AE127" s="162">
        <f t="shared" ref="AE127:AG127" si="170">AE210</f>
        <v>0</v>
      </c>
      <c r="AF127" s="162">
        <f t="shared" si="170"/>
        <v>0</v>
      </c>
      <c r="AG127" s="162">
        <f t="shared" si="170"/>
        <v>0</v>
      </c>
      <c r="AH127" s="16"/>
      <c r="AI127" s="16"/>
      <c r="AJ127" s="16"/>
      <c r="AK127" s="16"/>
    </row>
    <row r="128" ht="13.5" customHeight="1" spans="1:37" x14ac:dyDescent="0.25">
      <c r="A128" s="264"/>
      <c r="B128" s="16"/>
      <c r="C128" s="16" t="s">
        <v>337</v>
      </c>
      <c r="D128" s="16"/>
      <c r="E128" s="16"/>
      <c r="F128" s="358">
        <v>0</v>
      </c>
      <c r="G128" s="358">
        <v>0</v>
      </c>
      <c r="H128" s="358">
        <v>0</v>
      </c>
      <c r="I128" s="358">
        <v>0</v>
      </c>
      <c r="J128" s="162">
        <f>I128</f>
        <v>303</v>
      </c>
      <c r="K128" s="358">
        <v>0</v>
      </c>
      <c r="L128" s="358">
        <v>0</v>
      </c>
      <c r="M128" s="358">
        <v>0</v>
      </c>
      <c r="N128" s="358">
        <v>0</v>
      </c>
      <c r="O128" s="162">
        <f>N128</f>
        <v>303</v>
      </c>
      <c r="P128" s="358">
        <v>0</v>
      </c>
      <c r="Q128" s="358">
        <v>0</v>
      </c>
      <c r="R128" s="358">
        <v>0</v>
      </c>
      <c r="S128" s="358">
        <v>0</v>
      </c>
      <c r="T128" s="162">
        <f>S128</f>
        <v>311</v>
      </c>
      <c r="U128" s="358">
        <v>0</v>
      </c>
      <c r="V128" s="358">
        <v>0</v>
      </c>
      <c r="W128" s="358">
        <v>0</v>
      </c>
      <c r="X128" s="359">
        <f t="shared" ref="X128:X129" si="171">X218</f>
        <v>0</v>
      </c>
      <c r="Y128" s="162">
        <f t="shared" si="165"/>
        <v>0</v>
      </c>
      <c r="Z128" s="359">
        <f t="shared" ref="Z128:AC128" si="172">Z218</f>
        <v>0</v>
      </c>
      <c r="AA128" s="359">
        <f t="shared" si="172"/>
        <v>0</v>
      </c>
      <c r="AB128" s="359">
        <f t="shared" si="172"/>
        <v>0</v>
      </c>
      <c r="AC128" s="359">
        <f t="shared" si="172"/>
        <v>0</v>
      </c>
      <c r="AD128" s="162">
        <f t="shared" si="167"/>
        <v>0</v>
      </c>
      <c r="AE128" s="162">
        <f t="shared" ref="AE128:AG128" si="173">AE218</f>
        <v>0</v>
      </c>
      <c r="AF128" s="162">
        <f t="shared" si="173"/>
        <v>0</v>
      </c>
      <c r="AG128" s="162">
        <f t="shared" si="173"/>
        <v>0</v>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164776</v>
      </c>
      <c r="Q129" s="354">
        <v>165683</v>
      </c>
      <c r="R129" s="354">
        <v>147195</v>
      </c>
      <c r="S129" s="354">
        <v>167880</v>
      </c>
      <c r="T129" s="355">
        <f>S129</f>
        <v>1111</v>
      </c>
      <c r="U129" s="354">
        <f>3886+197+213+1029</f>
        <v>5325</v>
      </c>
      <c r="V129" s="354">
        <f>3820+225+221+1024</f>
        <v>5290</v>
      </c>
      <c r="W129" s="354">
        <f>4161+213+220+1032</f>
        <v>5626</v>
      </c>
      <c r="X129" s="356">
        <f t="shared" si="171"/>
        <v>5738.52</v>
      </c>
      <c r="Y129" s="355">
        <f t="shared" si="165"/>
        <v>5738.52</v>
      </c>
      <c r="Z129" s="356">
        <f t="shared" ref="Z129:AC129" si="174">Z219</f>
        <v>5853.290400000001</v>
      </c>
      <c r="AA129" s="356">
        <f t="shared" si="174"/>
        <v>5970.356208000001</v>
      </c>
      <c r="AB129" s="356">
        <f t="shared" si="174"/>
        <v>6089.7633321600015</v>
      </c>
      <c r="AC129" s="356">
        <f t="shared" si="174"/>
        <v>6211.558598803202</v>
      </c>
      <c r="AD129" s="355">
        <f t="shared" si="167"/>
        <v>6211.558598803202</v>
      </c>
      <c r="AE129" s="355">
        <f t="shared" ref="AE129:AG129" si="175">AE219</f>
        <v>6335.789770779265</v>
      </c>
      <c r="AF129" s="355">
        <f t="shared" si="175"/>
        <v>6462.505566194851</v>
      </c>
      <c r="AG129" s="355">
        <f t="shared" si="175"/>
        <v>6591.755677518748</v>
      </c>
      <c r="AH129" s="16"/>
      <c r="AI129" s="16"/>
      <c r="AJ129" s="16"/>
      <c r="AK129" s="16"/>
    </row>
    <row r="130" ht="13.5" customHeight="1" spans="1:37" x14ac:dyDescent="0.25">
      <c r="A130" s="264"/>
      <c r="B130" s="16"/>
      <c r="C130" s="139" t="s">
        <v>339</v>
      </c>
      <c r="D130" s="16"/>
      <c r="E130" s="16"/>
      <c r="F130" s="353">
        <f t="shared" ref="F130:I130" si="176">SUM(F126:F129)</f>
        <v>44367</v>
      </c>
      <c r="G130" s="353">
        <f>SUM(G126:G129)</f>
        <v>44577</v>
      </c>
      <c r="H130" s="353">
        <f>SUM(H126:H129)</f>
        <v>44930</v>
      </c>
      <c r="I130" s="353">
        <f>SUM(I126:I129)</f>
        <v>45211</v>
      </c>
      <c r="J130" s="282">
        <f>I130</f>
        <v>20280</v>
      </c>
      <c r="K130" s="353">
        <f t="shared" ref="K130:N130" si="177">SUM(K126:K129)</f>
        <v>49097</v>
      </c>
      <c r="L130" s="353">
        <f>SUM(L126:L129)</f>
        <v>48939</v>
      </c>
      <c r="M130" s="353">
        <f>SUM(M126:M129)</f>
        <v>49930</v>
      </c>
      <c r="N130" s="353">
        <f>SUM(N126:N129)</f>
        <v>51250</v>
      </c>
      <c r="O130" s="282">
        <f>N130</f>
        <v>24153</v>
      </c>
      <c r="P130" s="353">
        <f t="shared" ref="P130:S130" si="178">SUM(P126:P129)</f>
        <v>210845</v>
      </c>
      <c r="Q130" s="353">
        <f>SUM(Q126:Q129)</f>
        <v>212559</v>
      </c>
      <c r="R130" s="353">
        <f>SUM(R126:R129)</f>
        <v>209004</v>
      </c>
      <c r="S130" s="353">
        <f>SUM(S126:S129)</f>
        <v>231340</v>
      </c>
      <c r="T130" s="282">
        <f>S130</f>
        <v>24409</v>
      </c>
      <c r="U130" s="353">
        <f t="shared" ref="U130:X130" si="179">SUM(U126:U129)</f>
        <v>81281</v>
      </c>
      <c r="V130" s="353">
        <f>SUM(V126:V129)</f>
        <v>81203</v>
      </c>
      <c r="W130" s="353">
        <f t="shared" si="179"/>
        <v>24551</v>
      </c>
      <c r="X130" s="281">
        <f t="shared" si="179"/>
        <v>24702.4582</v>
      </c>
      <c r="Y130" s="282">
        <f t="shared" si="165"/>
        <v>24702.4582</v>
      </c>
      <c r="Z130" s="281">
        <f t="shared" ref="Z130:AC130" si="180">SUM(Z126:Z129)</f>
        <v>25101.9455535</v>
      </c>
      <c r="AA130" s="281">
        <f t="shared" si="180"/>
        <v>25526.49213255375</v>
      </c>
      <c r="AB130" s="281">
        <f t="shared" si="180"/>
        <v>25741.81279867726</v>
      </c>
      <c r="AC130" s="281">
        <f t="shared" si="180"/>
        <v>25935.93582426745</v>
      </c>
      <c r="AD130" s="282">
        <f t="shared" si="167"/>
        <v>25935.93582426745</v>
      </c>
      <c r="AE130" s="282">
        <f t="shared" ref="AE130:AG130" si="181">SUM(AE126:AE129)</f>
        <v>26786.842991483172</v>
      </c>
      <c r="AF130" s="282">
        <f t="shared" si="181"/>
        <v>27630.850733590625</v>
      </c>
      <c r="AG130" s="282">
        <f t="shared" si="18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82">SUM(F124,F130)</f>
        <v>154379</v>
      </c>
      <c r="G132" s="353">
        <f>SUM(G124,G130)</f>
        <v>135445</v>
      </c>
      <c r="H132" s="353">
        <f>SUM(H124,H130)</f>
        <v>141057</v>
      </c>
      <c r="I132" s="353">
        <f>SUM(I124,I130)</f>
        <v>148746</v>
      </c>
      <c r="J132" s="282">
        <f>SUM(J124,J130)</f>
        <v>353514</v>
      </c>
      <c r="K132" s="353">
        <f>SUM(K124,K130)</f>
        <v>155192</v>
      </c>
      <c r="L132" s="353">
        <f>SUM(L124,L130)</f>
        <v>146731</v>
      </c>
      <c r="M132" s="353">
        <f>SUM(M124,M130)</f>
        <v>150721</v>
      </c>
      <c r="N132" s="353">
        <f>SUM(N124,N130)</f>
        <v>174814</v>
      </c>
      <c r="O132" s="282">
        <f>SUM(O124,O130)</f>
        <v>344085</v>
      </c>
      <c r="P132" s="353">
        <f>SUM(P124,P130)</f>
        <v>344085</v>
      </c>
      <c r="Q132" s="353">
        <f>SUM(Q124,Q130)</f>
        <v>331233</v>
      </c>
      <c r="R132" s="353">
        <f>SUM(R124,R130)</f>
        <v>331495</v>
      </c>
      <c r="S132" s="353">
        <f>SUM(S124,S130)</f>
        <v>379297</v>
      </c>
      <c r="T132" s="282">
        <f>SUM(T124,T130)</f>
        <v>379297</v>
      </c>
      <c r="U132" s="353">
        <f>SUM(U124,U130)</f>
        <v>201214</v>
      </c>
      <c r="V132" s="353">
        <f>SUM(V124,V130)</f>
        <v>186000</v>
      </c>
      <c r="W132" s="353">
        <f t="shared" si="182"/>
        <v>49400</v>
      </c>
      <c r="X132" s="281">
        <f t="shared" si="182"/>
      </c>
      <c r="Y132" s="282">
        <f t="shared" si="182"/>
      </c>
      <c r="Z132" s="281">
        <f t="shared" si="182"/>
      </c>
      <c r="AA132" s="281">
        <f t="shared" si="182"/>
      </c>
      <c r="AB132" s="281">
        <f t="shared" si="182"/>
      </c>
      <c r="AC132" s="281">
        <f t="shared" si="182"/>
      </c>
      <c r="AD132" s="282">
        <f t="shared" si="182"/>
      </c>
      <c r="AE132" s="282">
        <f t="shared" si="182"/>
      </c>
      <c r="AF132" s="282">
        <f t="shared" si="182"/>
      </c>
      <c r="AG132" s="282">
        <f t="shared" si="182"/>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58146</v>
      </c>
      <c r="J134" s="282">
        <f t="shared" ref="J134:J137" si="183">I134</f>
        <v>8279</v>
      </c>
      <c r="K134" s="392">
        <v>58146</v>
      </c>
      <c r="L134" s="392">
        <v>45753</v>
      </c>
      <c r="M134" s="392">
        <v>47574</v>
      </c>
      <c r="N134" s="392">
        <v>61910</v>
      </c>
      <c r="O134" s="282">
        <f t="shared" ref="O134:O137" si="184">N134</f>
        <v>7659</v>
      </c>
      <c r="P134" s="392">
        <v>61910</v>
      </c>
      <c r="Q134" s="392">
        <v>54126</v>
      </c>
      <c r="R134" s="392">
        <v>50374</v>
      </c>
      <c r="S134" s="392">
        <v>70587</v>
      </c>
      <c r="T134" s="282">
        <f t="shared" ref="T134:T137" si="185">S134</f>
        <v>10884</v>
      </c>
      <c r="U134" s="392">
        <v>70587</v>
      </c>
      <c r="V134" s="392">
        <v>57349</v>
      </c>
      <c r="W134" s="392">
        <v>11334</v>
      </c>
      <c r="X134" s="281">
        <f t="shared" ref="X134:X136" si="186">X167</f>
        <v>11323.858532608696</v>
      </c>
      <c r="Y134" s="282">
        <f t="shared" ref="Y134:Y137" si="187">X134</f>
        <v>11323.858532608696</v>
      </c>
      <c r="Z134" s="281">
        <f t="shared" ref="Z134:AC134" si="188">Z167</f>
        <v>14082.098578461539</v>
      </c>
      <c r="AA134" s="281">
        <f t="shared" si="188"/>
        <v>13208.488998646155</v>
      </c>
      <c r="AB134" s="281">
        <f t="shared" si="188"/>
        <v>13065.937173145043</v>
      </c>
      <c r="AC134" s="281">
        <f t="shared" si="188"/>
        <v>12661.478622679173</v>
      </c>
      <c r="AD134" s="282">
        <f t="shared" ref="AD134:AD137" si="189">AC134</f>
        <v>12661.478622679173</v>
      </c>
      <c r="AE134" s="282">
        <f t="shared" ref="AE134:AG134" si="190">AE167</f>
        <v>13673.255855145992</v>
      </c>
      <c r="AF134" s="282">
        <f t="shared" si="190"/>
        <v>13930.522690051177</v>
      </c>
      <c r="AG134" s="282">
        <f t="shared" si="190"/>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67563</v>
      </c>
      <c r="J135" s="162">
        <f>I135</f>
        <v>662</v>
      </c>
      <c r="K135" s="358">
        <v>67563</v>
      </c>
      <c r="L135" s="358">
        <f>717</f>
        <v>717</v>
      </c>
      <c r="M135" s="358">
        <v>75997</v>
      </c>
      <c r="N135" s="358">
        <v>73994</v>
      </c>
      <c r="O135" s="162">
        <f>N135</f>
        <v>684</v>
      </c>
      <c r="P135" s="358">
        <v>73994</v>
      </c>
      <c r="Q135" s="358">
        <v>81469</v>
      </c>
      <c r="R135" s="358">
        <v>81767</v>
      </c>
      <c r="S135" s="358">
        <v>82367</v>
      </c>
      <c r="T135" s="162">
        <f>S135</f>
        <v>2411</v>
      </c>
      <c r="U135" s="358">
        <v>82367</v>
      </c>
      <c r="V135" s="358">
        <v>67961</v>
      </c>
      <c r="W135" s="358">
        <v>1353</v>
      </c>
      <c r="X135" s="281">
        <f t="shared" si="186"/>
        <v>947.08635</v>
      </c>
      <c r="Y135" s="162">
        <f t="shared" si="187"/>
        <v>947.08635</v>
      </c>
      <c r="Z135" s="281">
        <f t="shared" ref="Z135:AC135" si="191">Z168</f>
        <v>1104.716354</v>
      </c>
      <c r="AA135" s="281">
        <f t="shared" si="191"/>
        <v>1252.05468633</v>
      </c>
      <c r="AB135" s="281">
        <f t="shared" si="191"/>
        <v>1134.0247357824</v>
      </c>
      <c r="AC135" s="281">
        <f t="shared" si="191"/>
        <v>1058.9600302604401</v>
      </c>
      <c r="AD135" s="162">
        <f t="shared" si="189"/>
        <v>1058.9600302604401</v>
      </c>
      <c r="AE135" s="282">
        <f t="shared" ref="AE135:AG135" si="192">AE168</f>
        <v>1201.4740561605136</v>
      </c>
      <c r="AF135" s="282">
        <f t="shared" si="192"/>
        <v>1224.080188227645</v>
      </c>
      <c r="AG135" s="282">
        <f t="shared" si="192"/>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8461</v>
      </c>
      <c r="Q136" s="354">
        <v>8976</v>
      </c>
      <c r="R136" s="354">
        <v>8979</v>
      </c>
      <c r="S136" s="354">
        <v>9413</v>
      </c>
      <c r="T136" s="355">
        <f>S136</f>
        <v>3614</v>
      </c>
      <c r="U136" s="354">
        <f>551+2022+3705</f>
        <v>6278</v>
      </c>
      <c r="V136" s="354">
        <f>1000+557+2041+3380</f>
        <v>6978</v>
      </c>
      <c r="W136" s="354">
        <f>1000+573+1954+3268</f>
        <v>6795</v>
      </c>
      <c r="X136" s="356">
        <f t="shared" si="186"/>
        <v>9470.8635</v>
      </c>
      <c r="Y136" s="355">
        <f t="shared" si="187"/>
        <v>9470.8635</v>
      </c>
      <c r="Z136" s="356">
        <f t="shared" ref="Z136:AC136" si="193">Z169</f>
        <v>9721.503915199999</v>
      </c>
      <c r="AA136" s="356">
        <f t="shared" si="193"/>
        <v>11018.081239704</v>
      </c>
      <c r="AB136" s="356">
        <f t="shared" si="193"/>
        <v>11340.247357824</v>
      </c>
      <c r="AC136" s="356">
        <f t="shared" si="193"/>
        <v>10589.6003026044</v>
      </c>
      <c r="AD136" s="355">
        <f t="shared" si="189"/>
        <v>10589.6003026044</v>
      </c>
      <c r="AE136" s="355">
        <f t="shared" ref="AE136:AG136" si="194">AE169</f>
        <v>11090.529749173971</v>
      </c>
      <c r="AF136" s="355">
        <f t="shared" si="194"/>
        <v>11299.201737485955</v>
      </c>
      <c r="AG136" s="355">
        <f t="shared" si="194"/>
        <v>11498.383014625822</v>
      </c>
      <c r="AH136" s="16"/>
      <c r="AI136" s="16"/>
      <c r="AJ136" s="16"/>
      <c r="AK136" s="16"/>
    </row>
    <row r="137" ht="13.5" customHeight="1" spans="1:37" x14ac:dyDescent="0.25">
      <c r="A137" s="264"/>
      <c r="B137" s="16"/>
      <c r="C137" s="139" t="s">
        <v>344</v>
      </c>
      <c r="D137" s="16"/>
      <c r="E137" s="16"/>
      <c r="F137" s="353">
        <f t="shared" ref="F137:I137" si="195">SUM(F134:F136)</f>
        <v>133353</v>
      </c>
      <c r="G137" s="353">
        <f>SUM(G134:G136)</f>
        <v>115976</v>
      </c>
      <c r="H137" s="353">
        <f>SUM(H134:H136)</f>
        <v>120668</v>
      </c>
      <c r="I137" s="353">
        <f>SUM(I134:I136)</f>
        <v>130155</v>
      </c>
      <c r="J137" s="282">
        <f>I137</f>
        <v>13387</v>
      </c>
      <c r="K137" s="353">
        <f t="shared" ref="K137:N137" si="196">SUM(K134:K136)</f>
        <v>130228</v>
      </c>
      <c r="L137" s="353">
        <f>SUM(L134:L136)</f>
        <v>51080</v>
      </c>
      <c r="M137" s="353">
        <f>SUM(M134:M136)</f>
        <v>128459</v>
      </c>
      <c r="N137" s="353">
        <f>SUM(N134:N136)</f>
        <v>142146</v>
      </c>
      <c r="O137" s="282">
        <f>N137</f>
        <v>14585</v>
      </c>
      <c r="P137" s="353">
        <f t="shared" ref="P137:S137" si="197">SUM(P134:P136)</f>
        <v>144365</v>
      </c>
      <c r="Q137" s="353">
        <f>SUM(Q134:Q136)</f>
        <v>144571</v>
      </c>
      <c r="R137" s="353">
        <f>SUM(R134:R136)</f>
        <v>141120</v>
      </c>
      <c r="S137" s="353">
        <f>SUM(S134:S136)</f>
        <v>162367</v>
      </c>
      <c r="T137" s="282">
        <f>S137</f>
        <v>16909</v>
      </c>
      <c r="U137" s="353">
        <f t="shared" ref="U137:X137" si="198">SUM(U134:U136)</f>
        <v>159232</v>
      </c>
      <c r="V137" s="353">
        <f>SUM(V134:V136)</f>
        <v>132288</v>
      </c>
      <c r="W137" s="353">
        <f t="shared" si="198"/>
        <v>19482</v>
      </c>
      <c r="X137" s="281">
        <f t="shared" si="198"/>
        <v>21741.808382608695</v>
      </c>
      <c r="Y137" s="282">
        <f t="shared" si="187"/>
        <v>21741.808382608695</v>
      </c>
      <c r="Z137" s="281">
        <f t="shared" ref="Z137:AC137" si="199">SUM(Z134:Z136)</f>
        <v>24908.31884766154</v>
      </c>
      <c r="AA137" s="281">
        <f t="shared" si="199"/>
        <v>25478.624924680156</v>
      </c>
      <c r="AB137" s="281">
        <f t="shared" si="199"/>
        <v>25540.209266751444</v>
      </c>
      <c r="AC137" s="281">
        <f t="shared" si="199"/>
        <v>24310.038955544012</v>
      </c>
      <c r="AD137" s="282">
        <f t="shared" si="189"/>
        <v>24310.038955544012</v>
      </c>
      <c r="AE137" s="282">
        <f t="shared" ref="AE137:AG137" si="200">SUM(AE134:AE136)</f>
        <v>25965.25966048048</v>
      </c>
      <c r="AF137" s="282">
        <f t="shared" si="200"/>
        <v>26453.804615764777</v>
      </c>
      <c r="AG137" s="282">
        <f t="shared" si="200"/>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01">I139</f>
        <v>0</v>
      </c>
      <c r="K139" s="392">
        <v>0</v>
      </c>
      <c r="L139" s="392">
        <v>0</v>
      </c>
      <c r="M139" s="392">
        <v>0</v>
      </c>
      <c r="N139" s="392">
        <v>0</v>
      </c>
      <c r="O139" s="282">
        <f t="shared" ref="O139:O143" si="202">N139</f>
        <v>0</v>
      </c>
      <c r="P139" s="392">
        <v>0</v>
      </c>
      <c r="Q139" s="392">
        <v>0</v>
      </c>
      <c r="R139" s="392">
        <v>0</v>
      </c>
      <c r="S139" s="392">
        <v>0</v>
      </c>
      <c r="T139" s="282">
        <f t="shared" ref="T139:T143" si="203">S139</f>
        <v>0</v>
      </c>
      <c r="U139" s="392">
        <v>0</v>
      </c>
      <c r="V139" s="392">
        <v>0</v>
      </c>
      <c r="W139" s="392">
        <v>0</v>
      </c>
      <c r="X139" s="281">
        <f>X304</f>
      </c>
      <c r="Y139" s="282" t="str">
        <f t="shared" ref="Y139:Y143" si="204">X139</f>
        <v>#REF!</v>
      </c>
      <c r="Z139" s="281" t="str">
        <f t="shared" ref="Z139:AC139" si="205">Z304</f>
        <v>#REF!</v>
      </c>
      <c r="AA139" s="281">
        <f t="shared" si="205"/>
      </c>
      <c r="AB139" s="281">
        <f t="shared" si="205"/>
      </c>
      <c r="AC139" s="281">
        <f t="shared" si="205"/>
      </c>
      <c r="AD139" s="282" t="str">
        <f t="shared" ref="AD139:AD143" si="206">AC139</f>
        <v>#REF!</v>
      </c>
      <c r="AE139" s="282" t="str">
        <f t="shared" ref="AE139:AG139" si="207">AE304</f>
        <v>#REF!</v>
      </c>
      <c r="AF139" s="282">
        <f t="shared" si="207"/>
      </c>
      <c r="AG139" s="282">
        <f t="shared" si="207"/>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83956</v>
      </c>
      <c r="Q140" s="358">
        <v>78566</v>
      </c>
      <c r="R140" s="358">
        <v>82430</v>
      </c>
      <c r="S140" s="358">
        <v>76685</v>
      </c>
      <c r="T140" s="162">
        <f>S140</f>
        <v>26211</v>
      </c>
      <c r="U140" s="358">
        <f>1338+21906</f>
        <v>23244</v>
      </c>
      <c r="V140" s="358">
        <f>21967+1344</f>
        <v>23311</v>
      </c>
      <c r="W140" s="358">
        <f>23881+1352</f>
        <v>25233</v>
      </c>
      <c r="X140" s="359">
        <f>X310</f>
        <v>24733</v>
      </c>
      <c r="Y140" s="162">
        <f t="shared" si="204"/>
        <v>24733</v>
      </c>
      <c r="Z140" s="359">
        <f t="shared" ref="Z140:AC140" si="208">Z310</f>
        <v>24233</v>
      </c>
      <c r="AA140" s="359">
        <f t="shared" si="208"/>
        <v>23733</v>
      </c>
      <c r="AB140" s="359">
        <f t="shared" si="208"/>
        <v>23233</v>
      </c>
      <c r="AC140" s="359">
        <f t="shared" si="208"/>
        <v>22733</v>
      </c>
      <c r="AD140" s="162">
        <f t="shared" si="206"/>
        <v>22733</v>
      </c>
      <c r="AE140" s="162">
        <f t="shared" ref="AE140:AG140" si="209">AE310</f>
        <v>21333</v>
      </c>
      <c r="AF140" s="162">
        <f t="shared" si="209"/>
        <v>20033</v>
      </c>
      <c r="AG140" s="162">
        <f t="shared" si="209"/>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0</v>
      </c>
      <c r="T141" s="162">
        <f>S141</f>
        <v>168</v>
      </c>
      <c r="U141" s="358">
        <v>0</v>
      </c>
      <c r="V141" s="358">
        <v>0</v>
      </c>
      <c r="W141" s="358">
        <v>0</v>
      </c>
      <c r="X141" s="359">
        <f t="shared" ref="X141:X142" si="210">X223</f>
        <v>0</v>
      </c>
      <c r="Y141" s="162">
        <f t="shared" si="204"/>
        <v>0</v>
      </c>
      <c r="Z141" s="359">
        <f t="shared" ref="Z141:AC141" si="211">Z223</f>
        <v>0</v>
      </c>
      <c r="AA141" s="359">
        <f t="shared" si="211"/>
        <v>0</v>
      </c>
      <c r="AB141" s="359">
        <f t="shared" si="211"/>
        <v>0</v>
      </c>
      <c r="AC141" s="359">
        <f t="shared" si="211"/>
        <v>0</v>
      </c>
      <c r="AD141" s="162">
        <f t="shared" si="206"/>
        <v>0</v>
      </c>
      <c r="AE141" s="162">
        <f t="shared" ref="AE141:AG141" si="212">AE223</f>
        <v>0</v>
      </c>
      <c r="AF141" s="162">
        <f t="shared" si="212"/>
        <v>0</v>
      </c>
      <c r="AG141" s="162">
        <f t="shared" si="212"/>
        <v>0</v>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49006</v>
      </c>
      <c r="Q142" s="354">
        <v>41300</v>
      </c>
      <c r="R142" s="354">
        <v>42115</v>
      </c>
      <c r="S142" s="354">
        <v>52055</v>
      </c>
      <c r="T142" s="355">
        <f>S142</f>
        <v>2010</v>
      </c>
      <c r="U142" s="354">
        <f>3925+1050+982</f>
        <v>5957</v>
      </c>
      <c r="V142" s="354">
        <f>3841+1010+1097</f>
        <v>5948</v>
      </c>
      <c r="W142" s="354">
        <f>4136+1119+1006</f>
        <v>6261</v>
      </c>
      <c r="X142" s="356">
        <f t="shared" si="210"/>
        <v>6261</v>
      </c>
      <c r="Y142" s="355">
        <f t="shared" si="204"/>
        <v>6261</v>
      </c>
      <c r="Z142" s="356">
        <f t="shared" ref="Z142:AC142" si="213">Z224</f>
        <v>6261</v>
      </c>
      <c r="AA142" s="356">
        <f t="shared" si="213"/>
        <v>6261</v>
      </c>
      <c r="AB142" s="356">
        <f t="shared" si="213"/>
        <v>6261</v>
      </c>
      <c r="AC142" s="356">
        <f t="shared" si="213"/>
        <v>6261</v>
      </c>
      <c r="AD142" s="355">
        <f t="shared" si="206"/>
        <v>6261</v>
      </c>
      <c r="AE142" s="355">
        <f t="shared" ref="AE142:AG142" si="214">AE224</f>
        <v>6261</v>
      </c>
      <c r="AF142" s="355">
        <f t="shared" si="214"/>
        <v>6261</v>
      </c>
      <c r="AG142" s="355">
        <f t="shared" si="214"/>
        <v>6261</v>
      </c>
      <c r="AH142" s="16"/>
      <c r="AI142" s="16"/>
      <c r="AJ142" s="16"/>
      <c r="AK142" s="16"/>
    </row>
    <row r="143" ht="13.5" customHeight="1" spans="1:37" x14ac:dyDescent="0.25">
      <c r="A143" s="264"/>
      <c r="B143" s="16"/>
      <c r="C143" s="139" t="s">
        <v>349</v>
      </c>
      <c r="D143" s="16"/>
      <c r="E143" s="16"/>
      <c r="F143" s="353">
        <f t="shared" ref="F143:I143" si="215">SUM(F139:F142)</f>
        <v>17614</v>
      </c>
      <c r="G143" s="353">
        <f>SUM(G139:G142)</f>
        <v>17637</v>
      </c>
      <c r="H143" s="353">
        <f>SUM(H139:H142)</f>
        <v>17367</v>
      </c>
      <c r="I143" s="353">
        <f>SUM(I139:I142)</f>
        <v>17477</v>
      </c>
      <c r="J143" s="282">
        <f>I143</f>
        <v>17477</v>
      </c>
      <c r="K143" s="353">
        <f t="shared" ref="K143:N143" si="216">SUM(K139:K142)</f>
        <v>23210</v>
      </c>
      <c r="L143" s="353">
        <f>SUM(L139:L142)</f>
        <v>23229</v>
      </c>
      <c r="M143" s="353">
        <f>SUM(M139:M142)</f>
        <v>22817</v>
      </c>
      <c r="N143" s="353">
        <f>SUM(N139:N142)</f>
        <v>22914</v>
      </c>
      <c r="O143" s="282">
        <f>N143</f>
        <v>22914</v>
      </c>
      <c r="P143" s="353">
        <f t="shared" ref="P143:S143" si="217">SUM(P139:P142)</f>
        <v>132962</v>
      </c>
      <c r="Q143" s="353">
        <f>SUM(Q139:Q142)</f>
        <v>119866</v>
      </c>
      <c r="R143" s="353">
        <f>SUM(R139:R142)</f>
        <v>124545</v>
      </c>
      <c r="S143" s="353">
        <f>SUM(S139:S142)</f>
        <v>128740</v>
      </c>
      <c r="T143" s="282">
        <f>S143</f>
        <v>28389</v>
      </c>
      <c r="U143" s="353">
        <f t="shared" ref="U143:X143" si="218">SUM(U139:U142)</f>
        <v>29201</v>
      </c>
      <c r="V143" s="353">
        <f>SUM(V139:V142)</f>
        <v>29259</v>
      </c>
      <c r="W143" s="353">
        <f t="shared" si="218"/>
        <v>31494</v>
      </c>
      <c r="X143" s="281">
        <f t="shared" si="218"/>
      </c>
      <c r="Y143" s="282">
        <f t="shared" si="204"/>
      </c>
      <c r="Z143" s="281" t="str">
        <f t="shared" ref="Z143:AC143" si="219">SUM(Z139:Z142)</f>
        <v>#REF!</v>
      </c>
      <c r="AA143" s="281">
        <f t="shared" si="219"/>
      </c>
      <c r="AB143" s="281">
        <f t="shared" si="219"/>
      </c>
      <c r="AC143" s="281">
        <f t="shared" si="219"/>
      </c>
      <c r="AD143" s="282">
        <f t="shared" si="206"/>
      </c>
      <c r="AE143" s="282" t="str">
        <f t="shared" ref="AE143:AG143" si="220">SUM(AE139:AE142)</f>
        <v>#REF!</v>
      </c>
      <c r="AF143" s="282">
        <f t="shared" si="220"/>
      </c>
      <c r="AG143" s="282">
        <f t="shared" si="220"/>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1">SUM(F137,F143)</f>
        <v>150967</v>
      </c>
      <c r="G145" s="353">
        <f>SUM(G137,G143)</f>
        <v>133613</v>
      </c>
      <c r="H145" s="353">
        <f>SUM(H137,H143)</f>
        <v>138035</v>
      </c>
      <c r="I145" s="353">
        <f>SUM(I137,I143)</f>
        <v>147632</v>
      </c>
      <c r="J145" s="282">
        <f>SUM(J137,J143)</f>
        <v>279414</v>
      </c>
      <c r="K145" s="353">
        <f>SUM(K137,K143)</f>
        <v>153438</v>
      </c>
      <c r="L145" s="353">
        <f>SUM(L137,L143)</f>
        <v>74309</v>
      </c>
      <c r="M145" s="353">
        <f>SUM(M137,M143)</f>
        <v>151276</v>
      </c>
      <c r="N145" s="353">
        <f>SUM(N137,N143)</f>
        <v>165060</v>
      </c>
      <c r="O145" s="282">
        <f>SUM(O137,O143)</f>
        <v>277327</v>
      </c>
      <c r="P145" s="353">
        <f>SUM(P137,P143)</f>
        <v>277327</v>
      </c>
      <c r="Q145" s="353">
        <f>SUM(Q137,Q143)</f>
        <v>264437</v>
      </c>
      <c r="R145" s="353">
        <f>SUM(R137,R143)</f>
        <v>265665</v>
      </c>
      <c r="S145" s="353">
        <f>SUM(S137,S143)</f>
        <v>291107</v>
      </c>
      <c r="T145" s="282">
        <f>SUM(T137,T143)</f>
        <v>291107</v>
      </c>
      <c r="U145" s="353">
        <f>SUM(U137,U143)</f>
        <v>188433</v>
      </c>
      <c r="V145" s="353">
        <f>SUM(V137,V143)</f>
        <v>161547</v>
      </c>
      <c r="W145" s="353">
        <f t="shared" si="221"/>
        <v>50976</v>
      </c>
      <c r="X145" s="281">
        <f t="shared" si="221"/>
      </c>
      <c r="Y145" s="282">
        <f t="shared" si="221"/>
      </c>
      <c r="Z145" s="281">
        <f t="shared" si="221"/>
      </c>
      <c r="AA145" s="281">
        <f t="shared" si="221"/>
      </c>
      <c r="AB145" s="281">
        <f t="shared" si="221"/>
      </c>
      <c r="AC145" s="281">
        <f t="shared" si="221"/>
      </c>
      <c r="AD145" s="282">
        <f t="shared" si="221"/>
      </c>
      <c r="AE145" s="282">
        <f t="shared" si="221"/>
      </c>
      <c r="AF145" s="282">
        <f t="shared" si="221"/>
      </c>
      <c r="AG145" s="282">
        <f t="shared" si="221"/>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75236</v>
      </c>
      <c r="J147" s="282">
        <f t="shared" ref="J147:J151" si="222">I147</f>
        <v>401</v>
      </c>
      <c r="K147" s="392">
        <v>75236</v>
      </c>
      <c r="L147" s="392">
        <v>78815</v>
      </c>
      <c r="M147" s="392">
        <v>79850</v>
      </c>
      <c r="N147" s="392">
        <v>84768</v>
      </c>
      <c r="O147" s="282">
        <f t="shared" ref="O147:O151" si="223">N147</f>
        <v>381</v>
      </c>
      <c r="P147" s="392">
        <v>84768</v>
      </c>
      <c r="Q147" s="392">
        <v>88711</v>
      </c>
      <c r="R147" s="392">
        <v>89806</v>
      </c>
      <c r="S147" s="392">
        <v>95221</v>
      </c>
      <c r="T147" s="282">
        <f t="shared" ref="T147:T151" si="224">S147</f>
        <v>456</v>
      </c>
      <c r="U147" s="392">
        <v>95221</v>
      </c>
      <c r="V147" s="392">
        <v>99507</v>
      </c>
      <c r="W147" s="392">
        <v>343</v>
      </c>
      <c r="X147" s="281">
        <f>X247</f>
        <v>394.3</v>
      </c>
      <c r="Y147" s="282">
        <f t="shared" ref="Y147:Y151" si="225">X147</f>
        <v>394.3</v>
      </c>
      <c r="Z147" s="281">
        <f t="shared" ref="Z147:AC147" si="226">Z247</f>
        <v>454.834</v>
      </c>
      <c r="AA147" s="281">
        <f t="shared" si="226"/>
        <v>523.84276</v>
      </c>
      <c r="AB147" s="281">
        <f t="shared" si="226"/>
        <v>584.5704688</v>
      </c>
      <c r="AC147" s="281">
        <f t="shared" si="226"/>
        <v>642.2617921599999</v>
      </c>
      <c r="AD147" s="282">
        <f t="shared" ref="AD147:AD151" si="227">AC147</f>
        <v>642.2617921599999</v>
      </c>
      <c r="AE147" s="282">
        <f t="shared" ref="AE147:AG147" si="228">AE247</f>
        <v>895.1828201632</v>
      </c>
      <c r="AF147" s="282">
        <f t="shared" si="228"/>
        <v>1153.162268726464</v>
      </c>
      <c r="AG147" s="282">
        <f t="shared" si="228"/>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8242</v>
      </c>
      <c r="J148" s="162">
        <f>I148</f>
        <v>3452</v>
      </c>
      <c r="K148" s="358">
        <v>8242</v>
      </c>
      <c r="L148" s="358">
        <v>4339</v>
      </c>
      <c r="M148" s="358">
        <v>-4726</v>
      </c>
      <c r="N148" s="358">
        <v>-11221</v>
      </c>
      <c r="O148" s="162">
        <f>N148</f>
        <v>1727</v>
      </c>
      <c r="P148" s="358">
        <v>-11221</v>
      </c>
      <c r="Q148" s="358">
        <v>-15552</v>
      </c>
      <c r="R148" s="358">
        <v>-17607</v>
      </c>
      <c r="S148" s="358">
        <v>-2177</v>
      </c>
      <c r="T148" s="162">
        <f>S148</f>
        <v>1117</v>
      </c>
      <c r="U148" s="358">
        <v>-2177</v>
      </c>
      <c r="V148" s="358">
        <f>-460</f>
        <v>-460</v>
      </c>
      <c r="W148" s="358">
        <f>-1913</f>
        <v>-1913</v>
      </c>
      <c r="X148" s="359">
        <f>X256</f>
      </c>
      <c r="Y148" s="162">
        <f t="shared" si="225"/>
      </c>
      <c r="Z148" s="359" t="str">
        <f t="shared" ref="Z148:AC148" si="229">Z256</f>
        <v>#REF!</v>
      </c>
      <c r="AA148" s="359">
        <f t="shared" si="229"/>
      </c>
      <c r="AB148" s="359">
        <f t="shared" si="229"/>
      </c>
      <c r="AC148" s="359">
        <f t="shared" si="229"/>
      </c>
      <c r="AD148" s="162">
        <f t="shared" si="227"/>
      </c>
      <c r="AE148" s="162" t="str">
        <f t="shared" ref="AE148:AG148" si="230">AE256</f>
        <v>#REF!</v>
      </c>
      <c r="AF148" s="162">
        <f t="shared" si="230"/>
      </c>
      <c r="AG148" s="162">
        <f t="shared" si="230"/>
      </c>
      <c r="AH148" s="16"/>
      <c r="AI148" s="16"/>
      <c r="AJ148" s="16"/>
      <c r="AK148" s="16"/>
    </row>
    <row r="149" ht="13.5" customHeight="1" spans="1:37" x14ac:dyDescent="0.25">
      <c r="A149" s="264"/>
      <c r="B149" s="16"/>
      <c r="C149" s="16" t="s">
        <v>353</v>
      </c>
      <c r="D149" s="16"/>
      <c r="E149" s="16"/>
      <c r="F149" s="358">
        <v>0</v>
      </c>
      <c r="G149" s="358">
        <v>0</v>
      </c>
      <c r="H149" s="358">
        <v>0</v>
      </c>
      <c r="I149" s="358">
        <v>0</v>
      </c>
      <c r="J149" s="162">
        <f>I149</f>
      </c>
      <c r="K149" s="358">
        <v>0</v>
      </c>
      <c r="L149" s="358">
        <v>0</v>
      </c>
      <c r="M149" s="358">
        <v>0</v>
      </c>
      <c r="N149" s="358">
        <v>0</v>
      </c>
      <c r="O149" s="162">
        <f>N149</f>
      </c>
      <c r="P149" s="358">
        <v>0</v>
      </c>
      <c r="Q149" s="358">
        <v>0</v>
      </c>
      <c r="R149" s="358">
        <v>0</v>
      </c>
      <c r="S149" s="358">
        <v>0</v>
      </c>
      <c r="T149" s="162">
        <f>S149</f>
      </c>
      <c r="U149" s="358">
        <v>0</v>
      </c>
      <c r="V149" s="358">
        <v>0</v>
      </c>
      <c r="W149" s="358">
        <v>0</v>
      </c>
      <c r="X149" s="359">
        <f>-X241+W149</f>
        <v>-500</v>
      </c>
      <c r="Y149" s="162">
        <f t="shared" si="225"/>
        <v>-500</v>
      </c>
      <c r="Z149" s="359">
        <f t="shared" ref="Z149:AC149" si="231">-Z241+Y149</f>
        <v>-1000</v>
      </c>
      <c r="AA149" s="359">
        <f t="shared" si="231"/>
        <v>-1500</v>
      </c>
      <c r="AB149" s="359">
        <f t="shared" si="231"/>
        <v>-2000</v>
      </c>
      <c r="AC149" s="359">
        <f t="shared" si="231"/>
        <v>-2500</v>
      </c>
      <c r="AD149" s="162">
        <f t="shared" si="227"/>
        <v>-2500</v>
      </c>
      <c r="AE149" s="162">
        <f t="shared" ref="AE149:AG149" si="232">-AE241+AD149</f>
        <v>-5500</v>
      </c>
      <c r="AF149" s="162">
        <f t="shared" si="232"/>
        <v>-8500</v>
      </c>
      <c r="AG149" s="162">
        <f t="shared" si="232"/>
        <v>-11500</v>
      </c>
      <c r="AH149" s="16"/>
      <c r="AI149" s="16"/>
      <c r="AJ149" s="16"/>
      <c r="AK149" s="16"/>
    </row>
    <row r="150" ht="13.5" customHeight="1" spans="1:37" x14ac:dyDescent="0.25">
      <c r="A150" s="264"/>
      <c r="B150" s="16"/>
      <c r="C150" s="16" t="s">
        <v>354</v>
      </c>
      <c r="D150" s="16"/>
      <c r="E150" s="16"/>
      <c r="F150" s="354">
        <v>-12912</v>
      </c>
      <c r="G150" s="354">
        <v>-11746</v>
      </c>
      <c r="H150" s="354">
        <v>-11801</v>
      </c>
      <c r="I150" s="354">
        <v>-9378</v>
      </c>
      <c r="J150" s="355">
        <f>I150</f>
        <v>-209</v>
      </c>
      <c r="K150" s="354">
        <v>-9378</v>
      </c>
      <c r="L150" s="354">
        <v>-8960</v>
      </c>
      <c r="M150" s="354">
        <v>-8416</v>
      </c>
      <c r="N150" s="354">
        <v>-6789</v>
      </c>
      <c r="O150" s="355">
        <f>N150</f>
        <v>-136</v>
      </c>
      <c r="P150" s="354">
        <v>-6789</v>
      </c>
      <c r="Q150" s="354">
        <v>-6363</v>
      </c>
      <c r="R150" s="354">
        <v>-6369</v>
      </c>
      <c r="S150" s="354">
        <v>-4854</v>
      </c>
      <c r="T150" s="355">
        <f>S150</f>
        <v>-136</v>
      </c>
      <c r="U150" s="354">
        <f>-11</f>
        <v>-11</v>
      </c>
      <c r="V150" s="354">
        <f>-65</f>
        <v>-65</v>
      </c>
      <c r="W150" s="354">
        <v>-6</v>
      </c>
      <c r="X150" s="356">
        <f>X261</f>
        <v>-6</v>
      </c>
      <c r="Y150" s="355">
        <f t="shared" si="225"/>
        <v>-6</v>
      </c>
      <c r="Z150" s="356">
        <f t="shared" ref="Z150:AC150" si="233">Z261</f>
        <v>-6</v>
      </c>
      <c r="AA150" s="356">
        <f t="shared" si="233"/>
        <v>-6</v>
      </c>
      <c r="AB150" s="356">
        <f t="shared" si="233"/>
        <v>-6</v>
      </c>
      <c r="AC150" s="356">
        <f t="shared" si="233"/>
        <v>-6</v>
      </c>
      <c r="AD150" s="355">
        <f t="shared" si="227"/>
        <v>-6</v>
      </c>
      <c r="AE150" s="355">
        <f t="shared" ref="AE150:AG150" si="234">AE261</f>
        <v>-6</v>
      </c>
      <c r="AF150" s="355">
        <f t="shared" si="234"/>
        <v>-6</v>
      </c>
      <c r="AG150" s="355">
        <f t="shared" si="234"/>
        <v>-6</v>
      </c>
      <c r="AH150" s="16"/>
      <c r="AI150" s="16"/>
      <c r="AJ150" s="16"/>
      <c r="AK150" s="16"/>
    </row>
    <row r="151" ht="13.5" customHeight="1" spans="1:37" x14ac:dyDescent="0.25">
      <c r="A151" s="264"/>
      <c r="B151" s="16"/>
      <c r="C151" s="139" t="s">
        <v>355</v>
      </c>
      <c r="D151" s="16"/>
      <c r="E151" s="16"/>
      <c r="F151" s="353">
        <f t="shared" ref="F151:I151" si="235">SUM(F147:F150)</f>
        <v>56727</v>
      </c>
      <c r="G151" s="353">
        <f>SUM(G147:G150)</f>
        <v>62158</v>
      </c>
      <c r="H151" s="353">
        <f>SUM(H147:H150)</f>
        <v>60274</v>
      </c>
      <c r="I151" s="353">
        <f>SUM(I147:I150)</f>
        <v>74100</v>
      </c>
      <c r="J151" s="282">
        <f>I151</f>
        <v>74100</v>
      </c>
      <c r="K151" s="353">
        <f t="shared" ref="K151:N151" si="236">SUM(K147:K150)</f>
        <v>74100</v>
      </c>
      <c r="L151" s="353">
        <f>SUM(L147:L150)</f>
        <v>74194</v>
      </c>
      <c r="M151" s="353">
        <f>SUM(M147:M150)</f>
        <v>66708</v>
      </c>
      <c r="N151" s="353">
        <f>SUM(N147:N150)</f>
        <v>66758</v>
      </c>
      <c r="O151" s="282">
        <f>N151</f>
        <v>66758</v>
      </c>
      <c r="P151" s="353">
        <f t="shared" ref="P151:S151" si="237">SUM(P147:P150)</f>
        <v>66758</v>
      </c>
      <c r="Q151" s="353">
        <f>SUM(Q147:Q150)</f>
        <v>66796</v>
      </c>
      <c r="R151" s="353">
        <f>SUM(R147:R150)</f>
        <v>65830</v>
      </c>
      <c r="S151" s="353">
        <f>SUM(S147:S150)</f>
        <v>88190</v>
      </c>
      <c r="T151" s="282">
        <f>S151</f>
        <v>88190</v>
      </c>
      <c r="U151" s="353">
        <f t="shared" ref="U151:X151" si="238">SUM(U147:U150)</f>
        <v>93033</v>
      </c>
      <c r="V151" s="353">
        <f>SUM(V147:V150)</f>
        <v>98982</v>
      </c>
      <c r="W151" s="353">
        <f t="shared" si="238"/>
        <v>-1576</v>
      </c>
      <c r="X151" s="281">
        <f t="shared" si="238"/>
      </c>
      <c r="Y151" s="282">
        <f t="shared" si="225"/>
      </c>
      <c r="Z151" s="281" t="str">
        <f t="shared" ref="Z151:AC151" si="239">SUM(Z147:Z150)</f>
        <v>#REF!</v>
      </c>
      <c r="AA151" s="281">
        <f t="shared" si="239"/>
      </c>
      <c r="AB151" s="281">
        <f t="shared" si="239"/>
      </c>
      <c r="AC151" s="281">
        <f t="shared" si="239"/>
      </c>
      <c r="AD151" s="282">
        <f t="shared" si="227"/>
      </c>
      <c r="AE151" s="282" t="str">
        <f t="shared" ref="AE151:AG151" si="240">SUM(AE147:AE150)</f>
        <v>#REF!</v>
      </c>
      <c r="AF151" s="282">
        <f t="shared" si="240"/>
      </c>
      <c r="AG151" s="282">
        <f t="shared" si="240"/>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41">I153</f>
        <v>0</v>
      </c>
      <c r="K153" s="354">
        <v>0</v>
      </c>
      <c r="L153" s="354">
        <v>0</v>
      </c>
      <c r="M153" s="354">
        <v>0</v>
      </c>
      <c r="N153" s="354">
        <v>0</v>
      </c>
      <c r="O153" s="355">
        <f t="shared" ref="O153:O154" si="242">N153</f>
        <v>0</v>
      </c>
      <c r="P153" s="354">
        <v>0</v>
      </c>
      <c r="Q153" s="354">
        <v>0</v>
      </c>
      <c r="R153" s="354">
        <v>0</v>
      </c>
      <c r="S153" s="354">
        <v>0</v>
      </c>
      <c r="T153" s="355">
        <f t="shared" ref="T153:T154" si="243">S153</f>
        <v>0</v>
      </c>
      <c r="U153" s="354">
        <v>0</v>
      </c>
      <c r="V153" s="354">
        <v>0</v>
      </c>
      <c r="W153" s="354">
        <v>0</v>
      </c>
      <c r="X153" s="356">
        <f>W153+Drivers!X106</f>
        <v>0</v>
      </c>
      <c r="Y153" s="355">
        <f t="shared" ref="Y153:Y154" si="244">X153</f>
        <v>0</v>
      </c>
      <c r="Z153" s="356">
        <f>Y153+Drivers!Z106</f>
        <v>0</v>
      </c>
      <c r="AA153" s="356">
        <f>Z153+Drivers!AA106</f>
        <v>0</v>
      </c>
      <c r="AB153" s="356">
        <f>AA153+Drivers!AB106</f>
        <v>0</v>
      </c>
      <c r="AC153" s="356">
        <f>AB153+Drivers!AC106</f>
        <v>0</v>
      </c>
      <c r="AD153" s="355">
        <f t="shared" ref="AD153:AD154" si="245">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6">SUM(F151:F153)</f>
        <v>56727</v>
      </c>
      <c r="G154" s="353">
        <f>SUM(G151:G153)</f>
        <v>62158</v>
      </c>
      <c r="H154" s="353">
        <f>SUM(H151:H153)</f>
        <v>60274</v>
      </c>
      <c r="I154" s="353">
        <f>SUM(I151:I153)</f>
        <v>74100</v>
      </c>
      <c r="J154" s="282">
        <f>I154</f>
        <v>74100</v>
      </c>
      <c r="K154" s="353">
        <f t="shared" ref="K154:N154" si="247">SUM(K151:K153)</f>
        <v>74100</v>
      </c>
      <c r="L154" s="353">
        <f>SUM(L151:L153)</f>
        <v>74194</v>
      </c>
      <c r="M154" s="353">
        <f>SUM(M151:M153)</f>
        <v>66708</v>
      </c>
      <c r="N154" s="353">
        <f>SUM(N151:N153)</f>
        <v>66758</v>
      </c>
      <c r="O154" s="282">
        <f>N154</f>
        <v>66758</v>
      </c>
      <c r="P154" s="353">
        <f t="shared" ref="P154:S154" si="248">SUM(P151:P153)</f>
        <v>66758</v>
      </c>
      <c r="Q154" s="353">
        <f>SUM(Q151:Q153)</f>
        <v>66796</v>
      </c>
      <c r="R154" s="353">
        <f>SUM(R151:R153)</f>
        <v>65830</v>
      </c>
      <c r="S154" s="353">
        <f>SUM(S151:S153)</f>
        <v>88190</v>
      </c>
      <c r="T154" s="282">
        <f>S154</f>
        <v>88190</v>
      </c>
      <c r="U154" s="353">
        <f t="shared" ref="U154:X154" si="249">SUM(U151:U153)</f>
        <v>93033</v>
      </c>
      <c r="V154" s="353">
        <f>SUM(V151:V153)</f>
        <v>98982</v>
      </c>
      <c r="W154" s="353">
        <f t="shared" si="249"/>
        <v>-1576</v>
      </c>
      <c r="X154" s="281">
        <f t="shared" si="249"/>
      </c>
      <c r="Y154" s="282">
        <f t="shared" si="244"/>
      </c>
      <c r="Z154" s="281" t="str">
        <f t="shared" ref="Z154:AC154" si="250">SUM(Z151:Z153)</f>
        <v>#REF!</v>
      </c>
      <c r="AA154" s="281">
        <f t="shared" si="250"/>
      </c>
      <c r="AB154" s="281">
        <f t="shared" si="250"/>
      </c>
      <c r="AC154" s="281">
        <f t="shared" si="250"/>
      </c>
      <c r="AD154" s="282">
        <f t="shared" si="245"/>
      </c>
      <c r="AE154" s="282" t="str">
        <f t="shared" ref="AE154:AG154" si="251">SUM(AE151:AE153)</f>
        <v>#REF!</v>
      </c>
      <c r="AF154" s="282">
        <f t="shared" si="251"/>
      </c>
      <c r="AG154" s="282">
        <f t="shared" si="251"/>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52">SUM(F145,F154)</f>
        <v>207694</v>
      </c>
      <c r="G156" s="353">
        <f>SUM(G145,G154)</f>
        <v>195771</v>
      </c>
      <c r="H156" s="353">
        <f>SUM(H145,H154)</f>
        <v>198309</v>
      </c>
      <c r="I156" s="353">
        <f>SUM(I145,I154)</f>
        <v>221732</v>
      </c>
      <c r="J156" s="282">
        <f>SUM(J145,J154)</f>
        <v>353514</v>
      </c>
      <c r="K156" s="353">
        <f>SUM(K145,K154)</f>
        <v>227538</v>
      </c>
      <c r="L156" s="353">
        <f>SUM(L145,L154)</f>
        <v>148503</v>
      </c>
      <c r="M156" s="353">
        <f>SUM(M145,M154)</f>
        <v>217984</v>
      </c>
      <c r="N156" s="353">
        <f>SUM(N145,N154)</f>
        <v>231818</v>
      </c>
      <c r="O156" s="282">
        <f>SUM(O145,O154)</f>
        <v>344085</v>
      </c>
      <c r="P156" s="353">
        <f>SUM(P145,P154)</f>
        <v>344085</v>
      </c>
      <c r="Q156" s="353">
        <f>SUM(Q145,Q154)</f>
        <v>331233</v>
      </c>
      <c r="R156" s="353">
        <f>SUM(R145,R154)</f>
        <v>331495</v>
      </c>
      <c r="S156" s="353">
        <f>SUM(S145,S154)</f>
        <v>379297</v>
      </c>
      <c r="T156" s="282">
        <f>SUM(T145,T154)</f>
        <v>379297</v>
      </c>
      <c r="U156" s="353">
        <f>SUM(U145,U154)</f>
        <v>281466</v>
      </c>
      <c r="V156" s="353">
        <f>SUM(V145,V154)</f>
        <v>260529</v>
      </c>
      <c r="W156" s="353">
        <f t="shared" si="252"/>
        <v>49400</v>
      </c>
      <c r="X156" s="281">
        <f t="shared" si="252"/>
      </c>
      <c r="Y156" s="282">
        <f t="shared" si="252"/>
      </c>
      <c r="Z156" s="281">
        <f t="shared" si="252"/>
      </c>
      <c r="AA156" s="281">
        <f t="shared" si="252"/>
      </c>
      <c r="AB156" s="281">
        <f t="shared" si="252"/>
      </c>
      <c r="AC156" s="281">
        <f t="shared" si="252"/>
      </c>
      <c r="AD156" s="282">
        <f t="shared" si="252"/>
      </c>
      <c r="AE156" s="282">
        <f t="shared" si="252"/>
      </c>
      <c r="AF156" s="282">
        <f t="shared" si="252"/>
      </c>
      <c r="AG156" s="282">
        <f t="shared" si="252"/>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3">F132-F156</f>
        <v>-53315</v>
      </c>
      <c r="G158" s="402">
        <f>G132-G156</f>
        <v>-60326</v>
      </c>
      <c r="H158" s="402">
        <f>H132-H156</f>
        <v>-57252</v>
      </c>
      <c r="I158" s="402">
        <f>I132-I156</f>
        <v>-72986</v>
      </c>
      <c r="J158" s="403">
        <f>J132-J156</f>
        <v>0</v>
      </c>
      <c r="K158" s="402">
        <f>K132-K156</f>
        <v>-72346</v>
      </c>
      <c r="L158" s="402">
        <f>L132-L156</f>
        <v>-1772</v>
      </c>
      <c r="M158" s="402">
        <f>M132-M156</f>
        <v>-67263</v>
      </c>
      <c r="N158" s="402">
        <f>N132-N156</f>
        <v>-57004</v>
      </c>
      <c r="O158" s="403">
        <f>O132-O156</f>
        <v>0</v>
      </c>
      <c r="P158" s="402">
        <f>P132-P156</f>
        <v>1e-12</v>
      </c>
      <c r="Q158" s="402">
        <f>Q132-Q156</f>
        <v>1e-12</v>
      </c>
      <c r="R158" s="402">
        <f>R132-R156</f>
        <v>1e-12</v>
      </c>
      <c r="S158" s="402">
        <f>S132-S156</f>
        <v>1e-12</v>
      </c>
      <c r="T158" s="403">
        <f>T132-T156</f>
        <v>0</v>
      </c>
      <c r="U158" s="402">
        <f>U132-U156</f>
        <v>-80252</v>
      </c>
      <c r="V158" s="402">
        <f>V132-V156</f>
        <v>-74529</v>
      </c>
      <c r="W158" s="402">
        <f t="shared" si="253"/>
        <v>0</v>
      </c>
      <c r="X158" s="404">
        <f t="shared" si="253"/>
      </c>
      <c r="Y158" s="403">
        <f t="shared" si="253"/>
      </c>
      <c r="Z158" s="404">
        <f t="shared" si="253"/>
      </c>
      <c r="AA158" s="404">
        <f t="shared" si="253"/>
      </c>
      <c r="AB158" s="404">
        <f t="shared" si="253"/>
      </c>
      <c r="AC158" s="404">
        <f t="shared" si="253"/>
      </c>
      <c r="AD158" s="403">
        <f t="shared" si="253"/>
      </c>
      <c r="AE158" s="403">
        <f t="shared" si="253"/>
      </c>
      <c r="AF158" s="403">
        <f t="shared" si="253"/>
      </c>
      <c r="AG158" s="405">
        <f t="shared" si="253"/>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54">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5">C121</f>
        <v>Accounts Receivable</v>
      </c>
      <c r="D162" s="16"/>
      <c r="E162" s="16"/>
      <c r="F162" s="353">
        <f t="shared" ref="F162:W162" si="256">F121</f>
        <v>23752</v>
      </c>
      <c r="G162" s="353">
        <f>G121</f>
        <v>17936</v>
      </c>
      <c r="H162" s="353">
        <f>H121</f>
        <v>19549</v>
      </c>
      <c r="I162" s="353">
        <f>I121</f>
        <v>23194</v>
      </c>
      <c r="J162" s="282">
        <f>J121</f>
      </c>
      <c r="K162" s="353">
        <f>K121</f>
        <v>23194</v>
      </c>
      <c r="L162" s="353">
        <f>L121</f>
        <v>21837</v>
      </c>
      <c r="M162" s="353">
        <f>M121</f>
        <v>22795</v>
      </c>
      <c r="N162" s="353">
        <f>N121</f>
        <v>29639</v>
      </c>
      <c r="O162" s="282">
        <f>O121</f>
      </c>
      <c r="P162" s="353">
        <f>P121</f>
        <v>29639</v>
      </c>
      <c r="Q162" s="353">
        <f>Q121</f>
        <v>26136</v>
      </c>
      <c r="R162" s="353">
        <f>R121</f>
        <v>27557</v>
      </c>
      <c r="S162" s="353">
        <f>S121</f>
        <v>39921</v>
      </c>
      <c r="T162" s="282">
        <f>T121</f>
      </c>
      <c r="U162" s="353">
        <f>U121</f>
        <v>39921</v>
      </c>
      <c r="V162" s="353">
        <f>V121</f>
        <v>30339</v>
      </c>
      <c r="W162" s="353">
        <f>W121</f>
      </c>
      <c r="X162" s="281">
        <f>X182*X28/X$26</f>
        <v>0</v>
      </c>
      <c r="Y162" s="282">
        <f t="shared" ref="Y162:Y164" si="257">X162</f>
        <v>0</v>
      </c>
      <c r="Z162" s="281">
        <f t="shared" ref="Z162:AC162" si="258">Z182*Z28/Z$26</f>
        <v>0</v>
      </c>
      <c r="AA162" s="281">
        <f>AA182*AA28/AA$26</f>
      </c>
      <c r="AB162" s="281">
        <f>AB182*AB28/AB$26</f>
      </c>
      <c r="AC162" s="281">
        <f>AC182*AC28/AC$26</f>
      </c>
      <c r="AD162" s="282">
        <f t="shared" ref="AD162:AD164" si="259">AC162</f>
        <v>0</v>
      </c>
      <c r="AE162" s="282">
        <f t="shared" ref="AE162:AG162" si="260">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61">F122</f>
        <v>6820</v>
      </c>
      <c r="G163" s="384">
        <f>G122</f>
        <v>7482</v>
      </c>
      <c r="H163" s="384">
        <f>H122</f>
        <v>7351</v>
      </c>
      <c r="I163" s="384">
        <f>I122</f>
        <v>6511</v>
      </c>
      <c r="J163" s="162">
        <f>J122</f>
        <v>12561</v>
      </c>
      <c r="K163" s="384">
        <f>K122</f>
        <v>6511</v>
      </c>
      <c r="L163" s="384">
        <f>L122</f>
        <v>6232</v>
      </c>
      <c r="M163" s="384">
        <f>M122</f>
        <v>6165</v>
      </c>
      <c r="N163" s="384">
        <f>N122</f>
        <v>6911</v>
      </c>
      <c r="O163" s="162">
        <f>O122</f>
        <v>13179</v>
      </c>
      <c r="P163" s="384">
        <f>P122</f>
        <v>6911</v>
      </c>
      <c r="Q163" s="384">
        <f>Q122</f>
        <v>6269</v>
      </c>
      <c r="R163" s="384">
        <f>R122</f>
        <v>5925</v>
      </c>
      <c r="S163" s="384">
        <f>S122</f>
        <v>5875</v>
      </c>
      <c r="T163" s="162">
        <f>T122</f>
        <v>16193</v>
      </c>
      <c r="U163" s="384">
        <f>U122</f>
        <v>5875</v>
      </c>
      <c r="V163" s="384">
        <f>V122</f>
        <v>6747</v>
      </c>
      <c r="W163" s="384">
        <f>W122</f>
        <v>16685</v>
      </c>
      <c r="X163" s="359">
        <f>X183*-X29/X$26</f>
        <v>18529.950326086957</v>
      </c>
      <c r="Y163" s="162">
        <f>X163</f>
        <v>18529.950326086957</v>
      </c>
      <c r="Z163" s="359">
        <f t="shared" ref="Z163:AC163" si="262">Z183*-Z29/Z$26</f>
        <v>23065.506292307695</v>
      </c>
      <c r="AA163" s="359">
        <f>AA183*-AA29/AA$26</f>
        <v>22014.14833107692</v>
      </c>
      <c r="AB163" s="359">
        <f>AB183*-AB29/AB$26</f>
        <v>20954.80490032696</v>
      </c>
      <c r="AC163" s="359">
        <f>AC183*-AC29/AC$26</f>
        <v>20718.783200747737</v>
      </c>
      <c r="AD163" s="162">
        <f>AC163</f>
        <v>20718.783200747737</v>
      </c>
      <c r="AE163" s="162">
        <f t="shared" ref="AE163:AG163" si="263">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4">F123</f>
        <v>77670</v>
      </c>
      <c r="G164" s="372">
        <f>G123</f>
        <v>62808</v>
      </c>
      <c r="H164" s="372">
        <f>H123</f>
        <v>67351</v>
      </c>
      <c r="I164" s="372">
        <f>I123</f>
        <v>73101</v>
      </c>
      <c r="J164" s="355">
        <f>J123</f>
        <v>938</v>
      </c>
      <c r="K164" s="372">
        <f>K123</f>
        <v>73227</v>
      </c>
      <c r="L164" s="372">
        <f>L123</f>
        <v>67652</v>
      </c>
      <c r="M164" s="372">
        <f>M123</f>
        <v>70910</v>
      </c>
      <c r="N164" s="372">
        <f>N123</f>
        <v>86138</v>
      </c>
      <c r="O164" s="355">
        <f>O123</f>
        <v>1263</v>
      </c>
      <c r="P164" s="372">
        <f>P123</f>
        <v>66391</v>
      </c>
      <c r="Q164" s="372">
        <f>Q123</f>
        <v>58107</v>
      </c>
      <c r="R164" s="372">
        <f>R123</f>
        <v>52740</v>
      </c>
      <c r="S164" s="372">
        <f>S123</f>
        <v>56844</v>
      </c>
      <c r="T164" s="355">
        <f>T123</f>
        <v>937</v>
      </c>
      <c r="U164" s="372">
        <f>U123</f>
        <v>66991</v>
      </c>
      <c r="V164" s="372">
        <f>V123</f>
        <v>61456</v>
      </c>
      <c r="W164" s="372">
        <f>W123</f>
        <v>1491</v>
      </c>
      <c r="X164" s="356">
        <f>X186*X28*4</f>
        <v>0</v>
      </c>
      <c r="Y164" s="355">
        <f>X164</f>
      </c>
      <c r="Z164" s="356">
        <f t="shared" ref="Z164:AC164" si="265">Z186*Z28*4</f>
        <v>1849.7576159999996</v>
      </c>
      <c r="AA164" s="356">
        <f>AA186*AA28*4</f>
        <v>2108.72368224</v>
      </c>
      <c r="AB164" s="356">
        <f>AB186*AB28*4</f>
        <v>1855.6768403712</v>
      </c>
      <c r="AC164" s="356">
        <f>AC186*AC28*4</f>
        <v>1762.8929983526398</v>
      </c>
      <c r="AD164" s="355">
        <f>AC164</f>
        <v>1762.8929983526398</v>
      </c>
      <c r="AE164" s="355">
        <f t="shared" ref="AE164:AG164" si="266">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7">SUM(F162:F164)</f>
        <v>108242</v>
      </c>
      <c r="G165" s="353">
        <f>SUM(G162:G164)</f>
        <v>88226</v>
      </c>
      <c r="H165" s="353">
        <f>SUM(H162:H164)</f>
        <v>94251</v>
      </c>
      <c r="I165" s="353">
        <f>SUM(I162:I164)</f>
        <v>102806</v>
      </c>
      <c r="J165" s="282">
        <f>SUM(J162:J164)</f>
        <v>13499</v>
      </c>
      <c r="K165" s="353">
        <f>SUM(K162:K164)</f>
        <v>102932</v>
      </c>
      <c r="L165" s="353">
        <f>SUM(L162:L164)</f>
        <v>95721</v>
      </c>
      <c r="M165" s="353">
        <f>SUM(M162:M164)</f>
        <v>99870</v>
      </c>
      <c r="N165" s="353">
        <f>SUM(N162:N164)</f>
        <v>122688</v>
      </c>
      <c r="O165" s="282">
        <f>SUM(O162:O164)</f>
        <v>14442</v>
      </c>
      <c r="P165" s="353">
        <f>SUM(P162:P164)</f>
        <v>102941</v>
      </c>
      <c r="Q165" s="353">
        <f>SUM(Q162:Q164)</f>
        <v>90512</v>
      </c>
      <c r="R165" s="353">
        <f>SUM(R162:R164)</f>
        <v>86222</v>
      </c>
      <c r="S165" s="353">
        <f>SUM(S162:S164)</f>
        <v>102640</v>
      </c>
      <c r="T165" s="282">
        <f>SUM(T162:T164)</f>
        <v>17130</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8">C134</f>
        <v>Accounts Payable</v>
      </c>
      <c r="D167" s="16"/>
      <c r="E167" s="16"/>
      <c r="F167" s="353">
        <f t="shared" ref="F167:W167" si="269">F134</f>
        <v>57918</v>
      </c>
      <c r="G167" s="353">
        <f>G134</f>
        <v>42945</v>
      </c>
      <c r="H167" s="353">
        <f>H134</f>
        <v>46699</v>
      </c>
      <c r="I167" s="353">
        <f>I134</f>
        <v>58146</v>
      </c>
      <c r="J167" s="282">
        <f>J134</f>
        <v>8279</v>
      </c>
      <c r="K167" s="353">
        <f>K134</f>
        <v>58146</v>
      </c>
      <c r="L167" s="353">
        <f>L134</f>
        <v>45753</v>
      </c>
      <c r="M167" s="353">
        <f>M134</f>
        <v>47574</v>
      </c>
      <c r="N167" s="353">
        <f>N134</f>
        <v>61910</v>
      </c>
      <c r="O167" s="282">
        <f>O134</f>
        <v>7659</v>
      </c>
      <c r="P167" s="353">
        <f>P134</f>
        <v>61910</v>
      </c>
      <c r="Q167" s="353">
        <f>Q134</f>
        <v>54126</v>
      </c>
      <c r="R167" s="353">
        <f>R134</f>
        <v>50374</v>
      </c>
      <c r="S167" s="353">
        <f>S134</f>
        <v>70587</v>
      </c>
      <c r="T167" s="282">
        <f>T134</f>
        <v>10884</v>
      </c>
      <c r="U167" s="353">
        <f>U134</f>
        <v>70587</v>
      </c>
      <c r="V167" s="353">
        <f>V134</f>
        <v>57349</v>
      </c>
      <c r="W167" s="353">
        <f>W134</f>
        <v>11334</v>
      </c>
      <c r="X167" s="281">
        <f>X184*-X29/X26</f>
        <v>11323.858532608696</v>
      </c>
      <c r="Y167" s="282">
        <f t="shared" ref="Y167:Y169" si="270">X167</f>
        <v>11323.858532608696</v>
      </c>
      <c r="Z167" s="281">
        <f t="shared" ref="Z167:AC167" si="271">Z184*-Z29/Z26</f>
        <v>14082.098578461539</v>
      </c>
      <c r="AA167" s="281">
        <f>AA184*-AA29/AA26</f>
        <v>13208.488998646155</v>
      </c>
      <c r="AB167" s="281">
        <f>AB184*-AB29/AB26</f>
        <v>13065.937173145043</v>
      </c>
      <c r="AC167" s="281">
        <f>AC184*-AC29/AC26</f>
        <v>12661.478622679173</v>
      </c>
      <c r="AD167" s="282">
        <f t="shared" ref="AD167:AD169" si="272">AC167</f>
        <v>12661.478622679173</v>
      </c>
      <c r="AE167" s="282">
        <f t="shared" ref="AE167:AG167" si="273">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4">F135</f>
        <v>71376</v>
      </c>
      <c r="G168" s="384">
        <f>G135</f>
        <v>68999</v>
      </c>
      <c r="H168" s="384">
        <f>H135</f>
        <v>70106</v>
      </c>
      <c r="I168" s="384">
        <f>I135</f>
        <v>67563</v>
      </c>
      <c r="J168" s="162">
        <f>J135</f>
        <v>662</v>
      </c>
      <c r="K168" s="384">
        <f>K135</f>
        <v>67563</v>
      </c>
      <c r="L168" s="384">
        <f>L135</f>
        <v>717</v>
      </c>
      <c r="M168" s="384">
        <f>M135</f>
        <v>75997</v>
      </c>
      <c r="N168" s="384">
        <f>N135</f>
        <v>73994</v>
      </c>
      <c r="O168" s="162">
        <f>O135</f>
        <v>684</v>
      </c>
      <c r="P168" s="384">
        <f>P135</f>
        <v>73994</v>
      </c>
      <c r="Q168" s="384">
        <f>Q135</f>
        <v>81469</v>
      </c>
      <c r="R168" s="384">
        <f>R135</f>
        <v>81767</v>
      </c>
      <c r="S168" s="384">
        <f>S135</f>
        <v>82367</v>
      </c>
      <c r="T168" s="162">
        <f>T135</f>
        <v>2411</v>
      </c>
      <c r="U168" s="384">
        <f>U135</f>
        <v>82367</v>
      </c>
      <c r="V168" s="384">
        <f>V135</f>
        <v>67961</v>
      </c>
      <c r="W168" s="384">
        <f>W135</f>
        <v>1353</v>
      </c>
      <c r="X168" s="359">
        <f>X187*-X29*4</f>
        <v>947.08635</v>
      </c>
      <c r="Y168" s="162">
        <f>X168</f>
        <v>947.08635</v>
      </c>
      <c r="Z168" s="359">
        <f t="shared" ref="Z168:AC168" si="275">Z187*-Z29*4</f>
        <v>1104.716354</v>
      </c>
      <c r="AA168" s="359">
        <f>AA187*-AA29*4</f>
        <v>1252.05468633</v>
      </c>
      <c r="AB168" s="359">
        <f>AB187*-AB29*4</f>
        <v>1134.0247357824</v>
      </c>
      <c r="AC168" s="359">
        <f>AC187*-AC29*4</f>
        <v>1058.9600302604401</v>
      </c>
      <c r="AD168" s="162">
        <f>AC168</f>
        <v>1058.9600302604401</v>
      </c>
      <c r="AE168" s="162">
        <f t="shared" ref="AE168:AG168" si="276">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7">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8461</v>
      </c>
      <c r="Q169" s="372">
        <f>Q136</f>
        <v>8976</v>
      </c>
      <c r="R169" s="372">
        <f>R136</f>
        <v>8979</v>
      </c>
      <c r="S169" s="372">
        <f>S136</f>
        <v>9413</v>
      </c>
      <c r="T169" s="355">
        <f>T136</f>
        <v>3614</v>
      </c>
      <c r="U169" s="372">
        <f>U136</f>
        <v>6278</v>
      </c>
      <c r="V169" s="372">
        <f>V136</f>
        <v>6978</v>
      </c>
      <c r="W169" s="372">
        <f>W136</f>
        <v>6795</v>
      </c>
      <c r="X169" s="356">
        <f>X188*-X29*4</f>
        <v>9470.8635</v>
      </c>
      <c r="Y169" s="355">
        <f>X169</f>
        <v>9470.8635</v>
      </c>
      <c r="Z169" s="356">
        <f t="shared" ref="Z169:AC169" si="278">Z188*-Z29*4</f>
        <v>9721.503915199999</v>
      </c>
      <c r="AA169" s="356">
        <f>AA188*-AA29*4</f>
        <v>11018.081239704</v>
      </c>
      <c r="AB169" s="356">
        <f>AB188*-AB29*4</f>
        <v>11340.247357824</v>
      </c>
      <c r="AC169" s="356">
        <f>AC188*-AC29*4</f>
        <v>10589.6003026044</v>
      </c>
      <c r="AD169" s="355">
        <f>AC169</f>
        <v>10589.6003026044</v>
      </c>
      <c r="AE169" s="355">
        <f t="shared" ref="AE169:AG169" si="279">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80">SUM(F167:F169)</f>
        <v>133353</v>
      </c>
      <c r="G170" s="353">
        <f>SUM(G167:G169)</f>
        <v>115976</v>
      </c>
      <c r="H170" s="353">
        <f>SUM(H167:H169)</f>
        <v>120668</v>
      </c>
      <c r="I170" s="353">
        <f>SUM(I167:I169)</f>
        <v>130155</v>
      </c>
      <c r="J170" s="282">
        <f>SUM(J167:J169)</f>
        <v>13387</v>
      </c>
      <c r="K170" s="353">
        <f>SUM(K167:K169)</f>
        <v>130228</v>
      </c>
      <c r="L170" s="353">
        <f>SUM(L167:L169)</f>
        <v>51080</v>
      </c>
      <c r="M170" s="353">
        <f>SUM(M167:M169)</f>
        <v>128459</v>
      </c>
      <c r="N170" s="353">
        <f>SUM(N167:N169)</f>
        <v>142146</v>
      </c>
      <c r="O170" s="282">
        <f>SUM(O167:O169)</f>
        <v>14585</v>
      </c>
      <c r="P170" s="353">
        <f>SUM(P167:P169)</f>
        <v>144365</v>
      </c>
      <c r="Q170" s="353">
        <f>SUM(Q167:Q169)</f>
        <v>144571</v>
      </c>
      <c r="R170" s="353">
        <f>SUM(R167:R169)</f>
        <v>141120</v>
      </c>
      <c r="S170" s="353">
        <f>SUM(S167:S169)</f>
        <v>162367</v>
      </c>
      <c r="T170" s="282">
        <f>SUM(T167:T169)</f>
        <v>16909</v>
      </c>
      <c r="U170" s="353">
        <f>SUM(U167:U169)</f>
        <v>159232</v>
      </c>
      <c r="V170" s="353">
        <f>SUM(V167:V169)</f>
        <v>132288</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81">F165-F170</f>
        <v>-25111</v>
      </c>
      <c r="G172" s="353">
        <f>G165-G170</f>
        <v>-27750</v>
      </c>
      <c r="H172" s="353">
        <f>H165-H170</f>
        <v>-26417</v>
      </c>
      <c r="I172" s="353">
        <f>I165-I170</f>
        <v>-27349</v>
      </c>
      <c r="J172" s="282">
        <f>J165-J170</f>
        <v>112</v>
      </c>
      <c r="K172" s="353">
        <f>K165-K170</f>
        <v>-27296</v>
      </c>
      <c r="L172" s="353">
        <f>L165-L170</f>
        <v>44641</v>
      </c>
      <c r="M172" s="353">
        <f>M165-M170</f>
        <v>-28589</v>
      </c>
      <c r="N172" s="353">
        <f>N165-N170</f>
        <v>-19458</v>
      </c>
      <c r="O172" s="282">
        <f>O165-O170</f>
        <v>-143</v>
      </c>
      <c r="P172" s="353">
        <f>P165-P170</f>
        <v>-41424</v>
      </c>
      <c r="Q172" s="353">
        <f>Q165-Q170</f>
        <v>-54059</v>
      </c>
      <c r="R172" s="353">
        <f>R165-R170</f>
        <v>-54898</v>
      </c>
      <c r="S172" s="353">
        <f>S165-S170</f>
        <v>-59727</v>
      </c>
      <c r="T172" s="282">
        <f>T165-T170</f>
        <v>221</v>
      </c>
      <c r="U172" s="353">
        <f>U165-U170</f>
        <v>-46445</v>
      </c>
      <c r="V172" s="353">
        <f>V165-V170</f>
        <v>-33746</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82">G172-F172</f>
        <v>-2639</v>
      </c>
      <c r="H174" s="388">
        <f>H172-G172</f>
        <v>1333</v>
      </c>
      <c r="I174" s="388">
        <f>I172-H172</f>
        <v>-932</v>
      </c>
      <c r="J174" s="100"/>
      <c r="K174" s="388">
        <f t="shared" ref="K174:N174" si="283">-(K172-J172)</f>
        <v>27408</v>
      </c>
      <c r="L174" s="388">
        <f>-(L172-K172)</f>
        <v>-71937</v>
      </c>
      <c r="M174" s="388">
        <f>-(M172-L172)</f>
        <v>73230</v>
      </c>
      <c r="N174" s="388">
        <f>-(N172-M172)</f>
        <v>-9131</v>
      </c>
      <c r="O174" s="389">
        <f>-(O172-J172)</f>
        <v>255</v>
      </c>
      <c r="P174" s="388">
        <f t="shared" ref="P174:S174" si="284">-(P172-O172)</f>
        <v>41281</v>
      </c>
      <c r="Q174" s="388">
        <f>-(Q172-P172)</f>
        <v>12635</v>
      </c>
      <c r="R174" s="388">
        <f>-(R172-Q172)</f>
        <v>839</v>
      </c>
      <c r="S174" s="388">
        <f>-(S172-R172)</f>
        <v>4829</v>
      </c>
      <c r="T174" s="389">
        <f>-(T172-O172)</f>
        <v>-364</v>
      </c>
      <c r="U174" s="388">
        <f t="shared" ref="U174:X174" si="285">-(U172-T172)</f>
        <v>46666</v>
      </c>
      <c r="V174" s="388">
        <f>-(V172-U172)</f>
        <v>-12699</v>
      </c>
      <c r="W174" s="388">
        <f>-(W172-V172)</f>
        <v>-186</v>
      </c>
      <c r="X174" s="390">
        <f>-(X172-W172)</f>
        <v>1905.858056521738</v>
      </c>
      <c r="Y174" s="389">
        <f>-(Y172-T172)</f>
        <v>3432.858056521738</v>
      </c>
      <c r="Z174" s="390">
        <f t="shared" ref="Z174:AC174" si="286">-(Z172-Y172)</f>
        <v>-3218.803117167892</v>
      </c>
      <c r="AA174" s="390">
        <f>-(AA172-Z172)</f>
        <v>1362.6979720093877</v>
      </c>
      <c r="AB174" s="390">
        <f>-(AB172-AA172)</f>
        <v>1373.9746146900507</v>
      </c>
      <c r="AC174" s="390">
        <f>-(AC172-AB172)</f>
        <v>-901.3647696096486</v>
      </c>
      <c r="AD174" s="389">
        <f>-(AD172-Y172)</f>
        <v>-1383.4953000781024</v>
      </c>
      <c r="AE174" s="389">
        <f t="shared" ref="AE174:AG174" si="287">-(AE172-AD172)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8">F162+F163-F167</f>
        <v>-27346</v>
      </c>
      <c r="G176" s="353">
        <f>G162+G163-G167</f>
        <v>-17527</v>
      </c>
      <c r="H176" s="353">
        <f>H162+H163-H167</f>
        <v>-19799</v>
      </c>
      <c r="I176" s="353">
        <f>I162+I163-I167</f>
        <v>-28441</v>
      </c>
      <c r="J176" s="282">
        <f>J162+J163-J167</f>
        <v>4282</v>
      </c>
      <c r="K176" s="353">
        <f>K162+K163-K167</f>
        <v>-28441</v>
      </c>
      <c r="L176" s="353">
        <f>L162+L163-L167</f>
        <v>-17684</v>
      </c>
      <c r="M176" s="353">
        <f>M162+M163-M167</f>
        <v>-18614</v>
      </c>
      <c r="N176" s="353">
        <f>N162+N163-N167</f>
        <v>-25360</v>
      </c>
      <c r="O176" s="282">
        <f>O162+O163-O167</f>
        <v>5520</v>
      </c>
      <c r="P176" s="353">
        <f>P162+P163-P167</f>
        <v>-25360</v>
      </c>
      <c r="Q176" s="353">
        <f>Q162+Q163-Q167</f>
        <v>-21721</v>
      </c>
      <c r="R176" s="353">
        <f>R162+R163-R167</f>
        <v>-16892</v>
      </c>
      <c r="S176" s="353">
        <f>S162+S163-S167</f>
        <v>-24791</v>
      </c>
      <c r="T176" s="282">
        <f>T162+T163-T167</f>
        <v>5309</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9">G176-F176</f>
        <v>9819</v>
      </c>
      <c r="H178" s="388">
        <f>H176-G176</f>
        <v>-2272</v>
      </c>
      <c r="I178" s="388">
        <f>I176-H176</f>
        <v>-8642</v>
      </c>
      <c r="J178" s="100"/>
      <c r="K178" s="388">
        <f t="shared" ref="K178:N178" si="290">-(K176-J176)</f>
        <v>32723</v>
      </c>
      <c r="L178" s="388">
        <f>-(L176-K176)</f>
        <v>-10757</v>
      </c>
      <c r="M178" s="388">
        <f>-(M176-L176)</f>
        <v>930</v>
      </c>
      <c r="N178" s="388">
        <f>-(N176-M176)</f>
        <v>6746</v>
      </c>
      <c r="O178" s="389">
        <f>-(O176-J176)</f>
        <v>-1238</v>
      </c>
      <c r="P178" s="388">
        <f t="shared" ref="P178:S178" si="291">-(P176-O176)</f>
        <v>30880</v>
      </c>
      <c r="Q178" s="388">
        <f>-(Q176-P176)</f>
        <v>-3639</v>
      </c>
      <c r="R178" s="388">
        <f>-(R176-Q176)</f>
        <v>-4829</v>
      </c>
      <c r="S178" s="388">
        <f>-(S176-R176)</f>
        <v>7899</v>
      </c>
      <c r="T178" s="389">
        <f>-(T176-O176)</f>
        <v>211</v>
      </c>
      <c r="U178" s="388">
        <f t="shared" ref="U178:X178" si="292">-(U176-T176)</f>
        <v>30100</v>
      </c>
      <c r="V178" s="388">
        <f>-(V176-U176)</f>
        <v>-4528</v>
      </c>
      <c r="W178" s="388">
        <f>-(W176-V176)</f>
        <v>-40</v>
      </c>
      <c r="X178" s="390">
        <f>-(X176-W176)</f>
        <v>-1855.091793478261</v>
      </c>
      <c r="Y178" s="389">
        <f>-(Y176-T176)</f>
        <v>-1897.091793478261</v>
      </c>
      <c r="Z178" s="390">
        <f t="shared" ref="Z178:AC178" si="293">-(Z176-Y176)</f>
        <v>-1777.3159203678952</v>
      </c>
      <c r="AA178" s="390">
        <f>-(AA176-Z176)</f>
        <v>177.7483814153893</v>
      </c>
      <c r="AB178" s="390">
        <f>-(AB176-AA176)</f>
        <v>916.7916052488508</v>
      </c>
      <c r="AC178" s="390">
        <f>-(AC176-AB176)</f>
        <v>-168.43685088664824</v>
      </c>
      <c r="AD178" s="389">
        <f>-(AD176-Y176)</f>
        <v>-851.2127845903033</v>
      </c>
      <c r="AE178" s="389">
        <f t="shared" ref="AE178:AG178" si="294">-(AE176-AD176)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5">AVERAGE(F162:G162)/G$28*G$26</f>
        <v>1e-12</v>
      </c>
      <c r="H182" s="384">
        <f>AVERAGE(G162:H162)/H$28*H$26</f>
        <v>1e-12</v>
      </c>
      <c r="I182" s="384">
        <f>AVERAGE(H162:I162)/I$28*I$26</f>
        <v>1e-12</v>
      </c>
      <c r="J182" s="162">
        <f>AVERAGE(F162:I162)/J$28*J$26</f>
        <v>0</v>
      </c>
      <c r="K182" s="382">
        <f>AVERAGE(I162,K162)/K$28*K$26</f>
        <v>1e-12</v>
      </c>
      <c r="L182" s="384">
        <f t="shared" ref="L182:N182" si="296">AVERAGE(K162:L162)/L$28*L$26</f>
        <v>1e-12</v>
      </c>
      <c r="M182" s="384">
        <f>AVERAGE(L162:M162)/M$28*M$26</f>
        <v>1e-12</v>
      </c>
      <c r="N182" s="384">
        <f>AVERAGE(M162:N162)/N$28*N$26</f>
        <v>1e-12</v>
      </c>
      <c r="O182" s="162">
        <f>AVERAGE(J162,O162)/O$28*O$26</f>
        <v>0</v>
      </c>
      <c r="P182" s="382">
        <f>AVERAGE(N162,P162)/P$28*P$26</f>
        <v>1e-12</v>
      </c>
      <c r="Q182" s="384">
        <f t="shared" ref="Q182:S182" si="297">AVERAGE(P162:Q162)/Q$28*Q$26</f>
        <v>1e-12</v>
      </c>
      <c r="R182" s="384">
        <f>AVERAGE(Q162:R162)/R$28*R$26</f>
        <v>1e-12</v>
      </c>
      <c r="S182" s="384">
        <f>AVERAGE(R162:S162)/S$28*S$26</f>
        <v>1e-12</v>
      </c>
      <c r="T182" s="162">
        <f>AVERAGE(O162,T162)/T$28*T$26</f>
        <v>0</v>
      </c>
      <c r="U182" s="382">
        <f>AVERAGE(S162,U162)/U$28*U$26</f>
        <v>1e-12</v>
      </c>
      <c r="V182" s="384">
        <f t="shared" ref="V182:W182" si="298">AVERAGE(U162:V162)/V$28*V$26</f>
        <v>1e-12</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9">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300">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301">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302">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3">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4">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5">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6">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7">SUM(G182:G183)-G184</f>
        <v>19.946343779678102</v>
      </c>
      <c r="H185" s="384">
        <f>SUM(H182:H183)-H184</f>
        <v>23.412845597619025</v>
      </c>
      <c r="I185" s="384">
        <f>SUM(I182:I183)-I184</f>
        <v>29.179429752779</v>
      </c>
      <c r="J185" s="162">
        <f>SUM(J182:J183)-J184</f>
        <v>25.26595524885849</v>
      </c>
      <c r="K185" s="382">
        <f>SUM(K182:K183)-K184</f>
        <v>28.950246710527324</v>
      </c>
      <c r="L185" s="384">
        <f>SUM(L182:L183)-L184</f>
        <v>24.812377210217107</v>
      </c>
      <c r="M185" s="384">
        <f>SUM(M182:M183)-M184</f>
        <v>35.7294858699363</v>
      </c>
      <c r="N185" s="384">
        <f>SUM(N182:N183)-N184</f>
        <v>43.37202354006436</v>
      </c>
      <c r="O185" s="162">
        <f>SUM(O182:O183)-O184</f>
        <v>36.35535006605019</v>
      </c>
      <c r="P185" s="382">
        <f>SUM(P182:P183)-P184</f>
        <v>30.6404801701879</v>
      </c>
      <c r="Q185" s="384">
        <f>SUM(Q182:Q183)-Q184</f>
        <v>11.01475163907201</v>
      </c>
      <c r="R185" s="384">
        <f>SUM(R182:R183)-R184</f>
        <v>11.854753814379038</v>
      </c>
      <c r="S185" s="384">
        <f>SUM(S182:S183)-S184</f>
        <v>27.450487540629382</v>
      </c>
      <c r="T185" s="162">
        <f>SUM(T182:T183)-T184</f>
        <v>32.930524544273</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8">F164/(4*F28)</f>
        <v>0.16574338050770782</v>
      </c>
      <c r="G186" s="410">
        <f>G164/(4*G28)</f>
        <v>0.16557003669492598</v>
      </c>
      <c r="H186" s="410">
        <f>H164/(4*H28)</f>
        <v>0.20584801398584301</v>
      </c>
      <c r="I186" s="410">
        <f>I164/(4*I28)</f>
        <v>0.20419730049833515</v>
      </c>
      <c r="J186" s="214">
        <f>J164/(J28)</f>
        <v>0.01315401982919407</v>
      </c>
      <c r="K186" s="410">
        <f t="shared" ref="K186:N186" si="309">K164/(4*K28)</f>
        <v>0.15309847376123772</v>
      </c>
      <c r="L186" s="410">
        <f>L164/(4*L28)</f>
        <v>0.1863629852456668</v>
      </c>
      <c r="M186" s="410">
        <f>M164/(4*M28)</f>
        <v>0.2066696200613218</v>
      </c>
      <c r="N186" s="410">
        <f>N164/(4*N28)</f>
        <v>0.2268460971241968</v>
      </c>
      <c r="O186" s="214">
        <f>O164/(O28)</f>
        <v>0.01750568276320896</v>
      </c>
      <c r="P186" s="410">
        <f t="shared" ref="P186:S186" si="310">P164/(4*P28)</f>
        <v>0.13352976669348351</v>
      </c>
      <c r="Q186" s="410">
        <f>Q164/(4*Q28)</f>
        <v>0.15233748256588261</v>
      </c>
      <c r="R186" s="410">
        <f>R164/(4*R28)</f>
        <v>0.14021225913479943</v>
      </c>
      <c r="S186" s="410">
        <f>S164/(4*S28)</f>
        <v>0.13868990689594599</v>
      </c>
      <c r="T186" s="214">
        <f>T164/(T28)</f>
        <v>0.010457939439936606</v>
      </c>
      <c r="U186" s="410">
        <f t="shared" ref="U186:W186" si="311">U164/(4*U28)</f>
        <v>0.116501224296725</v>
      </c>
      <c r="V186" s="410">
        <f>V164/(4*V28)</f>
        <v>0.13818535041013094</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12">F168/(4*-F29)</f>
        <v>0.2670378019215229</v>
      </c>
      <c r="G187" s="410">
        <f>G168/(4*-G29)</f>
        <v>0.32632898221717743</v>
      </c>
      <c r="H187" s="410">
        <f>H168/(4*-H29)</f>
        <v>0.38618235501498327</v>
      </c>
      <c r="I187" s="410">
        <f>I168/(4*-I29)</f>
        <v>0.344210429785413</v>
      </c>
      <c r="J187" s="214">
        <f>J168/(-J29)</f>
        <v>0.013677403359434723</v>
      </c>
      <c r="K187" s="410">
        <f t="shared" ref="K187:N187" si="313">K168/(4*-K29)</f>
        <v>0.26098192212608157</v>
      </c>
      <c r="L187" s="410">
        <f>L168/(4*-L29)</f>
        <v>0.0036972484633472215</v>
      </c>
      <c r="M187" s="410">
        <f>M168/(4*-M29)</f>
        <v>0.41214017657649843</v>
      </c>
      <c r="N187" s="410">
        <f>N168/(4*-N29)</f>
        <v>0.36235333294156824</v>
      </c>
      <c r="O187" s="214">
        <f>O168/(-O29)</f>
        <v>0.01390102631846357</v>
      </c>
      <c r="P187" s="410">
        <f t="shared" ref="P187:S187" si="314">P168/(4*-P29)</f>
        <v>1.4054475003798814</v>
      </c>
      <c r="Q187" s="410">
        <f>Q168/(4*-Q29)</f>
        <v>1.1316396266251805</v>
      </c>
      <c r="R187" s="410">
        <f>R168/(4*-R29)</f>
        <v>1.3619661536411487</v>
      </c>
      <c r="S187" s="410">
        <f>S168/(4*-S29)</f>
        <v>0.38044803695150115</v>
      </c>
      <c r="T187" s="214">
        <f>T168/(-T29)</f>
        <v>0.040173959409471126</v>
      </c>
      <c r="U187" s="410">
        <f t="shared" ref="U187:W187" si="315">U168/(4*-U29)</f>
        <v>1.2639178738030936</v>
      </c>
      <c r="V187" s="410">
        <f>V168/(4*-V29)</f>
        <v>0.9305646839741483</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6">F169/(4*-F29)</f>
        <v>0.015185866930052977</v>
      </c>
      <c r="G188" s="410">
        <f>G169/(4*-G29)</f>
        <v>0.019069239500567537</v>
      </c>
      <c r="H188" s="410">
        <f>H169/(4*-H29)</f>
        <v>0.021279525824078972</v>
      </c>
      <c r="I188" s="410">
        <f>I169/(4*-I29)</f>
        <v>0.022650852845876382</v>
      </c>
      <c r="J188" s="214">
        <f>J169/(-J29)</f>
        <v>0.0918576062478048</v>
      </c>
      <c r="K188" s="410">
        <f t="shared" ref="K188:N188" si="317">K169/(4*-K29)</f>
        <v>0.01745596415327565</v>
      </c>
      <c r="L188" s="410">
        <f>L169/(4*-L29)</f>
        <v>0.023771709087908915</v>
      </c>
      <c r="M188" s="410">
        <f>M169/(4*-M29)</f>
        <v>0.026508167205362372</v>
      </c>
      <c r="N188" s="410">
        <f>N169/(4*-N29)</f>
        <v>0.030567471743942334</v>
      </c>
      <c r="O188" s="214">
        <f>O169/(-O29)</f>
        <v>0.12685702672492633</v>
      </c>
      <c r="P188" s="410">
        <f t="shared" ref="P188:S188" si="318">P169/(4*-P29)</f>
        <v>0.16070885883604316</v>
      </c>
      <c r="Q188" s="410">
        <f>Q169/(4*-Q29)</f>
        <v>0.1246805200577842</v>
      </c>
      <c r="R188" s="410">
        <f>R169/(4*-R29)</f>
        <v>0.149560263841695</v>
      </c>
      <c r="S188" s="410">
        <f>S169/(4*-S29)</f>
        <v>0.04347806004618938</v>
      </c>
      <c r="T188" s="214">
        <f>T169/(-T29)</f>
        <v>0.060219282167494254</v>
      </c>
      <c r="U188" s="410">
        <f t="shared" ref="U188:W188" si="319">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320">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21">Y196</f>
        <v>18963.9382</v>
      </c>
      <c r="AA192" s="281">
        <f>Z196</f>
        <v>19248.6551535</v>
      </c>
      <c r="AB192" s="281">
        <f>AA196</f>
        <v>19556.13592455375</v>
      </c>
      <c r="AC192" s="281">
        <f>AB196</f>
        <v>19652.04946651726</v>
      </c>
      <c r="AD192" s="282">
        <f>Y196</f>
        <v>18963.9382</v>
      </c>
      <c r="AE192" s="282">
        <f t="shared" ref="AE192:AG192" si="322">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3">SUM(F193:I193)</f>
        <v>1174</v>
      </c>
      <c r="K193" s="413">
        <v>205</v>
      </c>
      <c r="L193" s="413">
        <v>321</v>
      </c>
      <c r="M193" s="413">
        <v>401</v>
      </c>
      <c r="N193" s="413">
        <v>557</v>
      </c>
      <c r="O193" s="329">
        <f t="shared" ref="O193:O195" si="324">SUM(K193:N193)</f>
        <v>1484</v>
      </c>
      <c r="P193" s="413">
        <v>328</v>
      </c>
      <c r="Q193" s="413">
        <v>382</v>
      </c>
      <c r="R193" s="413">
        <v>462</v>
      </c>
      <c r="S193" s="413">
        <v>557</v>
      </c>
      <c r="T193" s="329">
        <f t="shared" ref="T193:T195" si="325">SUM(P193:S193)</f>
        <v>1729</v>
      </c>
      <c r="U193" s="413">
        <v>461</v>
      </c>
      <c r="V193" s="413">
        <f>846-U193</f>
        <v>385</v>
      </c>
      <c r="W193" s="413">
        <f>1256-SUM(U193:V193)</f>
        <v>410</v>
      </c>
      <c r="X193" s="330">
        <f>X200*X28</f>
        <v>370.1257</v>
      </c>
      <c r="Y193" s="329">
        <f t="shared" ref="Y193:Y195" si="326">SUM(U193:X193)</f>
        <v>1626.1257</v>
      </c>
      <c r="Z193" s="330">
        <f t="shared" ref="Z193:AC193" si="327">Z200*Z28</f>
        <v>616.585872</v>
      </c>
      <c r="AA193" s="330">
        <f>AA200*AA28</f>
        <v>644.3322362399999</v>
      </c>
      <c r="AB193" s="330">
        <f>AB200*AB28</f>
        <v>438.14592064320004</v>
      </c>
      <c r="AC193" s="330">
        <f>AC200*AC28</f>
        <v>416.23862461104</v>
      </c>
      <c r="AD193" s="329">
        <f t="shared" ref="AD193:AD195" si="328">SUM(Z193:AC193)</f>
        <v>2115.30265349424</v>
      </c>
      <c r="AE193" s="329">
        <f t="shared" ref="AE193:AG193" si="329">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30">-Z201*Z192/4</f>
        <v>-331.86891850000006</v>
      </c>
      <c r="AA194" s="359">
        <f>-AA201*AA192/4</f>
        <v>-336.85146518625004</v>
      </c>
      <c r="AB194" s="359">
        <f>-AB201*AB192/4</f>
        <v>-342.23237867969067</v>
      </c>
      <c r="AC194" s="359">
        <f>-AC201*AC192/4</f>
        <v>-343.91086566405204</v>
      </c>
      <c r="AD194" s="329">
        <f>SUM(Z194:AC194)</f>
        <v>-1354.863628029993</v>
      </c>
      <c r="AE194" s="162">
        <f t="shared" ref="AE194:AG194" si="331">-AE201*AE192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32">F126</f>
        <v>42951</v>
      </c>
      <c r="G196" s="353">
        <f>G126</f>
        <v>43398</v>
      </c>
      <c r="H196" s="353">
        <f>H126</f>
        <v>43550</v>
      </c>
      <c r="I196" s="353">
        <f>I126</f>
        <v>43666</v>
      </c>
      <c r="J196" s="282">
        <f>J126</f>
        <v>18432</v>
      </c>
      <c r="K196" s="353">
        <f>K126</f>
        <v>43666</v>
      </c>
      <c r="L196" s="353">
        <f>L126</f>
        <v>43546</v>
      </c>
      <c r="M196" s="353">
        <f>M126</f>
        <v>44502</v>
      </c>
      <c r="N196" s="353">
        <f>N126</f>
        <v>46069</v>
      </c>
      <c r="O196" s="282">
        <f>O126</f>
        <v>18669</v>
      </c>
      <c r="P196" s="353">
        <f>P126</f>
        <v>46069</v>
      </c>
      <c r="Q196" s="353">
        <f>Q126</f>
        <v>46876</v>
      </c>
      <c r="R196" s="353">
        <f>R126</f>
        <v>48508</v>
      </c>
      <c r="S196" s="353">
        <f>S126</f>
        <v>50159</v>
      </c>
      <c r="T196" s="282">
        <f>T126</f>
        <v>22987</v>
      </c>
      <c r="U196" s="353">
        <f>U126</f>
        <v>50159</v>
      </c>
      <c r="V196" s="353">
        <f>V126</f>
        <v>50116</v>
      </c>
      <c r="W196" s="353">
        <f>W126</f>
        <v>18925</v>
      </c>
      <c r="X196" s="281">
        <f>SUM(X192:X195)</f>
        <v>18963.9382</v>
      </c>
      <c r="Y196" s="282">
        <f>X196</f>
        <v>18963.9382</v>
      </c>
      <c r="Z196" s="281">
        <f t="shared" ref="Z196:AG196" si="333">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4">F193/F28</f>
        <v>0.001912013247520358</v>
      </c>
      <c r="G200" s="410">
        <f>G193/G28</f>
        <v>0.003363701547935383</v>
      </c>
      <c r="H200" s="410">
        <f>H193/H28</f>
        <v>0.0037042923334596623</v>
      </c>
      <c r="I200" s="410">
        <f>I193/I28</f>
        <v>0.0036648863661757807</v>
      </c>
      <c r="J200" s="214">
        <f>J193/J28</f>
        <v>0.016463559999439062</v>
      </c>
      <c r="K200" s="410">
        <f>K193/K28</f>
        <v>0.0017144051850303157</v>
      </c>
      <c r="L200" s="410">
        <f>L193/L28</f>
        <v>0.003537073154606459</v>
      </c>
      <c r="M200" s="410">
        <f>M193/M28</f>
        <v>0.004674912855427446</v>
      </c>
      <c r="N200" s="410">
        <f>N193/N28</f>
        <v>0.005867481302012009</v>
      </c>
      <c r="O200" s="214">
        <f>O193/O28</f>
        <v>0.020568830736818762</v>
      </c>
      <c r="P200" s="410">
        <f>P193/P28</f>
        <v>0.0026387771520514883</v>
      </c>
      <c r="Q200" s="410">
        <f>Q193/Q28</f>
        <v>0.004005914491552974</v>
      </c>
      <c r="R200" s="410">
        <f>R193/R28</f>
        <v>0.004913012037942916</v>
      </c>
      <c r="S200" s="410">
        <f>S193/S28</f>
        <v>0.005435949485683056</v>
      </c>
      <c r="T200" s="214">
        <f>T193/T28</f>
        <v>0.019297521122359006</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5">-G194*4/AVERAGE(F196:G196)</f>
        <v>0.07136946628051304</v>
      </c>
      <c r="H201" s="410">
        <f>-H194*4/AVERAGE(G196:H196)</f>
        <v>0.09093056831605198</v>
      </c>
      <c r="I201" s="410">
        <f>-I194*4/AVERAGE(H196:I196)</f>
        <v>0.07260072279480659</v>
      </c>
      <c r="J201" s="214">
        <f>-J194/AVERAGE(F196:I196)</f>
        <v>0.07770923487708314</v>
      </c>
      <c r="K201" s="410">
        <f t="shared" ref="K201:N201" si="336">-K194*4/AVERAGE(J196:K196)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7">-P194*4/AVERAGE(O196:P196)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8">-U194*4/AVERAGE(T196:U196)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9">-F194/F28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40">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41">E210</f>
        <v>1e-12</v>
      </c>
      <c r="G206" s="353">
        <f>F210</f>
        <v>1e-12</v>
      </c>
      <c r="H206" s="353">
        <f>G210</f>
        <v>1e-12</v>
      </c>
      <c r="I206" s="353">
        <f>H210</f>
        <v>1e-12</v>
      </c>
      <c r="J206" s="282">
        <f>F206</f>
        <v>0</v>
      </c>
      <c r="K206" s="353">
        <f t="shared" ref="K206:N206" si="342">J210</f>
        <v>1e-12</v>
      </c>
      <c r="L206" s="353">
        <f>K210</f>
        <v>1e-12</v>
      </c>
      <c r="M206" s="353">
        <f>L210</f>
        <v>1e-12</v>
      </c>
      <c r="N206" s="353">
        <f>M210</f>
        <v>1e-12</v>
      </c>
      <c r="O206" s="282">
        <f>K206</f>
        <v>0</v>
      </c>
      <c r="P206" s="353">
        <f t="shared" ref="P206:S206" si="343">O210</f>
        <v>1e-12</v>
      </c>
      <c r="Q206" s="353">
        <f>P210</f>
        <v>1e-12</v>
      </c>
      <c r="R206" s="353">
        <f>Q210</f>
        <v>1e-12</v>
      </c>
      <c r="S206" s="353">
        <f>R210</f>
        <v>13301</v>
      </c>
      <c r="T206" s="282">
        <f>P206</f>
        <v>0</v>
      </c>
      <c r="U206" s="353">
        <f t="shared" ref="U206:X206" si="344">T210</f>
        <v>1e-12</v>
      </c>
      <c r="V206" s="353">
        <f>U210</f>
        <v>25797</v>
      </c>
      <c r="W206" s="353">
        <f>V210</f>
      </c>
      <c r="X206" s="281">
        <f>W210</f>
      </c>
      <c r="Y206" s="282">
        <f>U206</f>
        <v>0</v>
      </c>
      <c r="Z206" s="281">
        <f t="shared" ref="Z206:AC206" si="345">Y210</f>
        <v>0</v>
      </c>
      <c r="AA206" s="281">
        <f>Z210</f>
      </c>
      <c r="AB206" s="281">
        <f>AA210</f>
      </c>
      <c r="AC206" s="281">
        <f>AB210</f>
      </c>
      <c r="AD206" s="282">
        <f>Z206</f>
        <v>0</v>
      </c>
      <c r="AE206" s="282">
        <f t="shared" ref="AE206:AG206" si="346">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7">SUM(F207:I207)</f>
        <v>0</v>
      </c>
      <c r="K207" s="413">
        <v>0</v>
      </c>
      <c r="L207" s="413">
        <v>0</v>
      </c>
      <c r="M207" s="413">
        <v>0</v>
      </c>
      <c r="N207" s="413">
        <v>0</v>
      </c>
      <c r="O207" s="329">
        <f t="shared" ref="O207:O209" si="348">SUM(K207:N207)</f>
        <v>0</v>
      </c>
      <c r="P207" s="413">
        <v>0</v>
      </c>
      <c r="Q207" s="413">
        <v>0</v>
      </c>
      <c r="R207" s="413">
        <v>0</v>
      </c>
      <c r="S207" s="413">
        <v>0</v>
      </c>
      <c r="T207" s="329">
        <f t="shared" ref="T207:T209" si="349">SUM(P207:S207)</f>
        <v>0</v>
      </c>
      <c r="U207" s="413">
        <v>0</v>
      </c>
      <c r="V207" s="413">
        <v>0</v>
      </c>
      <c r="W207" s="413">
        <v>0</v>
      </c>
      <c r="X207" s="417">
        <f>W207</f>
        <v>0</v>
      </c>
      <c r="Y207" s="329">
        <f t="shared" ref="Y207:Y209" si="350">SUM(U207:X207)</f>
        <v>0</v>
      </c>
      <c r="Z207" s="417">
        <f t="shared" ref="Z207:AC207" si="351">Y207</f>
        <v>0</v>
      </c>
      <c r="AA207" s="417">
        <f>Z207</f>
      </c>
      <c r="AB207" s="417">
        <f>AA207</f>
      </c>
      <c r="AC207" s="417">
        <f>AB207</f>
      </c>
      <c r="AD207" s="329">
        <f t="shared" ref="AD207:AD209" si="352">SUM(Z207:AC207)</f>
        <v>0</v>
      </c>
      <c r="AE207" s="418">
        <f t="shared" ref="AE207:AG207" si="353">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4">F34-F194</f>
        <v>1e-12</v>
      </c>
      <c r="G208" s="328">
        <f>G34-G194</f>
        <v>1e-12</v>
      </c>
      <c r="H208" s="328">
        <f>H34-H194</f>
        <v>1e-12</v>
      </c>
      <c r="I208" s="328">
        <f>I34-I194</f>
        <v>1e-12</v>
      </c>
      <c r="J208" s="329">
        <f>SUM(F208:I208)</f>
      </c>
      <c r="K208" s="328">
        <f t="shared" ref="K208:N208" si="355">K34-K194</f>
        <v>1e-12</v>
      </c>
      <c r="L208" s="328">
        <f>L34-L194</f>
        <v>1e-12</v>
      </c>
      <c r="M208" s="328">
        <f>M34-M194</f>
        <v>1e-12</v>
      </c>
      <c r="N208" s="328">
        <f>N34-N194</f>
        <v>1e-12</v>
      </c>
      <c r="O208" s="329">
        <f>SUM(K208:N208)</f>
      </c>
      <c r="P208" s="328">
        <f t="shared" ref="P208:S208" si="356">P34-P194</f>
        <v>-326</v>
      </c>
      <c r="Q208" s="328">
        <f>Q34-Q194</f>
        <v>-327</v>
      </c>
      <c r="R208" s="328">
        <f>R34-R194</f>
        <v>-355</v>
      </c>
      <c r="S208" s="328">
        <f>S34-S194</f>
        <v>1e-12</v>
      </c>
      <c r="T208" s="329">
        <f>SUM(P208:S208)</f>
      </c>
      <c r="U208" s="328">
        <f t="shared" ref="U208:W208" si="357">U34-U194</f>
        <v>1e-12</v>
      </c>
      <c r="V208" s="328">
        <f>V34-V194</f>
        <v>202</v>
      </c>
      <c r="W208" s="328">
        <f>W34-W194</f>
        <v>-216</v>
      </c>
      <c r="X208" s="330">
        <f>X214*X206/4</f>
        <v>0</v>
      </c>
      <c r="Y208" s="329">
        <f>SUM(U208:X208)</f>
        <v>-423</v>
      </c>
      <c r="Z208" s="330">
        <f t="shared" ref="Z208:AC208" si="358">Z214*Z206/4</f>
        <v>0</v>
      </c>
      <c r="AA208" s="330">
        <f>AA214*AA206/4</f>
      </c>
      <c r="AB208" s="330">
        <f>AB214*AB206/4</f>
      </c>
      <c r="AC208" s="330">
        <f>AC214*AC206/4</f>
      </c>
      <c r="AD208" s="329">
        <f>SUM(Z208:AC208)</f>
      </c>
      <c r="AE208" s="329">
        <f t="shared" ref="AE208:AG208" si="359">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60">Y209</f>
        <v>0</v>
      </c>
      <c r="AA209" s="420">
        <f>Z209</f>
      </c>
      <c r="AB209" s="420">
        <f>AA209</f>
      </c>
      <c r="AC209" s="420">
        <f>AB209</f>
      </c>
      <c r="AD209" s="414">
        <f>SUM(Z209:AC209)</f>
      </c>
      <c r="AE209" s="421">
        <f t="shared" ref="AE209:AG209" si="361">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62">F127</f>
        <v>1e-12</v>
      </c>
      <c r="G210" s="353">
        <f>G127</f>
        <v>1e-12</v>
      </c>
      <c r="H210" s="353">
        <f>H127</f>
        <v>1e-12</v>
      </c>
      <c r="I210" s="353">
        <f>I127</f>
        <v>1e-12</v>
      </c>
      <c r="J210" s="282">
        <f>J127</f>
      </c>
      <c r="K210" s="353">
        <f>K127</f>
        <v>1e-12</v>
      </c>
      <c r="L210" s="353">
        <f>L127</f>
        <v>1e-12</v>
      </c>
      <c r="M210" s="353">
        <f>M127</f>
        <v>1e-12</v>
      </c>
      <c r="N210" s="353">
        <f>N127</f>
        <v>1e-12</v>
      </c>
      <c r="O210" s="282">
        <f>O127</f>
      </c>
      <c r="P210" s="353">
        <f>P127</f>
        <v>1e-12</v>
      </c>
      <c r="Q210" s="353">
        <f>Q127</f>
        <v>1e-12</v>
      </c>
      <c r="R210" s="353">
        <f>R127</f>
        <v>13301</v>
      </c>
      <c r="S210" s="353">
        <f>S127</f>
        <v>13301</v>
      </c>
      <c r="T210" s="282">
        <f>T127</f>
      </c>
      <c r="U210" s="353">
        <f>U127</f>
        <v>25797</v>
      </c>
      <c r="V210" s="353">
        <f>V127</f>
        <v>25797</v>
      </c>
      <c r="W210" s="353">
        <f>W127</f>
      </c>
      <c r="X210" s="281">
        <f>SUM(X206:X209)</f>
        <v>0</v>
      </c>
      <c r="Y210" s="282">
        <f>X210</f>
        <v>0</v>
      </c>
      <c r="Z210" s="281">
        <f t="shared" ref="Z210:AC210" si="363">SUM(Z206:Z209)</f>
        <v>0</v>
      </c>
      <c r="AA210" s="281">
        <f>SUM(AA206:AA209)</f>
      </c>
      <c r="AB210" s="281">
        <f>SUM(AB206:AB209)</f>
      </c>
      <c r="AC210" s="281">
        <f>SUM(AC206:AC209)</f>
      </c>
      <c r="AD210" s="282">
        <f>AC210</f>
        <v>0</v>
      </c>
      <c r="AE210" s="282">
        <f t="shared" ref="AE210:AG210" si="364">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5">4*-G208/AVERAGE(F210:G210)</f>
        <v>#DIV/0!</v>
      </c>
      <c r="H214" s="397" t="e">
        <f>4*-H208/AVERAGE(G210:H210)</f>
        <v>#DIV/0!</v>
      </c>
      <c r="I214" s="397" t="e">
        <f>4*-I208/AVERAGE(H210:I210)</f>
        <v>#DIV/0!</v>
      </c>
      <c r="J214" s="398" t="e">
        <f>J208/AVERAGE(F206,I210)</f>
        <v>#DIV/0!</v>
      </c>
      <c r="K214" s="397" t="e">
        <f t="shared" ref="K214:N214" si="366">4*-K208/AVERAGE(J210:K210)</f>
        <v>#DIV/0!</v>
      </c>
      <c r="L214" s="397" t="e">
        <f>4*-L208/AVERAGE(K210:L210)</f>
        <v>#DIV/0!</v>
      </c>
      <c r="M214" s="397" t="e">
        <f>4*-M208/AVERAGE(L210:M210)</f>
        <v>#DIV/0!</v>
      </c>
      <c r="N214" s="397" t="e">
        <f>4*-N208/AVERAGE(M210:N210)</f>
        <v>#DIV/0!</v>
      </c>
      <c r="O214" s="398" t="e">
        <f>O208/AVERAGE(K206,N210)</f>
        <v>#DIV/0!</v>
      </c>
      <c r="P214" s="397" t="e">
        <f t="shared" ref="P214:S214" si="367">4*-P208/AVERAGE(O210:P210)</f>
        <v>#DIV/0!</v>
      </c>
      <c r="Q214" s="397" t="e">
        <f>4*-Q208/AVERAGE(P210:Q210)</f>
        <v>#DIV/0!</v>
      </c>
      <c r="R214" s="397" t="e">
        <f>4*-R208/AVERAGE(Q210:R210)</f>
        <v>#DIV/0!</v>
      </c>
      <c r="S214" s="397" t="e">
        <f>4*-S208/AVERAGE(R210:S210)</f>
        <v>#DIV/0!</v>
      </c>
      <c r="T214" s="398" t="e">
        <f>T208/AVERAGE(P206,S210)</f>
        <v>#DIV/0!</v>
      </c>
      <c r="U214" s="397" t="e">
        <f t="shared" ref="U214:W214" si="368">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69">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70">F128</f>
        <v>1e-12</v>
      </c>
      <c r="G218" s="353">
        <f>G128</f>
        <v>1e-12</v>
      </c>
      <c r="H218" s="353">
        <f>H128</f>
        <v>1e-12</v>
      </c>
      <c r="I218" s="353">
        <f>I128</f>
        <v>1e-12</v>
      </c>
      <c r="J218" s="282">
        <f>J128</f>
        <v>303</v>
      </c>
      <c r="K218" s="353">
        <f>K128</f>
        <v>1e-12</v>
      </c>
      <c r="L218" s="353">
        <f>L128</f>
        <v>1e-12</v>
      </c>
      <c r="M218" s="353">
        <f>M128</f>
        <v>1e-12</v>
      </c>
      <c r="N218" s="353">
        <f>N128</f>
        <v>1e-12</v>
      </c>
      <c r="O218" s="282">
        <f>O128</f>
        <v>303</v>
      </c>
      <c r="P218" s="353">
        <f>P128</f>
        <v>1e-12</v>
      </c>
      <c r="Q218" s="353">
        <f>Q128</f>
        <v>1e-12</v>
      </c>
      <c r="R218" s="353">
        <f>R128</f>
        <v>1e-12</v>
      </c>
      <c r="S218" s="353">
        <f>S128</f>
        <v>1e-12</v>
      </c>
      <c r="T218" s="282">
        <f>T128</f>
        <v>311</v>
      </c>
      <c r="U218" s="353">
        <f>U128</f>
        <v>1e-12</v>
      </c>
      <c r="V218" s="353">
        <f>V128</f>
        <v>1e-12</v>
      </c>
      <c r="W218" s="353">
        <f>W128</f>
      </c>
      <c r="X218" s="281">
        <f>Drivers!X62+W218</f>
        <v>0</v>
      </c>
      <c r="Y218" s="282">
        <f t="shared" ref="Y218:Y219" si="371">X218</f>
        <v>0</v>
      </c>
      <c r="Z218" s="281">
        <f>Drivers!Z62+Y218</f>
        <v>0</v>
      </c>
      <c r="AA218" s="281">
        <f>Drivers!AA62+Z218</f>
        <v>0</v>
      </c>
      <c r="AB218" s="281">
        <f>Drivers!AB62+AA218</f>
        <v>0</v>
      </c>
      <c r="AC218" s="281">
        <f>Drivers!AC62+AB218</f>
        <v>0</v>
      </c>
      <c r="AD218" s="282">
        <f t="shared" ref="AD218:AD219" si="372">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3">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164776</v>
      </c>
      <c r="Q219" s="372">
        <f>Q129</f>
        <v>165683</v>
      </c>
      <c r="R219" s="372">
        <f>R129</f>
        <v>147195</v>
      </c>
      <c r="S219" s="372">
        <f>S129</f>
        <v>167880</v>
      </c>
      <c r="T219" s="355">
        <f>T129</f>
        <v>1111</v>
      </c>
      <c r="U219" s="372">
        <f>U129</f>
        <v>5325</v>
      </c>
      <c r="V219" s="372">
        <f>V129</f>
        <v>5290</v>
      </c>
      <c r="W219" s="372">
        <f>W129</f>
        <v>5626</v>
      </c>
      <c r="X219" s="356">
        <f>W219*(1+X232)</f>
        <v>5738.52</v>
      </c>
      <c r="Y219" s="355">
        <f>X219</f>
        <v>5738.52</v>
      </c>
      <c r="Z219" s="356">
        <f t="shared" ref="Z219:AC219" si="374">Y219*(1+Z232)</f>
        <v>5853.290400000001</v>
      </c>
      <c r="AA219" s="356">
        <f>Z219*(1+AA232)</f>
        <v>5970.356208000001</v>
      </c>
      <c r="AB219" s="356">
        <f>AA219*(1+AB232)</f>
        <v>6089.7633321600015</v>
      </c>
      <c r="AC219" s="356">
        <f>AB219*(1+AC232)</f>
        <v>6211.558598803202</v>
      </c>
      <c r="AD219" s="355">
        <f>AC219</f>
        <v>6211.558598803202</v>
      </c>
      <c r="AE219" s="355">
        <f t="shared" ref="AE219:AG219" si="375">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6">SUM(F218:F219)</f>
        <v>1416.000000000001</v>
      </c>
      <c r="G220" s="353">
        <f>SUM(G218:G219)</f>
        <v>1179.000000000001</v>
      </c>
      <c r="H220" s="353">
        <f>SUM(H218:H219)</f>
        <v>1380.000000000001</v>
      </c>
      <c r="I220" s="353">
        <f>SUM(I218:I219)</f>
        <v>1545.000000000001</v>
      </c>
      <c r="J220" s="282">
        <f>SUM(J218:J219)</f>
        <v>1848</v>
      </c>
      <c r="K220" s="353">
        <f>SUM(K218:K219)</f>
        <v>5431.000000000001</v>
      </c>
      <c r="L220" s="353">
        <f>SUM(L218:L219)</f>
        <v>5393.000000000001</v>
      </c>
      <c r="M220" s="353">
        <f>SUM(M218:M219)</f>
        <v>5428.000000000001</v>
      </c>
      <c r="N220" s="353">
        <f>SUM(N218:N219)</f>
        <v>5181.000000000001</v>
      </c>
      <c r="O220" s="282">
        <f>SUM(O218:O219)</f>
        <v>5484</v>
      </c>
      <c r="P220" s="353">
        <f>SUM(P218:P219)</f>
        <v>164776</v>
      </c>
      <c r="Q220" s="353">
        <f>SUM(Q218:Q219)</f>
        <v>165683</v>
      </c>
      <c r="R220" s="353">
        <f>SUM(R218:R219)</f>
        <v>147195</v>
      </c>
      <c r="S220" s="353">
        <f>SUM(S218:S219)</f>
        <v>167880</v>
      </c>
      <c r="T220" s="282">
        <f>SUM(T218:T219)</f>
        <v>1422</v>
      </c>
      <c r="U220" s="353">
        <f>SUM(U218:U219)</f>
        <v>5325.000000000001</v>
      </c>
      <c r="V220" s="353">
        <f>SUM(V218:V219)</f>
        <v>5290.000000000001</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7">G220-F220</f>
        <v>-237</v>
      </c>
      <c r="H221" s="425">
        <f>H220-G220</f>
        <v>201</v>
      </c>
      <c r="I221" s="425">
        <f>I220-H220</f>
        <v>165</v>
      </c>
      <c r="J221" s="426"/>
      <c r="K221" s="425">
        <f t="shared" ref="K221:N221" si="378">K220-J220</f>
        <v>3583.000000000001</v>
      </c>
      <c r="L221" s="425">
        <f>L220-K220</f>
        <v>-38</v>
      </c>
      <c r="M221" s="425">
        <f>M220-L220</f>
        <v>35</v>
      </c>
      <c r="N221" s="425">
        <f>N220-M220</f>
        <v>-247</v>
      </c>
      <c r="O221" s="426">
        <f>O220-J220</f>
        <v>3636</v>
      </c>
      <c r="P221" s="425">
        <f t="shared" ref="P221:S221" si="379">P220-O220</f>
        <v>159292</v>
      </c>
      <c r="Q221" s="425">
        <f>Q220-P220</f>
        <v>907</v>
      </c>
      <c r="R221" s="425">
        <f>R220-Q220</f>
        <v>-18488</v>
      </c>
      <c r="S221" s="425">
        <f>S220-R220</f>
        <v>20685</v>
      </c>
      <c r="T221" s="426">
        <f>T220-O220</f>
        <v>-4062</v>
      </c>
      <c r="U221" s="425">
        <f t="shared" ref="U221:X221" si="380">U220-T220</f>
        <v>3903.000000000001</v>
      </c>
      <c r="V221" s="425">
        <f>V220-U220</f>
        <v>-35</v>
      </c>
      <c r="W221" s="425">
        <f>W220-V220</f>
        <v>336</v>
      </c>
      <c r="X221" s="427">
        <f>X220-W220</f>
        <v>112.52000000000044</v>
      </c>
      <c r="Y221" s="426">
        <f>Y220-T220</f>
        <v>4316.52</v>
      </c>
      <c r="Z221" s="427">
        <f t="shared" ref="Z221:AC221" si="381">Z220-Y220</f>
        <v>114.77040000000034</v>
      </c>
      <c r="AA221" s="427">
        <f>AA220-Z220</f>
        <v>117.06580800000029</v>
      </c>
      <c r="AB221" s="427">
        <f>AB220-AA220</f>
        <v>119.40712416000042</v>
      </c>
      <c r="AC221" s="427">
        <f>AC220-AB220</f>
        <v>121.7952666432002</v>
      </c>
      <c r="AD221" s="426">
        <f>AD220-Y220</f>
        <v>473.03859880320124</v>
      </c>
      <c r="AE221" s="426">
        <f t="shared" ref="AE221:AG221" si="382">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3">F141</f>
        <v>1e-12</v>
      </c>
      <c r="G223" s="353">
        <f>G141</f>
        <v>1e-12</v>
      </c>
      <c r="H223" s="353">
        <f>H141</f>
        <v>1e-12</v>
      </c>
      <c r="I223" s="353">
        <f>I141</f>
        <v>1e-12</v>
      </c>
      <c r="J223" s="282">
        <f>J141</f>
      </c>
      <c r="K223" s="353">
        <f>K141</f>
        <v>1e-12</v>
      </c>
      <c r="L223" s="353">
        <f>L141</f>
        <v>1e-12</v>
      </c>
      <c r="M223" s="353">
        <f>M141</f>
        <v>1e-12</v>
      </c>
      <c r="N223" s="353">
        <f>N141</f>
        <v>1e-12</v>
      </c>
      <c r="O223" s="282">
        <f>O141</f>
      </c>
      <c r="P223" s="353">
        <f>P141</f>
        <v>1e-12</v>
      </c>
      <c r="Q223" s="353">
        <f>Q141</f>
        <v>1e-12</v>
      </c>
      <c r="R223" s="353">
        <f>R141</f>
        <v>1e-12</v>
      </c>
      <c r="S223" s="353">
        <f>S141</f>
        <v>1e-12</v>
      </c>
      <c r="T223" s="282">
        <f>T141</f>
        <v>168</v>
      </c>
      <c r="U223" s="353">
        <f>U141</f>
        <v>1e-12</v>
      </c>
      <c r="V223" s="353">
        <f>V141</f>
        <v>1e-12</v>
      </c>
      <c r="W223" s="353">
        <f>W141</f>
      </c>
      <c r="X223" s="281">
        <f t="shared" ref="X223:AG223" si="384">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5">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49006</v>
      </c>
      <c r="Q224" s="372">
        <f>Q142</f>
        <v>41300</v>
      </c>
      <c r="R224" s="372">
        <f>R142</f>
        <v>42115</v>
      </c>
      <c r="S224" s="372">
        <f>S142</f>
        <v>52055</v>
      </c>
      <c r="T224" s="355">
        <f>T142</f>
        <v>2010</v>
      </c>
      <c r="U224" s="372">
        <f>U142</f>
        <v>5957</v>
      </c>
      <c r="V224" s="372">
        <f>V142</f>
        <v>5948</v>
      </c>
      <c r="W224" s="372">
        <f>W142</f>
        <v>6261</v>
      </c>
      <c r="X224" s="356">
        <f t="shared" ref="X224:AG224" si="386">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7">SUM(F223:F224)</f>
        <v>1770.000000000001</v>
      </c>
      <c r="G225" s="353">
        <f>SUM(G223:G224)</f>
        <v>1806.000000000001</v>
      </c>
      <c r="H225" s="353">
        <f>SUM(H223:H224)</f>
        <v>1790.000000000001</v>
      </c>
      <c r="I225" s="353">
        <f>SUM(I223:I224)</f>
        <v>1976.000000000001</v>
      </c>
      <c r="J225" s="282">
        <f>SUM(J223:J224)</f>
        <v>1976</v>
      </c>
      <c r="K225" s="353">
        <f>SUM(K223:K224)</f>
        <v>5660.000000000001</v>
      </c>
      <c r="L225" s="353">
        <f>SUM(L223:L224)</f>
        <v>5682.000000000001</v>
      </c>
      <c r="M225" s="353">
        <f>SUM(M223:M224)</f>
        <v>5608.000000000001</v>
      </c>
      <c r="N225" s="353">
        <f>SUM(N223:N224)</f>
        <v>5549.000000000001</v>
      </c>
      <c r="O225" s="282">
        <f>SUM(O223:O224)</f>
        <v>5549</v>
      </c>
      <c r="P225" s="353">
        <f>SUM(P223:P224)</f>
        <v>49006</v>
      </c>
      <c r="Q225" s="353">
        <f>SUM(Q223:Q224)</f>
        <v>41300</v>
      </c>
      <c r="R225" s="353">
        <f>SUM(R223:R224)</f>
        <v>42115</v>
      </c>
      <c r="S225" s="353">
        <f>SUM(S223:S224)</f>
        <v>52055</v>
      </c>
      <c r="T225" s="282">
        <f>SUM(T223:T224)</f>
        <v>2178</v>
      </c>
      <c r="U225" s="353">
        <f>SUM(U223:U224)</f>
        <v>5957.000000000001</v>
      </c>
      <c r="V225" s="353">
        <f>SUM(V223:V224)</f>
        <v>5948.000000000001</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8">G225-F225</f>
        <v>36</v>
      </c>
      <c r="H226" s="425">
        <f>H225-G225</f>
        <v>-16</v>
      </c>
      <c r="I226" s="425">
        <f>I225-H225</f>
        <v>186</v>
      </c>
      <c r="J226" s="426"/>
      <c r="K226" s="425">
        <f t="shared" ref="K226:N226" si="389">K225-J225</f>
        <v>3684.000000000001</v>
      </c>
      <c r="L226" s="425">
        <f>L225-K225</f>
        <v>22</v>
      </c>
      <c r="M226" s="425">
        <f>M225-L225</f>
        <v>-74</v>
      </c>
      <c r="N226" s="425">
        <f>N225-M225</f>
        <v>-59</v>
      </c>
      <c r="O226" s="426">
        <f>O225-J225</f>
        <v>3573</v>
      </c>
      <c r="P226" s="425">
        <f t="shared" ref="P226:S226" si="390">P225-O225</f>
        <v>43457</v>
      </c>
      <c r="Q226" s="425">
        <f>Q225-P225</f>
        <v>-7706</v>
      </c>
      <c r="R226" s="425">
        <f>R225-Q225</f>
        <v>815</v>
      </c>
      <c r="S226" s="425">
        <f>S225-R225</f>
        <v>9940</v>
      </c>
      <c r="T226" s="426">
        <f>T225-O225</f>
        <v>-3371</v>
      </c>
      <c r="U226" s="425">
        <f t="shared" ref="U226:X226" si="391">U225-T225</f>
        <v>3779.000000000001</v>
      </c>
      <c r="V226" s="425">
        <f>V225-U225</f>
        <v>-9</v>
      </c>
      <c r="W226" s="425">
        <f>W225-V225</f>
        <v>313</v>
      </c>
      <c r="X226" s="427">
        <f>X225-W225</f>
      </c>
      <c r="Y226" s="426">
        <f>Y225-T225</f>
        <v>4083</v>
      </c>
      <c r="Z226" s="427">
        <f t="shared" ref="Z226:AC226" si="392">Z225-Y225</f>
        <v>0</v>
      </c>
      <c r="AA226" s="427">
        <f>AA225-Z225</f>
      </c>
      <c r="AB226" s="427">
        <f>AB225-AA225</f>
      </c>
      <c r="AC226" s="427">
        <f>AC225-AB225</f>
      </c>
      <c r="AD226" s="426">
        <f>AD225-Y225</f>
        <v>0</v>
      </c>
      <c r="AE226" s="426">
        <f t="shared" ref="AE226:AG226" si="393">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4">G226-G221</f>
        <v>273</v>
      </c>
      <c r="H228" s="388">
        <f>H226-H221</f>
        <v>-217</v>
      </c>
      <c r="I228" s="388">
        <f>I226-I221</f>
        <v>21</v>
      </c>
      <c r="J228" s="389"/>
      <c r="K228" s="388">
        <f t="shared" ref="K228:AG228" si="395">K226-K221</f>
        <v>101</v>
      </c>
      <c r="L228" s="388">
        <f>L226-L221</f>
        <v>60</v>
      </c>
      <c r="M228" s="388">
        <f>M226-M221</f>
        <v>-109</v>
      </c>
      <c r="N228" s="388">
        <f>N226-N221</f>
        <v>188</v>
      </c>
      <c r="O228" s="389">
        <f>O226-O221</f>
        <v>-63</v>
      </c>
      <c r="P228" s="388">
        <f>P226-P221</f>
        <v>-115835</v>
      </c>
      <c r="Q228" s="388">
        <f>Q226-Q221</f>
        <v>-8613</v>
      </c>
      <c r="R228" s="388">
        <f>R226-R221</f>
        <v>19303</v>
      </c>
      <c r="S228" s="388">
        <f>S226-S221</f>
        <v>-10745</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6">G219/F219-1</f>
        <v>-0.1673728813559322</v>
      </c>
      <c r="H232" s="397">
        <f>H219/G219-1</f>
        <v>0.17048346055979646</v>
      </c>
      <c r="I232" s="397">
        <f>I219/H219-1</f>
        <v>0.11956521739130443</v>
      </c>
      <c r="J232" s="398"/>
      <c r="K232" s="397">
        <f>K219/I219-1</f>
        <v>2.515210355987055</v>
      </c>
      <c r="L232" s="397">
        <f t="shared" ref="L232:N232" si="397">L219/K219-1</f>
        <v>-0.00699686982139569</v>
      </c>
      <c r="M232" s="397">
        <f>M219/L219-1</f>
        <v>0.0064898943074356286</v>
      </c>
      <c r="N232" s="397">
        <f>N219/M219-1</f>
        <v>-0.045504789977892424</v>
      </c>
      <c r="O232" s="398">
        <f>O219/J219-1</f>
        <v>2.353398058252427</v>
      </c>
      <c r="P232" s="397">
        <f>P219/N219-1</f>
        <v>30.8038988612237</v>
      </c>
      <c r="Q232" s="397">
        <f t="shared" ref="Q232:S232" si="398">Q219/P219-1</f>
        <v>0.005504442394523412</v>
      </c>
      <c r="R232" s="397">
        <f>R219/Q219-1</f>
        <v>-0.11158658401887944</v>
      </c>
      <c r="S232" s="397">
        <f>S219/R219-1</f>
        <v>0.14052787119127697</v>
      </c>
      <c r="T232" s="398">
        <f>T219/O219-1</f>
        <v>-0.7855626326963907</v>
      </c>
      <c r="U232" s="397">
        <f>U219/S219-1</f>
        <v>-0.9682809149392423</v>
      </c>
      <c r="V232" s="397">
        <f t="shared" ref="V232:W232" si="399">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400">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401">F53</f>
        <v>36.36121212121212</v>
      </c>
      <c r="G237" s="370">
        <f>G53</f>
        <v>29.71709717097171</v>
      </c>
      <c r="H237" s="370">
        <f>H53</f>
        <v>24.666253101736974</v>
      </c>
      <c r="I237" s="370">
        <f>I53</f>
        <v>28.65917602996255</v>
      </c>
      <c r="J237" s="127">
        <f>J53</f>
        <v>2.888888888888889</v>
      </c>
      <c r="K237" s="370">
        <f>K53</f>
        <v>41.11030303030303</v>
      </c>
      <c r="L237" s="370">
        <f>L53</f>
        <v>29.07257072570726</v>
      </c>
      <c r="M237" s="370">
        <f>M53</f>
        <v>26.610421836228287</v>
      </c>
      <c r="N237" s="370">
        <f>N53</f>
        <v>18.39700374531835</v>
      </c>
      <c r="O237" s="127">
        <f>O53</f>
        <v>5.344569288389513</v>
      </c>
      <c r="P237" s="370">
        <f>P53</f>
        <v>48.11920529801324</v>
      </c>
      <c r="Q237" s="370">
        <f>Q53</f>
        <v>32.952127659574465</v>
      </c>
      <c r="R237" s="370">
        <f>R53</f>
        <v>31.16223404255319</v>
      </c>
      <c r="S237" s="370">
        <f>S53</f>
        <v>36.719251336898395</v>
      </c>
      <c r="T237" s="127">
        <f>T53</f>
        <v>7.800802139037433</v>
      </c>
      <c r="U237" s="370">
        <f>U53</f>
        <v>58.63091922005571</v>
      </c>
      <c r="V237" s="370">
        <f>V53</f>
        <v>34.46666666666667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32.54209714048039</v>
      </c>
      <c r="K238" s="429">
        <f>K239/SUM(K237,G237:I237)</f>
        <v>0.8243871730502434</v>
      </c>
      <c r="L238" s="429">
        <f>L239/SUM(K237:L237,H237:I237)</f>
        <v>0.8306324158082868</v>
      </c>
      <c r="M238" s="429">
        <f>M239/SUM(K237:M237,I237)</f>
        <v>0.8641519660646914</v>
      </c>
      <c r="N238" s="429">
        <f>N239/SUM(K237:N237)</f>
        <v>0.9147471671309818</v>
      </c>
      <c r="O238" s="430">
        <f>O239/O237</f>
        <v>19.47867546887351</v>
      </c>
      <c r="P238" s="429">
        <f>P239/SUM(P237,L237:N237)</f>
        <v>0.8083522535530403</v>
      </c>
      <c r="Q238" s="429">
        <f>Q239/SUM(P237:Q237,M237:N237)</f>
        <v>0.7834785267919582</v>
      </c>
      <c r="R238" s="429">
        <f>R239/SUM(P237:R237,N237)</f>
        <v>1.2955758283445997</v>
      </c>
      <c r="S238" s="429">
        <f>S239/SUM(P237:S237)</f>
        <v>1.4066109296237044</v>
      </c>
      <c r="T238" s="430">
        <f>T239/T237</f>
        <v>21.577362182297914</v>
      </c>
      <c r="U238" s="429">
        <f>U239/SUM(U237,Q237:S237)</f>
        <v>1.1425738213935872</v>
      </c>
      <c r="V238" s="429">
        <f>V239/SUM(U237:V237,R237:S237)</f>
        <v>1.1859719343592168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402">Z239</f>
        <v>233.18</v>
      </c>
      <c r="AB239" s="435">
        <f>AA239</f>
        <v>233.18</v>
      </c>
      <c r="AC239" s="435">
        <f>AB239</f>
        <v>233.18</v>
      </c>
      <c r="AD239" s="127">
        <f>AVERAGE(Z239:AC239)</f>
        <v>233.18</v>
      </c>
      <c r="AE239" s="436">
        <f>AC239</f>
        <v>233.18</v>
      </c>
      <c r="AF239" s="436">
        <f t="shared" ref="AF239:AG239" si="403">AE239</f>
        <v>233.18</v>
      </c>
      <c r="AG239" s="436">
        <f>AF239</f>
        <v>233.18</v>
      </c>
      <c r="AH239" s="16"/>
      <c r="AI239" s="16"/>
      <c r="AJ239" s="16"/>
      <c r="AK239" s="16"/>
    </row>
    <row r="240" ht="13.5" customHeight="1" spans="1:37" x14ac:dyDescent="0.25">
      <c r="A240" s="264"/>
      <c r="B240" s="16"/>
      <c r="C240" s="139" t="s">
        <v>400</v>
      </c>
      <c r="D240" s="16"/>
      <c r="E240" s="16"/>
      <c r="F240" s="384">
        <f t="shared" ref="F240:I240" si="404">F241/F239</f>
        <v>8.467085368690393</v>
      </c>
      <c r="G240" s="384">
        <f>G241/G239</f>
        <v>12.178649237472767</v>
      </c>
      <c r="H240" s="384">
        <f>H241/H239</f>
        <v>6.815093550747361</v>
      </c>
      <c r="I240" s="384">
        <f>I241/I239</f>
        <v>4.844072975644826</v>
      </c>
      <c r="J240" s="162">
        <f t="shared" ref="J240:J241" si="405">SUM(F240:I240)</f>
        <v>32.304901132555344</v>
      </c>
      <c r="K240" s="384">
        <f t="shared" ref="K240:N240" si="406">K241/K239</f>
        <v>8.070346849047388</v>
      </c>
      <c r="L240" s="384">
        <f>L241/L239</f>
        <v>18.949215323130908</v>
      </c>
      <c r="M240" s="384">
        <f>M241/M239</f>
        <v>8.108108108108109</v>
      </c>
      <c r="N240" s="437">
        <f>N241/N239</f>
        <v>6.301603872069848</v>
      </c>
      <c r="O240" s="162">
        <f t="shared" ref="O240:O241" si="407">SUM(K240:N240)</f>
        <v>41.42927415235626</v>
      </c>
      <c r="P240" s="384">
        <f t="shared" ref="P240:S240" si="408">P241/P239</f>
        <v>9.77930755213606</v>
      </c>
      <c r="Q240" s="384">
        <f>Q241/Q239</f>
        <v>1e-12</v>
      </c>
      <c r="R240" s="437">
        <f>R241/R239</f>
        <v>3.320692447863939</v>
      </c>
      <c r="S240" s="384">
        <f>S241/S239</f>
        <v>16.4329036978314</v>
      </c>
      <c r="T240" s="162">
        <f t="shared" ref="T240:T241" si="409">SUM(P240:S240)</f>
        <v>29.5329036978314</v>
      </c>
      <c r="U240" s="384">
        <f>U241/U239</f>
        <v>16.67398463227223</v>
      </c>
      <c r="V240" s="384">
        <f>33.1-U240</f>
        <v>16.42601536772777</v>
      </c>
      <c r="W240" s="437">
        <f t="shared" ref="W240:X240" si="410">W241/W239</f>
        <v>13.689447008390864</v>
      </c>
      <c r="X240" s="359">
        <f>X241/X239</f>
        <v>2.1442662320953767</v>
      </c>
      <c r="Y240" s="162">
        <f t="shared" ref="Y240:Y241" si="411">SUM(U240:X240)</f>
        <v>48.93371324048624</v>
      </c>
      <c r="Z240" s="359">
        <f t="shared" ref="Z240:AC240" si="412">Z241/Z239</f>
        <v>2.1442662320953767</v>
      </c>
      <c r="AA240" s="359">
        <f>AA241/AA239</f>
        <v>2.1442662320953767</v>
      </c>
      <c r="AB240" s="359">
        <f>AB241/AB239</f>
        <v>2.1442662320953767</v>
      </c>
      <c r="AC240" s="359">
        <f>AC241/AC239</f>
        <v>2.1442662320953767</v>
      </c>
      <c r="AD240" s="162">
        <f t="shared" ref="AD240:AD241" si="413">SUM(Z240:AC240)</f>
        <v>8.577064928381507</v>
      </c>
      <c r="AE240" s="162">
        <f t="shared" ref="AE240:AG240" si="414">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5">Z272</f>
        <v>500</v>
      </c>
      <c r="AA241" s="359">
        <f>AA272</f>
        <v>500</v>
      </c>
      <c r="AB241" s="359">
        <f>AB272</f>
        <v>500</v>
      </c>
      <c r="AC241" s="359">
        <f>AC272</f>
        <v>500</v>
      </c>
      <c r="AD241" s="162">
        <f>SUM(Z241:AC241)</f>
        <v>2000</v>
      </c>
      <c r="AE241" s="162">
        <f t="shared" ref="AE241:AG241" si="416">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7">Y247</f>
        <v>394.3</v>
      </c>
      <c r="AA244" s="281">
        <f>Z247</f>
        <v>454.834</v>
      </c>
      <c r="AB244" s="281">
        <f>AA247</f>
        <v>523.84276</v>
      </c>
      <c r="AC244" s="281">
        <f>AB247</f>
        <v>584.5704688</v>
      </c>
      <c r="AD244" s="282">
        <f>Y247</f>
        <v>394.3</v>
      </c>
      <c r="AE244" s="282">
        <f t="shared" ref="AE244:AG244" si="418">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9">SUM(F245:I245)</f>
        <v>0</v>
      </c>
      <c r="K245" s="413">
        <v>0</v>
      </c>
      <c r="L245" s="413">
        <v>0</v>
      </c>
      <c r="M245" s="413">
        <v>0</v>
      </c>
      <c r="N245" s="443">
        <v>0</v>
      </c>
      <c r="O245" s="329">
        <f t="shared" ref="O245:O246" si="420">SUM(K245:N245)</f>
        <v>0</v>
      </c>
      <c r="P245" s="413">
        <v>0</v>
      </c>
      <c r="Q245" s="413">
        <v>0</v>
      </c>
      <c r="R245" s="443">
        <v>0</v>
      </c>
      <c r="S245" s="413">
        <v>0</v>
      </c>
      <c r="T245" s="329">
        <f t="shared" ref="T245:T246" si="421">SUM(P245:S245)</f>
        <v>0</v>
      </c>
      <c r="U245" s="413">
        <v>0</v>
      </c>
      <c r="V245" s="413">
        <v>0</v>
      </c>
      <c r="W245" s="443">
        <v>0</v>
      </c>
      <c r="X245" s="330">
        <f>X271*X239</f>
        <v>0</v>
      </c>
      <c r="Y245" s="329">
        <f t="shared" ref="Y245:Y246" si="422">SUM(U245:X245)</f>
        <v>0</v>
      </c>
      <c r="Z245" s="330">
        <f t="shared" ref="Z245:AC245" si="423">Z271*Z239</f>
        <v>0</v>
      </c>
      <c r="AA245" s="330">
        <f>AA271*AA239</f>
      </c>
      <c r="AB245" s="330">
        <f>AB271*AB239</f>
      </c>
      <c r="AC245" s="330">
        <f>AC271*AC239</f>
      </c>
      <c r="AD245" s="329">
        <f t="shared" ref="AD245:AD246" si="424">SUM(Z245:AC245)</f>
        <v>0</v>
      </c>
      <c r="AE245" s="329">
        <f t="shared" ref="AE245:AG245" si="425">AE271*AE239</f>
        <v>0</v>
      </c>
      <c r="AF245" s="329">
        <f>AF271*AF239</f>
      </c>
      <c r="AG245" s="329">
        <f>AG271*AG239</f>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26">Z249*Z28</f>
        <v>60.534</v>
      </c>
      <c r="AA246" s="356">
        <f>AA249*AA28</f>
        <v>69.00876</v>
      </c>
      <c r="AB246" s="356">
        <f>AB249*AB28</f>
        <v>60.7277088</v>
      </c>
      <c r="AC246" s="356">
        <f>AC249*AC28</f>
        <v>57.69132336</v>
      </c>
      <c r="AD246" s="355">
        <f>SUM(Z246:AC246)</f>
        <v>247.96179216000002</v>
      </c>
      <c r="AE246" s="355">
        <f t="shared" ref="AE246:AG246" si="427">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8">F147</f>
        <v>66399</v>
      </c>
      <c r="G247" s="353">
        <f>G147</f>
        <v>69568</v>
      </c>
      <c r="H247" s="353">
        <f>H147</f>
        <v>70667</v>
      </c>
      <c r="I247" s="353">
        <f>I147</f>
        <v>75236</v>
      </c>
      <c r="J247" s="282">
        <f>J147</f>
        <v>401</v>
      </c>
      <c r="K247" s="353">
        <f>K147</f>
        <v>75236</v>
      </c>
      <c r="L247" s="353">
        <f>L147</f>
        <v>78815</v>
      </c>
      <c r="M247" s="353">
        <f>M147</f>
        <v>79850</v>
      </c>
      <c r="N247" s="444">
        <f>N147</f>
        <v>84768</v>
      </c>
      <c r="O247" s="282">
        <f>O147</f>
        <v>381</v>
      </c>
      <c r="P247" s="353">
        <f>P147</f>
        <v>84768</v>
      </c>
      <c r="Q247" s="353">
        <f>Q147</f>
        <v>88711</v>
      </c>
      <c r="R247" s="444">
        <f>R147</f>
        <v>89806</v>
      </c>
      <c r="S247" s="353">
        <f>S147</f>
        <v>95221</v>
      </c>
      <c r="T247" s="282">
        <f>T147</f>
        <v>456</v>
      </c>
      <c r="U247" s="353">
        <f>U147</f>
        <v>95221</v>
      </c>
      <c r="V247" s="353">
        <f>V147</f>
        <v>99507</v>
      </c>
      <c r="W247" s="444">
        <f>W147</f>
        <v>343</v>
      </c>
      <c r="X247" s="281">
        <f>SUM(X244:X246)</f>
        <v>394.3</v>
      </c>
      <c r="Y247" s="282">
        <f>X247</f>
        <v>394.3</v>
      </c>
      <c r="Z247" s="281">
        <f t="shared" ref="Z247:AG247" si="429">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30">F246/F28</f>
        <v>0.00020485856223432405</v>
      </c>
      <c r="G249" s="445">
        <f>G246/G28</f>
        <v>0.00040069172044371337</v>
      </c>
      <c r="H249" s="445">
        <f>H246/H28</f>
        <v>0.00020783158306539358</v>
      </c>
      <c r="I249" s="445">
        <f>I246/I28</f>
        <v>-0.000055867170216094216</v>
      </c>
      <c r="J249" s="446">
        <f>J246/J28</f>
        <v>0.0010377371720259715</v>
      </c>
      <c r="K249" s="445">
        <f>K246/K28</f>
        <v>0.00035124398912816224</v>
      </c>
      <c r="L249" s="445">
        <f>L246/L28</f>
        <v>0.00009917027536279793</v>
      </c>
      <c r="M249" s="445">
        <f>M246/M28</f>
        <v>0.0002797952831178521</v>
      </c>
      <c r="N249" s="447">
        <f>N246/N28</f>
        <v>0.00024228378805435583</v>
      </c>
      <c r="O249" s="446">
        <f>O246/O28</f>
        <v>0.0013583190109219938</v>
      </c>
      <c r="P249" s="445">
        <f>P246/P28</f>
        <v>0.0002172164119066774</v>
      </c>
      <c r="Q249" s="445">
        <f>Q246/Q28</f>
        <v>0.00038800742457450267</v>
      </c>
      <c r="R249" s="447">
        <f>R246/R28</f>
        <v>0.00045727168318516315</v>
      </c>
      <c r="S249" s="445">
        <f>S246/S28</f>
        <v>-0.000087834013233658</v>
      </c>
      <c r="T249" s="446">
        <f>T246/T28</f>
        <v>0.0010937866223199436</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31">Z249</f>
        <v>0.0023562265468190942</v>
      </c>
      <c r="AB249" s="448">
        <f>AA249</f>
        <v>0.0023562265468190942</v>
      </c>
      <c r="AC249" s="448">
        <f>AB249</f>
        <v>0.0023562265468190942</v>
      </c>
      <c r="AD249" s="446">
        <f>AD246/AD28</f>
        <v>0.0023562265468190947</v>
      </c>
      <c r="AE249" s="449">
        <f>AC249</f>
        <v>0.0023562265468190942</v>
      </c>
      <c r="AF249" s="449">
        <f t="shared" ref="AF249:AG249" si="432">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3">E256</f>
        <v>1e-12</v>
      </c>
      <c r="G252" s="353">
        <f>F256</f>
        <v>3240</v>
      </c>
      <c r="H252" s="353">
        <f>G256</f>
        <v>4336</v>
      </c>
      <c r="I252" s="353">
        <f>H256</f>
        <v>1408</v>
      </c>
      <c r="J252" s="282">
        <f>F252</f>
        <v>0</v>
      </c>
      <c r="K252" s="353">
        <f t="shared" ref="K252:N252" si="434">J256</f>
        <v>3452</v>
      </c>
      <c r="L252" s="353">
        <f>K256</f>
        <v>8242</v>
      </c>
      <c r="M252" s="353">
        <f>L256</f>
        <v>4339</v>
      </c>
      <c r="N252" s="444">
        <f>M256</f>
        <v>-4726</v>
      </c>
      <c r="O252" s="282">
        <f>K252</f>
        <v>3452</v>
      </c>
      <c r="P252" s="353">
        <f t="shared" ref="P252:S252" si="435">O256</f>
        <v>1727</v>
      </c>
      <c r="Q252" s="353">
        <f>P256</f>
        <v>-11221</v>
      </c>
      <c r="R252" s="444">
        <f>Q256</f>
        <v>-15552</v>
      </c>
      <c r="S252" s="353">
        <f>R256</f>
        <v>-17607</v>
      </c>
      <c r="T252" s="282">
        <f>P252</f>
        <v>1727</v>
      </c>
      <c r="U252" s="353">
        <f t="shared" ref="U252:X252" si="436">T256</f>
        <v>1117</v>
      </c>
      <c r="V252" s="353">
        <f>U256</f>
        <v>-2177</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7">F45</f>
        <v>29998</v>
      </c>
      <c r="G253" s="384">
        <f>G45</f>
        <v>24160</v>
      </c>
      <c r="H253" s="384">
        <f>H45</f>
        <v>19881</v>
      </c>
      <c r="I253" s="384">
        <f>I45</f>
        <v>22956</v>
      </c>
      <c r="J253" s="162">
        <f t="shared" ref="J253:J255" si="438">SUM(F253:I253)</f>
        <v>2314</v>
      </c>
      <c r="K253" s="384">
        <f t="shared" ref="K253:N253" si="439">K45</f>
        <v>33916</v>
      </c>
      <c r="L253" s="384">
        <f>L45</f>
        <v>23636</v>
      </c>
      <c r="M253" s="384">
        <f>M45</f>
        <v>21448</v>
      </c>
      <c r="N253" s="437">
        <f>N45</f>
        <v>14736</v>
      </c>
      <c r="O253" s="162">
        <f t="shared" ref="O253:O255" si="440">SUM(K253:N253)</f>
        <v>4281</v>
      </c>
      <c r="P253" s="384">
        <f t="shared" ref="P253:S253" si="441">P45</f>
        <v>36330</v>
      </c>
      <c r="Q253" s="384">
        <f>Q45</f>
        <v>24780</v>
      </c>
      <c r="R253" s="437">
        <f>R45</f>
        <v>23434</v>
      </c>
      <c r="S253" s="384">
        <f>S45</f>
        <v>27466</v>
      </c>
      <c r="T253" s="162">
        <f t="shared" ref="T253:T255" si="442">SUM(P253:S253)</f>
        <v>5835</v>
      </c>
      <c r="U253" s="384">
        <f t="shared" ref="U253:X253" si="443">U45</f>
        <v>42097</v>
      </c>
      <c r="V253" s="384">
        <f>V45</f>
        <v>24299</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44">-Z267</f>
        <v>-505.99999999999994</v>
      </c>
      <c r="AA254" s="359">
        <f>-AA267</f>
        <v>-494.49999999999994</v>
      </c>
      <c r="AB254" s="359">
        <f>-AB267</f>
        <v>-647.4499999999999</v>
      </c>
      <c r="AC254" s="359">
        <f>-AC267</f>
        <v>-597.7699999999999</v>
      </c>
      <c r="AD254" s="162">
        <f>SUM(Z254:AC254)</f>
        <v>-2245.72</v>
      </c>
      <c r="AE254" s="162">
        <f t="shared" ref="AE254:AG254" si="445">-AE267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6">F256-SUM(F252:F254)</f>
        <v>-22990</v>
      </c>
      <c r="G255" s="372">
        <f>G256-SUM(G252:G254)</f>
        <v>-19414</v>
      </c>
      <c r="H255" s="372">
        <f>H256-SUM(H252:H254)</f>
        <v>-18960</v>
      </c>
      <c r="I255" s="372">
        <f>I256-SUM(I252:I254)</f>
        <v>-12364</v>
      </c>
      <c r="J255" s="355">
        <f>SUM(F255:I255)</f>
        <v>2593</v>
      </c>
      <c r="K255" s="372">
        <f t="shared" ref="K255:N255" si="447">K256-SUM(K252:K254)</f>
        <v>-25301</v>
      </c>
      <c r="L255" s="372">
        <f>L256-SUM(L252:L254)</f>
        <v>-23829</v>
      </c>
      <c r="M255" s="372">
        <f>M256-SUM(M252:M254)</f>
        <v>-26618</v>
      </c>
      <c r="N255" s="450">
        <f>N256-SUM(N252:N254)</f>
        <v>-17427</v>
      </c>
      <c r="O255" s="355">
        <f>SUM(K255:N255)</f>
        <v>-4388</v>
      </c>
      <c r="P255" s="372">
        <f t="shared" ref="P255:S255" si="448">P256-SUM(P252:P254)</f>
        <v>-45422</v>
      </c>
      <c r="Q255" s="372">
        <f>Q256-SUM(Q252:Q254)</f>
        <v>-25353</v>
      </c>
      <c r="R255" s="450">
        <f>R256-SUM(R252:R254)</f>
        <v>-21544</v>
      </c>
      <c r="S255" s="372">
        <f>S256-SUM(S252:S254)</f>
        <v>-8174</v>
      </c>
      <c r="T255" s="355">
        <f>SUM(P255:S255)</f>
        <v>-4741</v>
      </c>
      <c r="U255" s="372">
        <f t="shared" ref="U255:W255" si="449">U256-SUM(U252:U254)</f>
        <v>-41470</v>
      </c>
      <c r="V255" s="372">
        <f>V256-SUM(V252:V254)</f>
        <v>-25633</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50">F148</f>
        <v>3240</v>
      </c>
      <c r="G256" s="353">
        <f>G148</f>
        <v>4336</v>
      </c>
      <c r="H256" s="353">
        <f>H148</f>
        <v>1408</v>
      </c>
      <c r="I256" s="353">
        <f>I148</f>
        <v>8242</v>
      </c>
      <c r="J256" s="282">
        <f>J148</f>
        <v>3452</v>
      </c>
      <c r="K256" s="353">
        <f>K148</f>
        <v>8242</v>
      </c>
      <c r="L256" s="353">
        <f>L148</f>
        <v>4339</v>
      </c>
      <c r="M256" s="353">
        <f>M148</f>
        <v>-4726</v>
      </c>
      <c r="N256" s="444">
        <f>N148</f>
        <v>-11221</v>
      </c>
      <c r="O256" s="282">
        <f>O148</f>
        <v>1727</v>
      </c>
      <c r="P256" s="353">
        <f>P148</f>
        <v>-11221</v>
      </c>
      <c r="Q256" s="353">
        <f>Q148</f>
        <v>-15552</v>
      </c>
      <c r="R256" s="444">
        <f>R148</f>
        <v>-17607</v>
      </c>
      <c r="S256" s="353">
        <f>S148</f>
        <v>-2177</v>
      </c>
      <c r="T256" s="282">
        <f>T148</f>
        <v>1117</v>
      </c>
      <c r="U256" s="353">
        <f>U148</f>
        <v>-2177</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51">E261</f>
        <v>1e-12</v>
      </c>
      <c r="G259" s="353">
        <f>F261</f>
        <v>-12912</v>
      </c>
      <c r="H259" s="353">
        <f>G261</f>
        <v>-11746</v>
      </c>
      <c r="I259" s="353">
        <f>H261</f>
        <v>-11801</v>
      </c>
      <c r="J259" s="282">
        <f>F259</f>
        <v>0</v>
      </c>
      <c r="K259" s="353">
        <f t="shared" ref="K259:N259" si="452">J261</f>
        <v>-209</v>
      </c>
      <c r="L259" s="353">
        <f>K261</f>
        <v>-9378</v>
      </c>
      <c r="M259" s="353">
        <f>L261</f>
        <v>-8960</v>
      </c>
      <c r="N259" s="444">
        <f>M261</f>
        <v>-8416</v>
      </c>
      <c r="O259" s="282">
        <f>K259</f>
        <v>-209</v>
      </c>
      <c r="P259" s="353">
        <f t="shared" ref="P259:S259" si="453">O261</f>
        <v>-136</v>
      </c>
      <c r="Q259" s="353">
        <f>P261</f>
        <v>-6789</v>
      </c>
      <c r="R259" s="353">
        <f>Q261</f>
        <v>-6363</v>
      </c>
      <c r="S259" s="353">
        <f>R261</f>
        <v>-6369</v>
      </c>
      <c r="T259" s="282">
        <f>P259</f>
        <v>-136</v>
      </c>
      <c r="U259" s="353">
        <f t="shared" ref="U259:X259" si="454">T261</f>
        <v>-136</v>
      </c>
      <c r="V259" s="353">
        <f>U261</f>
        <v>-11</v>
      </c>
      <c r="W259" s="353">
        <f>V261</f>
        <v>-65</v>
      </c>
      <c r="X259" s="281">
        <f>W261</f>
        <v>-6</v>
      </c>
      <c r="Y259" s="282">
        <f>T261</f>
        <v>-136</v>
      </c>
      <c r="Z259" s="281">
        <f t="shared" ref="Z259:AC259" si="455">Y261</f>
        <v>-6</v>
      </c>
      <c r="AA259" s="281">
        <f>Z261</f>
        <v>-6</v>
      </c>
      <c r="AB259" s="281">
        <f>AA261</f>
        <v>-6</v>
      </c>
      <c r="AC259" s="281">
        <f>AB261</f>
        <v>-6</v>
      </c>
      <c r="AD259" s="282">
        <f>Y261</f>
        <v>-6</v>
      </c>
      <c r="AE259" s="282">
        <f t="shared" ref="AE259:AG259" si="456">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7">F261-F259</f>
        <v>-71</v>
      </c>
      <c r="G260" s="372">
        <f>G261-G259</f>
        <v>1166</v>
      </c>
      <c r="H260" s="372">
        <f>H261-H259</f>
        <v>-55</v>
      </c>
      <c r="I260" s="372">
        <f>I261-I259</f>
        <v>2423</v>
      </c>
      <c r="J260" s="355">
        <f>SUM(F260:I260)</f>
        <v>-209</v>
      </c>
      <c r="K260" s="372">
        <f t="shared" ref="K260:N260" si="458">K261-K259</f>
        <v>-9169</v>
      </c>
      <c r="L260" s="372">
        <f>L261-L259</f>
        <v>418</v>
      </c>
      <c r="M260" s="372">
        <f>M261-M259</f>
        <v>544</v>
      </c>
      <c r="N260" s="450">
        <f>N261-N259</f>
        <v>1627</v>
      </c>
      <c r="O260" s="355">
        <f>SUM(K260:N260)</f>
        <v>73</v>
      </c>
      <c r="P260" s="372">
        <f t="shared" ref="P260:S260" si="459">P261-P259</f>
        <v>-6653</v>
      </c>
      <c r="Q260" s="372">
        <f>Q261-Q259</f>
        <v>426</v>
      </c>
      <c r="R260" s="372">
        <f>R261-R259</f>
        <v>-6</v>
      </c>
      <c r="S260" s="372">
        <f>S261-S259</f>
        <v>1515</v>
      </c>
      <c r="T260" s="355">
        <f>SUM(P260:S260)</f>
        <v>0</v>
      </c>
      <c r="U260" s="372">
        <f t="shared" ref="U260:W260" si="460">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61">F150</f>
        <v>-12912</v>
      </c>
      <c r="G261" s="353">
        <f>G150</f>
        <v>-11746</v>
      </c>
      <c r="H261" s="353">
        <f>H150</f>
        <v>-11801</v>
      </c>
      <c r="I261" s="353">
        <f>I150</f>
        <v>-9378</v>
      </c>
      <c r="J261" s="282">
        <f>SUM(J259:J260)</f>
        <v>-209</v>
      </c>
      <c r="K261" s="353">
        <f t="shared" ref="K261:N261" si="462">K150</f>
        <v>-9378</v>
      </c>
      <c r="L261" s="353">
        <f>L150</f>
        <v>-8960</v>
      </c>
      <c r="M261" s="353">
        <f>M150</f>
        <v>-8416</v>
      </c>
      <c r="N261" s="353">
        <f>N150</f>
        <v>-6789</v>
      </c>
      <c r="O261" s="282">
        <f>SUM(O259:O260)</f>
        <v>-136</v>
      </c>
      <c r="P261" s="353">
        <f t="shared" ref="P261:S261" si="463">P150</f>
        <v>-6789</v>
      </c>
      <c r="Q261" s="353">
        <f>Q150</f>
        <v>-6363</v>
      </c>
      <c r="R261" s="353">
        <f>R150</f>
        <v>-6369</v>
      </c>
      <c r="S261" s="353">
        <f>S150</f>
        <v>-4854</v>
      </c>
      <c r="T261" s="282">
        <f>SUM(T259:T260)</f>
        <v>-136</v>
      </c>
      <c r="U261" s="353">
        <f t="shared" ref="U261:W261" si="464">U150</f>
        <v>-11</v>
      </c>
      <c r="V261" s="353">
        <f>V150</f>
        <v>-65</v>
      </c>
      <c r="W261" s="353">
        <f>W150</f>
        <v>-6</v>
      </c>
      <c r="X261" s="281">
        <f t="shared" ref="X261:AG261" si="465">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6">F267/F266</f>
        <v>4.567272727272727</v>
      </c>
      <c r="G264" s="370">
        <f>G267/G266</f>
        <v>4.4895448954489545</v>
      </c>
      <c r="H264" s="370">
        <f>H267/H266</f>
        <v>4.7754342431761785</v>
      </c>
      <c r="I264" s="370">
        <f>I267/I266</f>
        <v>4.6916354556804</v>
      </c>
      <c r="J264" s="127">
        <f>J267/J266</f>
        <v>1.8164794007490637</v>
      </c>
      <c r="K264" s="370">
        <f>K267/K266</f>
        <v>4.636363636363637</v>
      </c>
      <c r="L264" s="370">
        <f>L267/L266</f>
        <v>4.5633456334563345</v>
      </c>
      <c r="M264" s="370">
        <f>M267/M266</f>
        <v>4.832506203473946</v>
      </c>
      <c r="N264" s="370">
        <f>N267/N266</f>
        <v>4.749063670411985</v>
      </c>
      <c r="O264" s="127">
        <f>O267/O266</f>
        <v>2.0199750312109863</v>
      </c>
      <c r="P264" s="370">
        <f>P267/P266</f>
        <v>5.107284768211921</v>
      </c>
      <c r="Q264" s="370">
        <f>Q267/Q266</f>
        <v>4.997340425531915</v>
      </c>
      <c r="R264" s="370">
        <f>R267/R266</f>
        <v>5.246010638297872</v>
      </c>
      <c r="S264" s="370">
        <f>S267/S266</f>
        <v>5.163101604278075</v>
      </c>
      <c r="T264" s="127">
        <f>T267/T266</f>
        <v>2.27807486631016</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7">4*F264/F239</f>
        <v>0.21248070375774492</v>
      </c>
      <c r="G265" s="397">
        <f>4*G264/G239</f>
        <v>0.19562287126139236</v>
      </c>
      <c r="H265" s="397">
        <f>4*H264/H239</f>
        <v>0.19966276756250353</v>
      </c>
      <c r="I265" s="397">
        <f>4*I264/I239</f>
        <v>0.16865769589935825</v>
      </c>
      <c r="J265" s="398">
        <f>J264/J239</f>
        <v>0.019322090039684513</v>
      </c>
      <c r="K265" s="397">
        <f t="shared" ref="K265:N265" si="468">4*K264/K239</f>
        <v>0.1811964293644802</v>
      </c>
      <c r="L265" s="397">
        <f>4*L264/L239</f>
        <v>0.17792555350253764</v>
      </c>
      <c r="M265" s="397">
        <f>4*M264/M239</f>
        <v>0.17830481333729162</v>
      </c>
      <c r="N265" s="397">
        <f>4*N264/N239</f>
        <v>0.1802814338203278</v>
      </c>
      <c r="O265" s="398">
        <f>O264/O239</f>
        <v>0.01940322266379651</v>
      </c>
      <c r="P265" s="397">
        <f t="shared" ref="P265:S265" si="469">4*P264/P239</f>
        <v>0.20681452796970726</v>
      </c>
      <c r="Q265" s="397">
        <f>4*Q264/Q239</f>
        <v>0.20236243877432333</v>
      </c>
      <c r="R265" s="397">
        <f>4*R264/R239</f>
        <v>0.12398852603565572</v>
      </c>
      <c r="S265" s="397">
        <f>4*S264/S239</f>
        <v>0.09857072488553054</v>
      </c>
      <c r="T265" s="398">
        <f>T264/T239</f>
        <v>0.01353413108895355</v>
      </c>
      <c r="U265" s="397">
        <f t="shared" ref="U265:W265" si="470">4*U264/U239</f>
        <v>0.1198902916688325</v>
      </c>
      <c r="V265" s="397">
        <f>4*V264/V239</f>
        <v>-0.09067117688329973</v>
      </c>
      <c r="W265" s="397">
        <f>4*W264/W239</f>
        <v>0.015815639175527117</v>
      </c>
      <c r="X265" s="399">
        <f>X264*4/X239</f>
        <v>0.013255607773099433</v>
      </c>
      <c r="Y265" s="398">
        <f>Y264/Y239</f>
        <v>0.014445001368382868</v>
      </c>
      <c r="Z265" s="399">
        <f t="shared" ref="Z265:AC265" si="471">Z264*4/Z239</f>
        <v>0.012944953224338555</v>
      </c>
      <c r="AA265" s="399">
        <f>AA264*4/AA239</f>
        <v>0.012691334904192815</v>
      </c>
      <c r="AB265" s="399">
        <f>AB264*4/AB239</f>
        <v>0.01667027459747688</v>
      </c>
      <c r="AC265" s="399">
        <f>AC264*4/AC239</f>
        <v>0.015440830034318303</v>
      </c>
      <c r="AD265" s="398">
        <f t="shared" ref="AD265:AG265" si="472">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3">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4">-F254</f>
        <v>3768</v>
      </c>
      <c r="G267" s="353">
        <f>-G254</f>
        <v>3650</v>
      </c>
      <c r="H267" s="353">
        <f>-H254</f>
        <v>3849</v>
      </c>
      <c r="I267" s="353">
        <f>-I254</f>
        <v>3758</v>
      </c>
      <c r="J267" s="282">
        <f>SUM(F267:I267)</f>
        <v>15025</v>
      </c>
      <c r="K267" s="353">
        <f t="shared" ref="K267:N267" si="475">-K254</f>
        <v>3825</v>
      </c>
      <c r="L267" s="353">
        <f>-L254</f>
        <v>3710</v>
      </c>
      <c r="M267" s="353">
        <f>-M254</f>
        <v>3895</v>
      </c>
      <c r="N267" s="353">
        <f>-N254</f>
        <v>3804</v>
      </c>
      <c r="O267" s="282">
        <f>SUM(K267:N267)</f>
        <v>15234</v>
      </c>
      <c r="P267" s="353">
        <f t="shared" ref="P267:S267" si="476">-P254</f>
        <v>3856</v>
      </c>
      <c r="Q267" s="353">
        <f>-Q254</f>
        <v>3758</v>
      </c>
      <c r="R267" s="353">
        <f>-R254</f>
        <v>3945</v>
      </c>
      <c r="S267" s="353">
        <f>-S254</f>
        <v>3862</v>
      </c>
      <c r="T267" s="282">
        <f>SUM(P267:S267)</f>
        <v>15421</v>
      </c>
      <c r="U267" s="353">
        <f t="shared" ref="U267:W267" si="477">-U254</f>
        <v>3921</v>
      </c>
      <c r="V267" s="353">
        <f>-V254</f>
        <v>-3051</v>
      </c>
      <c r="W267" s="353">
        <f>-W254</f>
        <v>563</v>
      </c>
      <c r="X267" s="281">
        <f>S267*(1+X273)</f>
        <v>519.8</v>
      </c>
      <c r="Y267" s="282">
        <f>SUM(U267:X267)</f>
        <v>1952.8</v>
      </c>
      <c r="Z267" s="281">
        <f t="shared" ref="Z267:AC267" si="478">U267*(1+Z273)</f>
        <v>505.99999999999994</v>
      </c>
      <c r="AA267" s="281">
        <f>V267*(1+AA273)</f>
        <v>494.49999999999994</v>
      </c>
      <c r="AB267" s="281">
        <f>W267*(1+AB273)</f>
        <v>647.4499999999999</v>
      </c>
      <c r="AC267" s="281">
        <f>X267*(1+AC273)</f>
        <v>597.7699999999999</v>
      </c>
      <c r="AD267" s="282">
        <f>SUM(Z267:AC267)</f>
        <v>2245.72</v>
      </c>
      <c r="AE267" s="282">
        <f t="shared" ref="AE267:AG267" si="479">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80">SUM(U271:X271)</f>
        <v>0</v>
      </c>
      <c r="Z271" s="417">
        <v>0</v>
      </c>
      <c r="AA271" s="417">
        <v>0</v>
      </c>
      <c r="AB271" s="417">
        <v>0</v>
      </c>
      <c r="AC271" s="417">
        <v>0</v>
      </c>
      <c r="AD271" s="329">
        <f t="shared" ref="AD271:AD272" si="481">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82">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3">K267/F267-1</f>
        <v>0.015127388535031816</v>
      </c>
      <c r="L273" s="397">
        <f>L267/G267-1</f>
        <v>0.016438356164383494</v>
      </c>
      <c r="M273" s="397">
        <f>M267/H267-1</f>
        <v>0.01195115614445319</v>
      </c>
      <c r="N273" s="397">
        <f>N267/I267-1</f>
        <v>0.012240553485896699</v>
      </c>
      <c r="O273" s="398">
        <f>O267/J267-1</f>
        <v>0.11202749140893475</v>
      </c>
      <c r="P273" s="397">
        <f>P267/K267-1</f>
        <v>0.008104575163398797</v>
      </c>
      <c r="Q273" s="397">
        <f>Q267/L267-1</f>
        <v>0.012938005390835672</v>
      </c>
      <c r="R273" s="397">
        <f>R267/M267-1</f>
        <v>0.012836970474968012</v>
      </c>
      <c r="S273" s="397">
        <f>S267/N267-1</f>
        <v>0.01524710830704512</v>
      </c>
      <c r="T273" s="398">
        <f>T267/O267-1</f>
        <v>0.05315203955500625</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84">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5">Y280</f>
        <v>671.6029227679047</v>
      </c>
      <c r="AA277" s="360">
        <f>Z280</f>
        <v>669.4586565358094</v>
      </c>
      <c r="AB277" s="360">
        <f>AA280</f>
        <v>667.314390303714</v>
      </c>
      <c r="AC277" s="360">
        <f>AB280</f>
        <v>665.1701240716187</v>
      </c>
      <c r="AD277" s="162">
        <f>Y280</f>
        <v>671.6029227679047</v>
      </c>
      <c r="AE277" s="453">
        <f t="shared" ref="AE277:AG277" si="486">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7">SUM(U278:X278)</f>
        <v>0</v>
      </c>
      <c r="Z278" s="360">
        <f t="shared" ref="Z278:AC278" si="488">Z271</f>
        <v>0</v>
      </c>
      <c r="AA278" s="360">
        <f>AA271</f>
      </c>
      <c r="AB278" s="360">
        <f>AB271</f>
      </c>
      <c r="AC278" s="360">
        <f>AC271</f>
      </c>
      <c r="AD278" s="453">
        <f t="shared" ref="AD278:AD279" si="489">SUM(Z278:AC278)</f>
        <v>0</v>
      </c>
      <c r="AE278" s="453">
        <f t="shared" ref="AE278:AG278" si="490">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91">-Z240</f>
        <v>-2.1442662320953767</v>
      </c>
      <c r="AA279" s="458">
        <f>-AA240</f>
        <v>-2.1442662320953767</v>
      </c>
      <c r="AB279" s="458">
        <f>-AB240</f>
        <v>-2.1442662320953767</v>
      </c>
      <c r="AC279" s="458">
        <f>-AC240</f>
        <v>-2.1442662320953767</v>
      </c>
      <c r="AD279" s="459">
        <f>SUM(Z279:AC279)</f>
        <v>-8.577064928381507</v>
      </c>
      <c r="AE279" s="459">
        <f t="shared" ref="AE279:AG279" si="492">-AE240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3">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4">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5">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6">F284-F282</f>
        <v>1</v>
      </c>
      <c r="G283" s="372">
        <f>G284-G282</f>
        <v>1</v>
      </c>
      <c r="H283" s="372">
        <f>H284-H282</f>
        <v>1</v>
      </c>
      <c r="I283" s="372">
        <f>I284-I282</f>
        <v>1e-12</v>
      </c>
      <c r="J283" s="355">
        <f>J284-J282</f>
      </c>
      <c r="K283" s="372">
        <f>K284-K282</f>
        <v>1</v>
      </c>
      <c r="L283" s="372">
        <f>L284-L282</f>
        <v>1</v>
      </c>
      <c r="M283" s="372">
        <f>M284-M282</f>
        <v>1</v>
      </c>
      <c r="N283" s="372">
        <f>N284-N282</f>
        <v>1e-12</v>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7">Z283</f>
        <v>2</v>
      </c>
      <c r="AB283" s="368">
        <f>AA283</f>
        <v>2</v>
      </c>
      <c r="AC283" s="368">
        <f>AB283</f>
        <v>2</v>
      </c>
      <c r="AD283" s="355">
        <f>AD284-AD282</f>
        <v>2</v>
      </c>
      <c r="AE283" s="369">
        <f>AC283</f>
        <v>2</v>
      </c>
      <c r="AF283" s="369">
        <f t="shared" ref="AF283:AG283" si="498">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9">SUM(Z282:Z283)</f>
        <v>672.530789651857</v>
      </c>
      <c r="AA284" s="359">
        <f>SUM(AA282:AA283)</f>
        <v>670.3865234197617</v>
      </c>
      <c r="AB284" s="359">
        <f>SUM(AB282:AB283)</f>
        <v>668.2422571876664</v>
      </c>
      <c r="AC284" s="359">
        <f>SUM(AC282:AC283)</f>
        <v>666.097990955571</v>
      </c>
      <c r="AD284" s="162">
        <f>AVERAGE(Z284:AC284)</f>
        <v>669.314390303714</v>
      </c>
      <c r="AE284" s="162">
        <f t="shared" ref="AE284:AG284" si="500">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501">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502">-Z241</f>
        <v>-500</v>
      </c>
      <c r="AA289" s="359">
        <f>-AA241</f>
        <v>-500</v>
      </c>
      <c r="AB289" s="359">
        <f>-AB241</f>
        <v>-500</v>
      </c>
      <c r="AC289" s="359">
        <f>-AC241</f>
        <v>-500</v>
      </c>
      <c r="AD289" s="16"/>
      <c r="AE289" s="162">
        <f t="shared" ref="AE289:AG289" si="503">-AE241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4">-Z267</f>
        <v>-505.99999999999994</v>
      </c>
      <c r="AA290" s="359">
        <f>-AA267</f>
        <v>-494.49999999999994</v>
      </c>
      <c r="AB290" s="359">
        <f>-AB267</f>
        <v>-647.4499999999999</v>
      </c>
      <c r="AC290" s="359">
        <f>-AC267</f>
        <v>-597.7699999999999</v>
      </c>
      <c r="AD290" s="16"/>
      <c r="AE290" s="162">
        <f t="shared" ref="AE290:AG290" si="505">-AE267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6">Z245</f>
        <v>0</v>
      </c>
      <c r="AA291" s="330">
        <f>AA245</f>
      </c>
      <c r="AB291" s="330">
        <f>AB245</f>
      </c>
      <c r="AC291" s="330">
        <f>AC245</f>
      </c>
      <c r="AD291" s="16"/>
      <c r="AE291" s="329">
        <f t="shared" ref="AE291:AG291" si="507">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8">Z299*Z28</f>
        <v>-16.04103245794392</v>
      </c>
      <c r="AA293" s="359">
        <f>AA299*AA28</f>
        <v>-18.286777002056073</v>
      </c>
      <c r="AB293" s="359">
        <f>AB299*AB28</f>
        <v>-16.092363761809345</v>
      </c>
      <c r="AC293" s="359">
        <f>AC299*AC28</f>
        <v>-15.287745573718876</v>
      </c>
      <c r="AD293" s="16"/>
      <c r="AE293" s="162">
        <f t="shared" ref="AE293:AG293" si="509">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10">F178/F28</f>
        <v>1e-12</v>
      </c>
      <c r="G299" s="463">
        <f>G178/G28</f>
        <v>0.10353663165886372</v>
      </c>
      <c r="H299" s="463">
        <f>H178/H28</f>
        <v>-0.027776079807327898</v>
      </c>
      <c r="I299" s="463">
        <f>I178/I28</f>
        <v>-0.09656081700149724</v>
      </c>
      <c r="J299" s="464">
        <f>J178/J28</f>
      </c>
      <c r="K299" s="463">
        <f>K178/K28</f>
        <v>0.27366088229144886</v>
      </c>
      <c r="L299" s="463">
        <f>L178/L28</f>
        <v>-0.11853051689751302</v>
      </c>
      <c r="M299" s="463">
        <f>M178/M28</f>
        <v>0.01084206722081677</v>
      </c>
      <c r="N299" s="463">
        <f>N178/N28</f>
        <v>0.07106288844411672</v>
      </c>
      <c r="O299" s="464">
        <f>O178/O28</f>
        <v>-0.017159172811443146</v>
      </c>
      <c r="P299" s="463">
        <f>P178/P28</f>
        <v>0.2484312148028962</v>
      </c>
      <c r="Q299" s="463">
        <f>Q178/Q28</f>
        <v>-0.03816105454125987</v>
      </c>
      <c r="R299" s="463">
        <f>R178/R28</f>
        <v>-0.051352673444212855</v>
      </c>
      <c r="S299" s="463">
        <f>S178/S28</f>
        <v>0.0770889856147405</v>
      </c>
      <c r="T299" s="464">
        <f>T178/T28</f>
        <v>0.002354989564382736</v>
      </c>
      <c r="U299" s="463">
        <f>U178/U28</f>
        <v>0.2093825649016389</v>
      </c>
      <c r="V299" s="463">
        <f>V178/V28</f>
        <v>-0.04072528421355591</v>
      </c>
      <c r="W299" s="463">
        <f>W178/W28</f>
        <v>-0.0017453529976437735</v>
      </c>
      <c r="X299" s="465">
        <f>AVERAGE($F$299:$V$299)</f>
        <v>-0.0006243814470511484</v>
      </c>
      <c r="Y299" s="16"/>
      <c r="Z299" s="465">
        <f t="shared" ref="Z299:AC299" si="511">AVERAGE($F$299:$V$299)</f>
        <v>-0.0006243814470511484</v>
      </c>
      <c r="AA299" s="465">
        <f>AVERAGE($F$299:$V$299)</f>
        <v>-0.0006243814470511484</v>
      </c>
      <c r="AB299" s="465">
        <f>AVERAGE($F$299:$V$299)</f>
        <v>-0.0006243814470511484</v>
      </c>
      <c r="AC299" s="465">
        <f>AVERAGE($F$299:$V$299)</f>
        <v>-0.0006243814470511484</v>
      </c>
      <c r="AD299" s="16"/>
      <c r="AE299" s="464">
        <f t="shared" ref="AE299:AG299" si="512">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3">E304</f>
        <v>1e-12</v>
      </c>
      <c r="G302" s="353">
        <f>F304</f>
        <v>1e-12</v>
      </c>
      <c r="H302" s="353">
        <f>G304</f>
        <v>1e-12</v>
      </c>
      <c r="I302" s="353">
        <f>H304</f>
        <v>1e-12</v>
      </c>
      <c r="J302" s="282">
        <f>F302</f>
        <v>0</v>
      </c>
      <c r="K302" s="353">
        <f t="shared" ref="K302:N302" si="514">J304</f>
        <v>1e-12</v>
      </c>
      <c r="L302" s="353">
        <f>K304</f>
        <v>1e-12</v>
      </c>
      <c r="M302" s="353">
        <f>L304</f>
        <v>1e-12</v>
      </c>
      <c r="N302" s="353">
        <f>M304</f>
        <v>1e-12</v>
      </c>
      <c r="O302" s="282">
        <f>K302</f>
        <v>0</v>
      </c>
      <c r="P302" s="353">
        <f t="shared" ref="P302:S302" si="515">O304</f>
        <v>1e-12</v>
      </c>
      <c r="Q302" s="353">
        <f>P304</f>
        <v>1e-12</v>
      </c>
      <c r="R302" s="353">
        <f>Q304</f>
        <v>1e-12</v>
      </c>
      <c r="S302" s="353">
        <f>R304</f>
        <v>1e-12</v>
      </c>
      <c r="T302" s="282">
        <f>P302</f>
        <v>0</v>
      </c>
      <c r="U302" s="353">
        <f t="shared" ref="U302:X302" si="516">T304</f>
        <v>1e-12</v>
      </c>
      <c r="V302" s="353">
        <f>U304</f>
        <v>1e-12</v>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7">F304-F302</f>
        <v>1e-12</v>
      </c>
      <c r="G303" s="384">
        <f>G304-G302</f>
        <v>1e-12</v>
      </c>
      <c r="H303" s="384">
        <f>H304-H302</f>
        <v>1e-12</v>
      </c>
      <c r="I303" s="384">
        <f>I304-I302</f>
        <v>1e-12</v>
      </c>
      <c r="J303" s="162">
        <f>IF(J305&gt;J302,J305-J302,0)</f>
        <v>0</v>
      </c>
      <c r="K303" s="384">
        <f t="shared" ref="K303:N303" si="518">K304-K302</f>
        <v>1e-12</v>
      </c>
      <c r="L303" s="384">
        <f>L304-L302</f>
        <v>1e-12</v>
      </c>
      <c r="M303" s="384">
        <f>M304-M302</f>
        <v>1e-12</v>
      </c>
      <c r="N303" s="384">
        <f>N304-N302</f>
        <v>1e-12</v>
      </c>
      <c r="O303" s="162">
        <f>IF(O305&gt;O302,O305-O302,0)</f>
        <v>0</v>
      </c>
      <c r="P303" s="384">
        <f t="shared" ref="P303:S303" si="519">P304-P302</f>
        <v>1e-12</v>
      </c>
      <c r="Q303" s="384">
        <f>Q304-Q302</f>
        <v>1e-12</v>
      </c>
      <c r="R303" s="384">
        <f>R304-R302</f>
        <v>1e-12</v>
      </c>
      <c r="S303" s="384">
        <f>S304-S302</f>
        <v>1e-12</v>
      </c>
      <c r="T303" s="162">
        <f>IF(T305&gt;T302,T305-T302,0)</f>
        <v>0</v>
      </c>
      <c r="U303" s="384">
        <f t="shared" ref="U303:W303" si="520">U304-U302</f>
        <v>1e-12</v>
      </c>
      <c r="V303" s="384">
        <f>V304-V302</f>
        <v>1e-12</v>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21">F139</f>
        <v>1e-12</v>
      </c>
      <c r="G304" s="353">
        <f>G139</f>
        <v>1e-12</v>
      </c>
      <c r="H304" s="353">
        <f>H139</f>
        <v>1e-12</v>
      </c>
      <c r="I304" s="353">
        <f>I139</f>
        <v>1e-12</v>
      </c>
      <c r="J304" s="282">
        <f>J139</f>
      </c>
      <c r="K304" s="353">
        <f>K139</f>
        <v>1e-12</v>
      </c>
      <c r="L304" s="353">
        <f>L139</f>
        <v>1e-12</v>
      </c>
      <c r="M304" s="353">
        <f>M139</f>
        <v>1e-12</v>
      </c>
      <c r="N304" s="353">
        <f>N139</f>
        <v>1e-12</v>
      </c>
      <c r="O304" s="282">
        <f>O139</f>
      </c>
      <c r="P304" s="353">
        <f>P139</f>
        <v>1e-12</v>
      </c>
      <c r="Q304" s="353">
        <f>Q139</f>
        <v>1e-12</v>
      </c>
      <c r="R304" s="353">
        <f>R139</f>
        <v>1e-12</v>
      </c>
      <c r="S304" s="353">
        <f>S139</f>
        <v>1e-12</v>
      </c>
      <c r="T304" s="282">
        <f>T139</f>
      </c>
      <c r="U304" s="353">
        <f>U139</f>
        <v>1e-12</v>
      </c>
      <c r="V304" s="353">
        <f>V139</f>
        <v>1e-12</v>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22">E310</f>
        <v>1e-12</v>
      </c>
      <c r="G307" s="353">
        <f>F310</f>
        <v>15844</v>
      </c>
      <c r="H307" s="353">
        <f>G310</f>
        <v>15831</v>
      </c>
      <c r="I307" s="353">
        <f>H310</f>
        <v>15577</v>
      </c>
      <c r="J307" s="282">
        <f>F307</f>
        <v>0</v>
      </c>
      <c r="K307" s="353">
        <f t="shared" ref="K307:N307" si="523">J310</f>
        <v>15501</v>
      </c>
      <c r="L307" s="353">
        <f>K310</f>
        <v>17550</v>
      </c>
      <c r="M307" s="353">
        <f>L310</f>
        <v>17547</v>
      </c>
      <c r="N307" s="353">
        <f>M310</f>
        <v>17209</v>
      </c>
      <c r="O307" s="282">
        <f>K307</f>
        <v>15501</v>
      </c>
      <c r="P307" s="353">
        <f t="shared" ref="P307:S307" si="524">O310</f>
        <v>17365</v>
      </c>
      <c r="Q307" s="353">
        <f>P310</f>
        <v>83956</v>
      </c>
      <c r="R307" s="353">
        <f>Q310</f>
        <v>78566</v>
      </c>
      <c r="S307" s="353">
        <f>R310</f>
        <v>82430</v>
      </c>
      <c r="T307" s="282">
        <f>P307</f>
        <v>17365</v>
      </c>
      <c r="U307" s="353">
        <f t="shared" ref="U307:X307" si="525">T310</f>
        <v>26211</v>
      </c>
      <c r="V307" s="353">
        <f>U310</f>
        <v>23244</v>
      </c>
      <c r="W307" s="353">
        <f>V310</f>
        <v>23311</v>
      </c>
      <c r="X307" s="281">
        <f>W310</f>
        <v>25233</v>
      </c>
      <c r="Y307" s="16"/>
      <c r="Z307" s="281">
        <f>X310</f>
        <v>24733</v>
      </c>
      <c r="AA307" s="281">
        <f t="shared" ref="AA307:AC307" si="526">Z310</f>
        <v>24233</v>
      </c>
      <c r="AB307" s="281">
        <f>AA310</f>
        <v>23733</v>
      </c>
      <c r="AC307" s="281">
        <f>AB310</f>
        <v>23233</v>
      </c>
      <c r="AD307" s="16"/>
      <c r="AE307" s="282">
        <f>AC310</f>
        <v>22733</v>
      </c>
      <c r="AF307" s="282">
        <f t="shared" ref="AF307:AG307" si="527">AE310</f>
        <v>21333</v>
      </c>
      <c r="AG307" s="282">
        <f>AF310</f>
        <v>20033</v>
      </c>
      <c r="AH307" s="16"/>
      <c r="AI307" s="16"/>
      <c r="AJ307" s="16"/>
      <c r="AK307" s="16"/>
    </row>
    <row r="308" ht="13.5" customHeight="1" spans="1:37" x14ac:dyDescent="0.25">
      <c r="A308" s="264"/>
      <c r="B308" s="16"/>
      <c r="C308" s="139" t="s">
        <v>310</v>
      </c>
      <c r="D308" s="16"/>
      <c r="E308" s="16"/>
      <c r="F308" s="384">
        <f t="shared" ref="F308:W308" si="528">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29">X295</f>
        <v>0</v>
      </c>
      <c r="Y308" s="16"/>
      <c r="Z308" s="330">
        <f t="shared" ref="Z308:AC308" si="530">Z295</f>
        <v>0</v>
      </c>
      <c r="AA308" s="330">
        <f>AA295</f>
      </c>
      <c r="AB308" s="330">
        <f>AB295</f>
      </c>
      <c r="AC308" s="330">
        <f>AC295</f>
      </c>
      <c r="AD308" s="16"/>
      <c r="AE308" s="329">
        <f t="shared" ref="AE308:AG308" si="531">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32">IF(F307&gt;F310,F310-F307,0)</f>
        <v>1e-12</v>
      </c>
      <c r="G309" s="384">
        <f>IF(G307&gt;G310,G310-G307,0)</f>
        <v>-13</v>
      </c>
      <c r="H309" s="384">
        <f>IF(H307&gt;H310,H310-H307,0)</f>
        <v>-254</v>
      </c>
      <c r="I309" s="384">
        <f>IF(I307&gt;I310,I310-I307,0)</f>
        <v>-76</v>
      </c>
      <c r="J309" s="162">
        <f>IF(J307&gt;J310,J310-J307,0)</f>
      </c>
      <c r="K309" s="384">
        <f>IF(K307&gt;K310,K310-K307,0)</f>
        <v>1e-12</v>
      </c>
      <c r="L309" s="384">
        <f>IF(L307&gt;L310,L310-L307,0)</f>
        <v>-3</v>
      </c>
      <c r="M309" s="384">
        <f>IF(M307&gt;M310,M310-M307,0)</f>
        <v>-338</v>
      </c>
      <c r="N309" s="384">
        <f>IF(N307&gt;N310,N310-N307,0)</f>
        <v>1e-12</v>
      </c>
      <c r="O309" s="162">
        <f>IF(O307&gt;O310,O310-O307,0)</f>
      </c>
      <c r="P309" s="384">
        <f>IF(P307&gt;P310,P310-P307,0)</f>
        <v>1e-12</v>
      </c>
      <c r="Q309" s="384">
        <f>IF(Q307&gt;Q310,Q310-Q307,0)</f>
        <v>1e-12</v>
      </c>
      <c r="R309" s="384">
        <f>IF(R307&gt;R310,R310-R307,0)</f>
        <v>1e-12</v>
      </c>
      <c r="S309" s="384">
        <f>IF(S307&gt;S310,S310-S307,0)</f>
        <v>1e-12</v>
      </c>
      <c r="T309" s="162">
        <f>IF(T307&gt;T310,T310-T307,0)</f>
      </c>
      <c r="U309" s="384">
        <f>IF(U307&gt;U310,U310-U307,0)</f>
        <v>-2967</v>
      </c>
      <c r="V309" s="384">
        <f>IF(V307&gt;V310,V310-V307,0)</f>
        <v>1e-12</v>
      </c>
      <c r="W309" s="384">
        <f>IF(W307&gt;W310,W310-W307,0)</f>
      </c>
      <c r="X309" s="330">
        <f>X296</f>
        <v>-500</v>
      </c>
      <c r="Y309" s="16"/>
      <c r="Z309" s="330">
        <f t="shared" ref="Z309:AC309" si="533">Z296</f>
        <v>-500</v>
      </c>
      <c r="AA309" s="330">
        <f>AA296</f>
        <v>-500</v>
      </c>
      <c r="AB309" s="330">
        <f>AB296</f>
        <v>-500</v>
      </c>
      <c r="AC309" s="330">
        <f>AC296</f>
        <v>-500</v>
      </c>
      <c r="AD309" s="16"/>
      <c r="AE309" s="329">
        <f t="shared" ref="AE309:AG309" si="534">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5">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83956</v>
      </c>
      <c r="Q310" s="353">
        <f>Q140</f>
        <v>78566</v>
      </c>
      <c r="R310" s="353">
        <f>R140</f>
        <v>82430</v>
      </c>
      <c r="S310" s="353">
        <f>S140</f>
        <v>76685</v>
      </c>
      <c r="T310" s="282">
        <f>T140</f>
        <v>26211</v>
      </c>
      <c r="U310" s="353">
        <f>U140</f>
        <v>23244</v>
      </c>
      <c r="V310" s="353">
        <f>V140</f>
        <v>23311</v>
      </c>
      <c r="W310" s="353">
        <f>W140</f>
        <v>25233</v>
      </c>
      <c r="X310" s="281">
        <f>SUM(X307:X309)</f>
        <v>24733</v>
      </c>
      <c r="Y310" s="16"/>
      <c r="Z310" s="281">
        <f t="shared" ref="Z310:AC310" si="536">SUM(Z307:Z309)</f>
        <v>24233</v>
      </c>
      <c r="AA310" s="281">
        <f>SUM(AA307:AA309)</f>
        <v>23733</v>
      </c>
      <c r="AB310" s="281">
        <f>SUM(AB307:AB309)</f>
        <v>23233</v>
      </c>
      <c r="AC310" s="281">
        <f>SUM(AC307:AC309)</f>
        <v>22733</v>
      </c>
      <c r="AD310" s="16"/>
      <c r="AE310" s="282">
        <f t="shared" ref="AE310:AG310" si="537">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8">5%/4</f>
        <v>0.0125</v>
      </c>
      <c r="AA314" s="466">
        <f>5%/4</f>
        <v>0.0125</v>
      </c>
      <c r="AB314" s="466">
        <f>5%/4</f>
        <v>0.0125</v>
      </c>
      <c r="AC314" s="466">
        <f>5%/4</f>
        <v>0.0125</v>
      </c>
      <c r="AD314" s="16"/>
      <c r="AE314" s="467">
        <f t="shared" ref="AE314:AG314" si="539">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40">AVERAGE(Z310,Z307)</f>
        <v>24483</v>
      </c>
      <c r="AA318" s="281">
        <f>AVERAGE(AA310,AA307)</f>
        <v>23983</v>
      </c>
      <c r="AB318" s="281">
        <f>AVERAGE(AB310,AB307)</f>
        <v>23483</v>
      </c>
      <c r="AC318" s="281">
        <f>AVERAGE(AC310,AC307)</f>
        <v>22983</v>
      </c>
      <c r="AD318" s="16"/>
      <c r="AE318" s="282">
        <f t="shared" ref="AE318:AG318" si="541">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42">-(Z318*Z319)</f>
        <v>-213.614175</v>
      </c>
      <c r="AA320" s="281">
        <f>-(AA318*AA319)</f>
        <v>-209.251675</v>
      </c>
      <c r="AB320" s="281">
        <f>-(AB318*AB319)</f>
        <v>-204.889175</v>
      </c>
      <c r="AC320" s="281">
        <f>-(AC318*AC319)</f>
        <v>-200.526675</v>
      </c>
      <c r="AD320" s="16"/>
      <c r="AE320" s="282">
        <f t="shared" ref="AE320:AG320" si="543">-(AE318*AE319)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4">Z326</f>
        <v>0</v>
      </c>
      <c r="AB326" s="466">
        <f>AA326</f>
      </c>
      <c r="AC326" s="466">
        <f>AB326</f>
      </c>
      <c r="AD326" s="16"/>
      <c r="AE326" s="467">
        <f>AC326</f>
        <v>0</v>
      </c>
      <c r="AF326" s="467">
        <f t="shared" ref="AF326:AG326" si="545">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71309</v>
      </c>
      <c r="K7" s="317">
        <f t="shared" ref="K7:N7" si="2">SUM(K8:K13)</f>
        <v>119575</v>
      </c>
      <c r="L7" s="317">
        <f>SUM(L8:L13)</f>
        <v>90753</v>
      </c>
      <c r="M7" s="317">
        <f>SUM(M8:M13)</f>
        <v>85777</v>
      </c>
      <c r="N7" s="317">
        <f>SUM(N8:N13)</f>
        <v>94930</v>
      </c>
      <c r="O7" s="287">
        <f t="shared" ref="O7:O13" si="3">SUM(K7:N7)</f>
        <v>72148</v>
      </c>
      <c r="P7" s="317">
        <f t="shared" ref="P7:S7" si="4">SUM(P8:P13)</f>
        <v>124300</v>
      </c>
      <c r="Q7" s="317">
        <f>SUM(Q8:Q13)</f>
        <v>95359</v>
      </c>
      <c r="R7" s="317">
        <f>SUM(R8:R13)</f>
        <v>94036</v>
      </c>
      <c r="S7" s="317">
        <f>SUM(S8:S13)</f>
        <v>102466</v>
      </c>
      <c r="T7" s="287">
        <f t="shared" ref="T7:T13" si="5">SUM(P7:S7)</f>
        <v>89597</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85200-SUM(F8:H8)</f>
        <v>22314</v>
      </c>
      <c r="J8" s="470">
        <f>SUM(F8:I8)</f>
        <v>71309</v>
      </c>
      <c r="K8" s="469">
        <v>23117</v>
      </c>
      <c r="L8" s="469">
        <v>23867</v>
      </c>
      <c r="M8" s="469">
        <v>24213</v>
      </c>
      <c r="N8" s="469">
        <v>24972</v>
      </c>
      <c r="O8" s="470">
        <f>SUM(K8:N8)</f>
        <v>72148</v>
      </c>
      <c r="P8" s="469">
        <v>26340</v>
      </c>
      <c r="Q8" s="469">
        <v>26645</v>
      </c>
      <c r="R8" s="469">
        <v>27423</v>
      </c>
      <c r="S8" s="469">
        <v>28750</v>
      </c>
      <c r="T8" s="470">
        <f>SUM(P8:S8)</f>
        <v>89597</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43805</v>
      </c>
      <c r="J9" s="470">
        <f>SUM(F9:I9)</f>
      </c>
      <c r="K9" s="469">
        <v>69702</v>
      </c>
      <c r="L9" s="469">
        <v>45963</v>
      </c>
      <c r="M9" s="469">
        <v>39296</v>
      </c>
      <c r="N9" s="469">
        <v>46222</v>
      </c>
      <c r="O9" s="470">
        <f>SUM(K9:N9)</f>
      </c>
      <c r="P9" s="469">
        <v>69138</v>
      </c>
      <c r="Q9" s="469">
        <v>46841</v>
      </c>
      <c r="R9" s="469">
        <v>44582</v>
      </c>
      <c r="S9" s="469">
        <v>49025</v>
      </c>
      <c r="T9" s="470">
        <f>SUM(P9:S9)</f>
      </c>
      <c r="U9" s="469">
        <v>85269</v>
      </c>
      <c r="V9" s="469">
        <v>56994</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Mac Revenue</v>
      </c>
      <c r="D10" s="16"/>
      <c r="E10" s="16"/>
      <c r="F10" s="469">
        <v>7735</v>
      </c>
      <c r="G10" s="469">
        <v>7168</v>
      </c>
      <c r="H10" s="469">
        <v>6840</v>
      </c>
      <c r="I10" s="469">
        <v>7614</v>
      </c>
      <c r="J10" s="470">
        <f>SUM(F10:I10)</f>
      </c>
      <c r="K10" s="469">
        <v>7780</v>
      </c>
      <c r="L10" s="469">
        <v>7451</v>
      </c>
      <c r="M10" s="469">
        <v>7009</v>
      </c>
      <c r="N10" s="469">
        <v>7744</v>
      </c>
      <c r="O10" s="470">
        <f>SUM(K10:N10)</f>
      </c>
      <c r="P10" s="469">
        <v>8987</v>
      </c>
      <c r="Q10" s="469">
        <v>7949</v>
      </c>
      <c r="R10" s="469">
        <v>8046</v>
      </c>
      <c r="S10" s="469">
        <v>8726</v>
      </c>
      <c r="T10" s="470">
        <f>SUM(P10:S10)</f>
      </c>
      <c r="U10" s="469">
        <v>8386</v>
      </c>
      <c r="V10" s="469">
        <v>8399</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iPad Revenue</v>
      </c>
      <c r="D11" s="16"/>
      <c r="E11" s="16"/>
      <c r="F11" s="469">
        <v>9396</v>
      </c>
      <c r="G11" s="469">
        <v>6670</v>
      </c>
      <c r="H11" s="469">
        <v>5791</v>
      </c>
      <c r="I11" s="469">
        <v>6443</v>
      </c>
      <c r="J11" s="470">
        <f>SUM(F11:I11)</f>
      </c>
      <c r="K11" s="469">
        <v>7023</v>
      </c>
      <c r="L11" s="469">
        <v>5559</v>
      </c>
      <c r="M11" s="469">
        <v>7162</v>
      </c>
      <c r="N11" s="469">
        <v>6950</v>
      </c>
      <c r="O11" s="470">
        <f>SUM(K11:N11)</f>
      </c>
      <c r="P11" s="469">
        <v>8088</v>
      </c>
      <c r="Q11" s="469">
        <v>6402</v>
      </c>
      <c r="R11" s="469">
        <v>6581</v>
      </c>
      <c r="S11" s="469">
        <v>6952</v>
      </c>
      <c r="T11" s="470">
        <f>SUM(P11:S11)</f>
      </c>
      <c r="U11" s="469">
        <v>8595</v>
      </c>
      <c r="V11" s="469">
        <v>6914</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Wearables, Home and Accessories Revenue</v>
      </c>
      <c r="D12" s="16"/>
      <c r="E12" s="16"/>
      <c r="F12" s="469">
        <v>13482</v>
      </c>
      <c r="G12" s="469">
        <v>8757</v>
      </c>
      <c r="H12" s="469">
        <v>8284</v>
      </c>
      <c r="I12" s="469">
        <v>9322</v>
      </c>
      <c r="J12" s="470">
        <f>SUM(F12:I12)</f>
      </c>
      <c r="K12" s="469">
        <v>11953</v>
      </c>
      <c r="L12" s="469">
        <v>7913</v>
      </c>
      <c r="M12" s="469">
        <v>8097</v>
      </c>
      <c r="N12" s="469">
        <v>9042</v>
      </c>
      <c r="O12" s="470">
        <f>SUM(K12:N12)</f>
      </c>
      <c r="P12" s="469">
        <v>11747</v>
      </c>
      <c r="Q12" s="469">
        <v>7522</v>
      </c>
      <c r="R12" s="469">
        <v>7404</v>
      </c>
      <c r="S12" s="469">
        <v>9013</v>
      </c>
      <c r="T12" s="470">
        <f>SUM(P12:S12)</f>
      </c>
      <c r="U12" s="469">
        <v>11493</v>
      </c>
      <c r="V12" s="469">
        <v>7901</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0</v>
      </c>
      <c r="K23" s="317">
        <f t="shared" ref="K23:N23" si="19">SUM(K24:K26)</f>
        <v>1e-12</v>
      </c>
      <c r="L23" s="317">
        <f>SUM(L24:L26)</f>
        <v>1e-12</v>
      </c>
      <c r="M23" s="317">
        <f>SUM(M24:M26)</f>
        <v>1e-12</v>
      </c>
      <c r="N23" s="317">
        <f>SUM(N24:N26)</f>
        <v>1e-12</v>
      </c>
      <c r="O23" s="287">
        <f t="shared" ref="O23:O26" si="20">SUM(K23:N23)</f>
        <v>0</v>
      </c>
      <c r="P23" s="317">
        <f t="shared" ref="P23:S23" si="21">SUM(P24:P26)</f>
        <v>1e-12</v>
      </c>
      <c r="Q23" s="317">
        <f>SUM(Q24:Q26)</f>
        <v>1e-12</v>
      </c>
      <c r="R23" s="317">
        <f>SUM(R24:R26)</f>
        <v>1e-12</v>
      </c>
      <c r="S23" s="317">
        <f>SUM(S24:S26)</f>
        <v>1e-12</v>
      </c>
      <c r="T23" s="287">
        <f t="shared" ref="T23:T26" si="22">SUM(P23:S23)</f>
        <v>0</v>
      </c>
      <c r="U23" s="317">
        <f t="shared" ref="U23:X23" si="23">SUM(U24:U26)</f>
        <v>1e-12</v>
      </c>
      <c r="V23" s="317">
        <f>SUM(V24:V26)</f>
        <v>1e-12</v>
      </c>
      <c r="W23" s="317">
        <f>SUM(W24:W26)</f>
      </c>
      <c r="X23" s="286">
        <f>SUM(X24:X26)</f>
      </c>
      <c r="Y23" s="287">
        <f t="shared" ref="Y23:Y26" si="24">SUM(U23:X23)</f>
        <v>0</v>
      </c>
      <c r="Z23" s="286">
        <f t="shared" ref="Z23:AC23" si="25">SUM(Z24:Z26)</f>
        <v>0</v>
      </c>
      <c r="AA23" s="286">
        <f>SUM(AA24:AA26)</f>
      </c>
      <c r="AB23" s="286">
        <f>SUM(AB24:AB26)</f>
      </c>
      <c r="AC23" s="286">
        <f>SUM(AC24:AC26)</f>
      </c>
      <c r="AD23" s="287">
        <f t="shared" ref="AD23:AD26" si="26">SUM(Z23:AC23)</f>
        <v>0</v>
      </c>
      <c r="AE23" s="287">
        <f t="shared" ref="AE23:AG23" si="27">SUM(AE24:AE26)</f>
        <v>0</v>
      </c>
      <c r="AF23" s="287">
        <f>SUM(AF24:AF26)</f>
      </c>
      <c r="AG23" s="287">
        <f>SUM(AG24:AG26)</f>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36016</v>
      </c>
      <c r="G33" s="317">
        <f>SUM(G34:G39)</f>
        <v>28318</v>
      </c>
      <c r="H33" s="317">
        <f>SUM(H34:H39)</f>
        <v>22998</v>
      </c>
      <c r="I33" s="317">
        <f>SUM(I34:I39)</f>
        <v>26969</v>
      </c>
      <c r="J33" s="287">
        <f t="shared" ref="J33:J39" si="33">SUM(F33:I33)</f>
        <v>4018</v>
      </c>
      <c r="K33" s="317">
        <f t="shared" ref="K33:N33" si="34">SUM(K34:K39)</f>
        <v>40373</v>
      </c>
      <c r="L33" s="317">
        <f>SUM(L34:L39)</f>
        <v>27900</v>
      </c>
      <c r="M33" s="317">
        <f>SUM(M34:M39)</f>
        <v>25352</v>
      </c>
      <c r="N33" s="317">
        <f>SUM(N34:N39)</f>
        <v>29591</v>
      </c>
      <c r="O33" s="287">
        <f t="shared" ref="O33:O39" si="35">SUM(K33:N33)</f>
        <v>6314</v>
      </c>
      <c r="P33" s="317">
        <f t="shared" ref="P33:Q33" si="36">SUM(P34:P39)</f>
        <v>42832</v>
      </c>
      <c r="Q33" s="317">
        <f>SUM(Q34:Q39)</f>
        <v>29589</v>
      </c>
      <c r="R33" s="317">
        <f>SUM(R34:R39)</f>
        <v>28202</v>
      </c>
      <c r="S33" s="317">
        <f>SUM(S34:S39)</f>
        <v>32427</v>
      </c>
      <c r="T33" s="287">
        <f t="shared" ref="T33:T39" si="37">SUM(P33:S33)</f>
        <v>11950.3</v>
      </c>
      <c r="U33" s="317">
        <f t="shared" ref="U33:V33" si="38">SUM(U34:U39)</f>
        <v>50852</v>
      </c>
      <c r="V33" s="317">
        <f>SUM(V34:V39)</f>
        <v>35885</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C16&amp;" Operating Income"</f>
        <v>Americas Segment Operating Income</v>
      </c>
      <c r="D34" s="16"/>
      <c r="E34" s="16"/>
      <c r="F34" s="469">
        <v>17864</v>
      </c>
      <c r="G34" s="469">
        <v>13927</v>
      </c>
      <c r="H34" s="469">
        <v>13117</v>
      </c>
      <c r="I34" s="469">
        <f>60508-SUM(F34:H34)</f>
        <v>15600</v>
      </c>
      <c r="J34" s="470">
        <f>SUM(F34:I34)</f>
        <v>4018</v>
      </c>
      <c r="K34" s="469">
        <v>20357</v>
      </c>
      <c r="L34" s="469">
        <v>15074</v>
      </c>
      <c r="M34" s="469">
        <v>15209</v>
      </c>
      <c r="N34" s="469">
        <v>17016</v>
      </c>
      <c r="O34" s="470">
        <f>SUM(K34:N34)</f>
        <v>6314</v>
      </c>
      <c r="P34" s="469">
        <v>21509</v>
      </c>
      <c r="Q34" s="469">
        <v>16774</v>
      </c>
      <c r="R34" s="469">
        <v>16511</v>
      </c>
      <c r="S34" s="469">
        <v>17686</v>
      </c>
      <c r="T34" s="470">
        <f>SUM(P34:S34)</f>
        <v>11950.3</v>
      </c>
      <c r="U34" s="469">
        <v>23953</v>
      </c>
      <c r="V34" s="469">
        <v>19373</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Greater China Segment Operating Income</v>
      </c>
      <c r="D35" s="16"/>
      <c r="E35" s="16"/>
      <c r="F35" s="469">
        <v>10437</v>
      </c>
      <c r="G35" s="469">
        <v>7531</v>
      </c>
      <c r="H35" s="469">
        <v>6207</v>
      </c>
      <c r="I35" s="469">
        <v>6153</v>
      </c>
      <c r="J35" s="470">
        <f>SUM(F35:I35)</f>
      </c>
      <c r="K35" s="469">
        <v>8622</v>
      </c>
      <c r="L35" s="469">
        <v>6700</v>
      </c>
      <c r="M35" s="469">
        <v>5562</v>
      </c>
      <c r="N35" s="469">
        <v>6198</v>
      </c>
      <c r="O35" s="470">
        <f>SUM(K35:N35)</f>
      </c>
      <c r="P35" s="469">
        <v>8160</v>
      </c>
      <c r="Q35" s="469">
        <v>6626</v>
      </c>
      <c r="R35" s="469">
        <v>5822</v>
      </c>
      <c r="S35" s="469">
        <v>6309</v>
      </c>
      <c r="T35" s="470">
        <f>SUM(P35:S35)</f>
      </c>
      <c r="U35" s="469">
        <v>11792</v>
      </c>
      <c r="V35" s="469">
        <v>9189</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Japan Segment Operating Income</v>
      </c>
      <c r="D36" s="16"/>
      <c r="E36" s="16"/>
      <c r="F36" s="469">
        <v>3236</v>
      </c>
      <c r="G36" s="469">
        <v>3394</v>
      </c>
      <c r="H36" s="469">
        <v>2443</v>
      </c>
      <c r="I36" s="469">
        <v>2815</v>
      </c>
      <c r="J36" s="470">
        <f>SUM(F36:I36)</f>
      </c>
      <c r="K36" s="469">
        <v>3819</v>
      </c>
      <c r="L36" s="469">
        <v>3135</v>
      </c>
      <c r="M36" s="469">
        <v>2544</v>
      </c>
      <c r="N36" s="469">
        <v>2956</v>
      </c>
      <c r="O36" s="470">
        <f>SUM(K36:N36)</f>
      </c>
      <c r="P36" s="469">
        <v>4314</v>
      </c>
      <c r="Q36" s="469">
        <v>3434</v>
      </c>
      <c r="R36" s="469">
        <v>2872</v>
      </c>
      <c r="S36" s="469">
        <v>3335</v>
      </c>
      <c r="T36" s="470">
        <f>SUM(P36:S36)</f>
      </c>
      <c r="U36" s="469">
        <v>4613</v>
      </c>
      <c r="V36" s="469">
        <v>3839</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Other / Reconciliation Operating Income</v>
      </c>
      <c r="D37" s="16"/>
      <c r="E37" s="16"/>
      <c r="F37" s="469">
        <v>4479</v>
      </c>
      <c r="G37" s="469">
        <v>3466</v>
      </c>
      <c r="H37" s="469">
        <v>1231</v>
      </c>
      <c r="I37" s="469">
        <v>2401</v>
      </c>
      <c r="J37" s="470">
        <f>SUM(F37:I37)</f>
      </c>
      <c r="K37" s="469">
        <v>7575</v>
      </c>
      <c r="L37" s="469">
        <v>2991</v>
      </c>
      <c r="M37" s="469">
        <v>2037</v>
      </c>
      <c r="N37" s="469">
        <v>3421</v>
      </c>
      <c r="O37" s="470">
        <f>SUM(K37:N37)</f>
      </c>
      <c r="P37" s="469">
        <v>8849</v>
      </c>
      <c r="Q37" s="469">
        <v>2755</v>
      </c>
      <c r="R37" s="469">
        <v>2997</v>
      </c>
      <c r="S37" s="469">
        <v>5097</v>
      </c>
      <c r="T37" s="470">
        <f>SUM(P37:S37)</f>
      </c>
      <c r="U37" s="469">
        <v>10494</v>
      </c>
      <c r="V37" s="469">
        <v>3484</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F33-SUM(F34:F39)</f>
        <v>1e-12</v>
      </c>
      <c r="G41" s="483">
        <f>G33-SUM(G34:G39)</f>
        <v>1e-12</v>
      </c>
      <c r="H41" s="483">
        <f>H33-SUM(H34:H39)</f>
        <v>1e-12</v>
      </c>
      <c r="I41" s="483">
        <f>I33-SUM(I34:I39)</f>
        <v>1e-12</v>
      </c>
      <c r="J41" s="484">
        <f>J33-SUM(J34:J39)</f>
      </c>
      <c r="K41" s="483">
        <f>K33-SUM(K34:K39)</f>
        <v>1e-12</v>
      </c>
      <c r="L41" s="483">
        <f>L33-SUM(L34:L39)</f>
        <v>1e-12</v>
      </c>
      <c r="M41" s="483">
        <f>M33-SUM(M34:M39)</f>
        <v>1e-12</v>
      </c>
      <c r="N41" s="483">
        <f>N33-SUM(N34:N39)</f>
        <v>1e-12</v>
      </c>
      <c r="O41" s="484">
        <f>O33-SUM(O34:O39)</f>
      </c>
      <c r="P41" s="483">
        <f>P33-SUM(P34:P39)</f>
        <v>1e-12</v>
      </c>
      <c r="Q41" s="483">
        <f>Q33-SUM(Q34:Q39)</f>
        <v>1e-12</v>
      </c>
      <c r="R41" s="483">
        <f>R33-SUM(R34:R39)</f>
        <v>1e-12</v>
      </c>
      <c r="S41" s="483">
        <f>S33-SUM(S34:S39)</f>
        <v>1e-12</v>
      </c>
      <c r="T41" s="484">
        <f>T33-SUM(T34:T39)</f>
      </c>
      <c r="U41" s="483">
        <f>U33-SUM(U34:U39)</f>
        <v>1e-12</v>
      </c>
      <c r="V41" s="483">
        <f>V33-SUM(V34:V39)</f>
        <v>1e-12</v>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C16</f>
        <v>Home Improvement Retail</v>
      </c>
      <c r="D44" s="16"/>
      <c r="E44" s="16"/>
      <c r="F44" s="377">
        <f t="shared" ref="F44:AG44" si="45">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6">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7">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8">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49">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0">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2">C16&amp;" D&amp;A"</f>
        <v>Home Improvement Retail D&amp;A</v>
      </c>
      <c r="D52" s="16"/>
      <c r="E52" s="16"/>
      <c r="F52" s="469">
        <v>0</v>
      </c>
      <c r="G52" s="469">
        <v>0</v>
      </c>
      <c r="H52" s="469">
        <v>0</v>
      </c>
      <c r="I52" s="469">
        <v>0</v>
      </c>
      <c r="J52" s="487">
        <f t="shared" ref="J52:J57" si="53">SUM(F52:I52)</f>
        <v>1477</v>
      </c>
      <c r="K52" s="469">
        <v>0</v>
      </c>
      <c r="L52" s="469">
        <v>0</v>
      </c>
      <c r="M52" s="469">
        <v>0</v>
      </c>
      <c r="N52" s="469">
        <v>0</v>
      </c>
      <c r="O52" s="487">
        <f t="shared" ref="O52:O57" si="54">SUM(K52:N52)</f>
        <v>1262</v>
      </c>
      <c r="P52" s="469">
        <v>0</v>
      </c>
      <c r="Q52" s="469">
        <v>0</v>
      </c>
      <c r="R52" s="469">
        <v>0</v>
      </c>
      <c r="S52" s="469">
        <v>0</v>
      </c>
      <c r="T52" s="487">
        <f t="shared" ref="T52:T57" si="55">SUM(P52:S52)</f>
        <v>1398</v>
      </c>
      <c r="U52" s="469">
        <v>0</v>
      </c>
      <c r="V52" s="469">
        <v>0</v>
      </c>
      <c r="W52" s="469">
        <v>425</v>
      </c>
      <c r="X52" s="488">
        <f t="shared" ref="X52:X57" si="56">X62*X$51</f>
        <v>331.18750000000006</v>
      </c>
      <c r="Y52" s="470">
        <f t="shared" ref="Y52:Y57" si="57">SUM(U52:X52)</f>
        <v>1556.1875</v>
      </c>
      <c r="Z52" s="488">
        <f t="shared" ref="Z52:AC52" si="58">Z62*Z$51</f>
        <v>331.86891850000006</v>
      </c>
      <c r="AA52" s="488">
        <f>AA62*AA$51</f>
        <v>336.85146518625004</v>
      </c>
      <c r="AB52" s="488">
        <f>AB62*AB$51</f>
        <v>342.23237867969067</v>
      </c>
      <c r="AC52" s="488">
        <f>AC62*AC$51</f>
        <v>343.91086566405204</v>
      </c>
      <c r="AD52" s="470">
        <f t="shared" ref="AD52:AD57" si="59">SUM(Z52:AC52)</f>
        <v>1354.863628029993</v>
      </c>
      <c r="AE52" s="470">
        <f t="shared" ref="AE52:AG52" si="60">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1">Z63*Z$51</f>
        <v>0</v>
      </c>
      <c r="AA53" s="488">
        <f>AA63*AA$51</f>
      </c>
      <c r="AB53" s="488">
        <f>AB63*AB$51</f>
      </c>
      <c r="AC53" s="488">
        <f>AC63*AC$51</f>
      </c>
      <c r="AD53" s="470">
        <f>SUM(Z53:AC53)</f>
      </c>
      <c r="AE53" s="470">
        <f t="shared" ref="AE53:AG53" si="62">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3">Z64*Z$51</f>
        <v>0</v>
      </c>
      <c r="AA54" s="488">
        <f>AA64*AA$51</f>
      </c>
      <c r="AB54" s="488">
        <f>AB64*AB$51</f>
      </c>
      <c r="AC54" s="488">
        <f>AC64*AC$51</f>
      </c>
      <c r="AD54" s="470">
        <f>SUM(Z54:AC54)</f>
      </c>
      <c r="AE54" s="470">
        <f t="shared" ref="AE54:AG54" si="64">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5">Z65*Z$51</f>
        <v>0</v>
      </c>
      <c r="AA55" s="488">
        <f>AA65*AA$51</f>
      </c>
      <c r="AB55" s="488">
        <f>AB65*AB$51</f>
      </c>
      <c r="AC55" s="488">
        <f>AC65*AC$51</f>
      </c>
      <c r="AD55" s="470">
        <f>SUM(Z55:AC55)</f>
      </c>
      <c r="AE55" s="470">
        <f t="shared" ref="AE55:AG55" si="66">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7">Z66*Z$51</f>
        <v>0</v>
      </c>
      <c r="AA56" s="488">
        <f>AA66*AA$51</f>
      </c>
      <c r="AB56" s="488">
        <f>AB66*AB$51</f>
      </c>
      <c r="AC56" s="488">
        <f>AC66*AC$51</f>
      </c>
      <c r="AD56" s="470">
        <f>SUM(Z56:AC56)</f>
      </c>
      <c r="AE56" s="470">
        <f t="shared" ref="AE56:AG56" si="68">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69">Z67*Z$51</f>
        <v>0</v>
      </c>
      <c r="AA57" s="488">
        <f>AA67*AA$51</f>
      </c>
      <c r="AB57" s="488">
        <f>AB67*AB$51</f>
      </c>
      <c r="AC57" s="488">
        <f>AC67*AC$51</f>
      </c>
      <c r="AD57" s="470">
        <f>SUM(Z57:AC57)</f>
      </c>
      <c r="AE57" s="470">
        <f t="shared" ref="AE57:AG57" si="70">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0</v>
      </c>
      <c r="K59" s="489">
        <f>K51-Model!K60</f>
        <v>1e-12</v>
      </c>
      <c r="L59" s="489">
        <f>L51-Model!L60</f>
        <v>1e-12</v>
      </c>
      <c r="M59" s="489">
        <f>M51-Model!M60</f>
        <v>1e-12</v>
      </c>
      <c r="N59" s="489">
        <f>N51-Model!N60</f>
        <v>1e-12</v>
      </c>
      <c r="O59" s="484">
        <f>O51-Model!O60</f>
        <v>0</v>
      </c>
      <c r="P59" s="489">
        <f>P51-Model!P60</f>
        <v>1e-12</v>
      </c>
      <c r="Q59" s="489">
        <f>Q51-Model!Q60</f>
        <v>1e-12</v>
      </c>
      <c r="R59" s="489">
        <f>R51-Model!R60</f>
        <v>1e-12</v>
      </c>
      <c r="S59" s="489">
        <f>S51-Model!S60</f>
        <v>1e-12</v>
      </c>
      <c r="T59" s="484">
        <f>T51-Model!T60</f>
        <v>0</v>
      </c>
      <c r="U59" s="489">
        <f>U51-Model!U60</f>
        <v>1e-12</v>
      </c>
      <c r="V59" s="489">
        <f>V51-Model!V60</f>
        <v>1e-12</v>
      </c>
      <c r="W59" s="489">
        <f>W51-Model!W60</f>
        <v>0</v>
      </c>
      <c r="X59" s="490">
        <f t="shared" ref="X59:AG59" si="71">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C16</f>
        <v>Home Improvement Retail</v>
      </c>
      <c r="D62" s="16"/>
      <c r="E62" s="16"/>
      <c r="F62" s="377">
        <f t="shared" ref="F62:W62" si="73">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4">Y52/Y$51</f>
        <v>1</v>
      </c>
      <c r="Z62" s="380">
        <f>Drivers!Z78</f>
        <v>1</v>
      </c>
      <c r="AA62" s="380">
        <f>Drivers!AA78</f>
        <v>1</v>
      </c>
      <c r="AB62" s="380">
        <f>Drivers!AB78</f>
        <v>1</v>
      </c>
      <c r="AC62" s="380">
        <f>Drivers!AC78</f>
        <v>1</v>
      </c>
      <c r="AD62" s="492">
        <f t="shared" ref="AD62:AD67" si="75">AD52/AD$51</f>
        <v>1</v>
      </c>
      <c r="AE62" s="381">
        <f>Drivers!AE78</f>
        <v>1</v>
      </c>
      <c r="AF62" s="381">
        <f>Drivers!AF78</f>
        <v>1</v>
      </c>
      <c r="AG62" s="381">
        <f>Drivers!AG78</f>
        <v>1</v>
      </c>
    </row>
    <row r="63" ht="14.25" customHeight="1" spans="1:33" x14ac:dyDescent="0.25">
      <c r="C63" s="491" t="str">
        <f>C17</f>
        <v>Segment 2</v>
      </c>
      <c r="D63" s="16"/>
      <c r="E63" s="16"/>
      <c r="F63" s="377">
        <f t="shared" ref="F63:W63" si="76">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7">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78">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79">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0">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2">C16&amp;" EBITDA"</f>
        <v>Home Improvement Retail EBITDA</v>
      </c>
      <c r="D70" s="16"/>
      <c r="E70" s="16"/>
      <c r="F70" s="317">
        <f t="shared" ref="F70:AG70" si="83">F52+F34</f>
        <v>17864</v>
      </c>
      <c r="G70" s="317">
        <f>G52+G34</f>
        <v>13927</v>
      </c>
      <c r="H70" s="317">
        <f>H52+H34</f>
        <v>13117</v>
      </c>
      <c r="I70" s="317">
        <f>I52+I34</f>
        <v>15600</v>
      </c>
      <c r="J70" s="495">
        <f>J52+J34</f>
        <v>5495</v>
      </c>
      <c r="K70" s="317">
        <f>K52+K34</f>
        <v>20357</v>
      </c>
      <c r="L70" s="317">
        <f>L52+L34</f>
        <v>15074</v>
      </c>
      <c r="M70" s="317">
        <f>M52+M34</f>
        <v>15209</v>
      </c>
      <c r="N70" s="317">
        <f>N52+N34</f>
        <v>17016</v>
      </c>
      <c r="O70" s="495">
        <f>O52+O34</f>
        <v>7576</v>
      </c>
      <c r="P70" s="317">
        <f>P52+P34</f>
        <v>21509</v>
      </c>
      <c r="Q70" s="317">
        <f>Q52+Q34</f>
        <v>16774</v>
      </c>
      <c r="R70" s="317">
        <f>R52+R34</f>
        <v>16511</v>
      </c>
      <c r="S70" s="317">
        <f>S52+S34</f>
        <v>17686</v>
      </c>
      <c r="T70" s="495">
        <f>T52+T34</f>
        <v>13348.3</v>
      </c>
      <c r="U70" s="317">
        <f>U52+U34</f>
        <v>23953</v>
      </c>
      <c r="V70" s="317">
        <f>V52+V34</f>
        <v>19373</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4">F53+F35</f>
        <v>10437</v>
      </c>
      <c r="G71" s="317">
        <f>G53+G35</f>
        <v>7531</v>
      </c>
      <c r="H71" s="317">
        <f>H53+H35</f>
        <v>6207</v>
      </c>
      <c r="I71" s="317">
        <f>I53+I35</f>
        <v>6153</v>
      </c>
      <c r="J71" s="495">
        <f>J53+J35</f>
      </c>
      <c r="K71" s="317">
        <f>K53+K35</f>
        <v>8622</v>
      </c>
      <c r="L71" s="317">
        <f>L53+L35</f>
        <v>6700</v>
      </c>
      <c r="M71" s="317">
        <f>M53+M35</f>
        <v>5562</v>
      </c>
      <c r="N71" s="317">
        <f>N53+N35</f>
        <v>6198</v>
      </c>
      <c r="O71" s="495">
        <f>O53+O35</f>
      </c>
      <c r="P71" s="317">
        <f>P53+P35</f>
        <v>8160</v>
      </c>
      <c r="Q71" s="317">
        <f>Q53+Q35</f>
        <v>6626</v>
      </c>
      <c r="R71" s="317">
        <f>R53+R35</f>
        <v>5822</v>
      </c>
      <c r="S71" s="317">
        <f>S53+S35</f>
        <v>6309</v>
      </c>
      <c r="T71" s="495">
        <f>T53+T35</f>
      </c>
      <c r="U71" s="317">
        <f>U53+U35</f>
        <v>11792</v>
      </c>
      <c r="V71" s="317">
        <f>V53+V35</f>
        <v>9189</v>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5">F54+F36</f>
        <v>3236</v>
      </c>
      <c r="G72" s="317">
        <f>G54+G36</f>
        <v>3394</v>
      </c>
      <c r="H72" s="317">
        <f>H54+H36</f>
        <v>2443</v>
      </c>
      <c r="I72" s="317">
        <f>I54+I36</f>
        <v>2815</v>
      </c>
      <c r="J72" s="495">
        <f>J54+J36</f>
      </c>
      <c r="K72" s="317">
        <f>K54+K36</f>
        <v>3819</v>
      </c>
      <c r="L72" s="317">
        <f>L54+L36</f>
        <v>3135</v>
      </c>
      <c r="M72" s="317">
        <f>M54+M36</f>
        <v>2544</v>
      </c>
      <c r="N72" s="317">
        <f>N54+N36</f>
        <v>2956</v>
      </c>
      <c r="O72" s="495">
        <f>O54+O36</f>
      </c>
      <c r="P72" s="317">
        <f>P54+P36</f>
        <v>4314</v>
      </c>
      <c r="Q72" s="317">
        <f>Q54+Q36</f>
        <v>3434</v>
      </c>
      <c r="R72" s="317">
        <f>R54+R36</f>
        <v>2872</v>
      </c>
      <c r="S72" s="317">
        <f>S54+S36</f>
        <v>3335</v>
      </c>
      <c r="T72" s="495">
        <f>T54+T36</f>
      </c>
      <c r="U72" s="317">
        <f>U54+U36</f>
        <v>4613</v>
      </c>
      <c r="V72" s="317">
        <f>V54+V36</f>
        <v>3839</v>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6">F55+F37</f>
        <v>4479</v>
      </c>
      <c r="G73" s="317">
        <f>G55+G37</f>
        <v>3466</v>
      </c>
      <c r="H73" s="317">
        <f>H55+H37</f>
        <v>1231</v>
      </c>
      <c r="I73" s="317">
        <f>I55+I37</f>
        <v>2401</v>
      </c>
      <c r="J73" s="495">
        <f>J55+J37</f>
      </c>
      <c r="K73" s="317">
        <f>K55+K37</f>
        <v>7575</v>
      </c>
      <c r="L73" s="317">
        <f>L55+L37</f>
        <v>2991</v>
      </c>
      <c r="M73" s="317">
        <f>M55+M37</f>
        <v>2037</v>
      </c>
      <c r="N73" s="317">
        <f>N55+N37</f>
        <v>3421</v>
      </c>
      <c r="O73" s="495">
        <f>O55+O37</f>
      </c>
      <c r="P73" s="317">
        <f>P55+P37</f>
        <v>8849</v>
      </c>
      <c r="Q73" s="317">
        <f>Q55+Q37</f>
        <v>2755</v>
      </c>
      <c r="R73" s="317">
        <f>R55+R37</f>
        <v>2997</v>
      </c>
      <c r="S73" s="317">
        <f>S55+S37</f>
        <v>5097</v>
      </c>
      <c r="T73" s="495">
        <f>T55+T37</f>
      </c>
      <c r="U73" s="317">
        <f>U55+U37</f>
        <v>10494</v>
      </c>
      <c r="V73" s="317">
        <f>V55+V37</f>
        <v>3484</v>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7">F56+F38</f>
        <v>1e-12</v>
      </c>
      <c r="G74" s="317">
        <f>G56+G38</f>
        <v>1e-12</v>
      </c>
      <c r="H74" s="317">
        <f>H56+H38</f>
        <v>1e-12</v>
      </c>
      <c r="I74" s="317">
        <f>I56+I38</f>
        <v>1e-12</v>
      </c>
      <c r="J74" s="495">
        <f>J56+J38</f>
      </c>
      <c r="K74" s="317">
        <f>K56+K38</f>
        <v>1e-12</v>
      </c>
      <c r="L74" s="317">
        <f>L56+L38</f>
        <v>1e-12</v>
      </c>
      <c r="M74" s="317">
        <f>M56+M38</f>
        <v>1e-12</v>
      </c>
      <c r="N74" s="317">
        <f>N56+N38</f>
        <v>1e-12</v>
      </c>
      <c r="O74" s="495">
        <f>O56+O38</f>
      </c>
      <c r="P74" s="317">
        <f>P56+P38</f>
        <v>1e-12</v>
      </c>
      <c r="Q74" s="317">
        <f>Q56+Q38</f>
        <v>1e-12</v>
      </c>
      <c r="R74" s="317">
        <f>R56+R38</f>
        <v>1e-12</v>
      </c>
      <c r="S74" s="317">
        <f>S56+S38</f>
        <v>1e-12</v>
      </c>
      <c r="T74" s="495">
        <f>T56+T38</f>
      </c>
      <c r="U74" s="317">
        <f>U56+U38</f>
        <v>1e-12</v>
      </c>
      <c r="V74" s="317">
        <f>V56+V38</f>
        <v>1e-12</v>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88">F57+F39</f>
        <v>1e-12</v>
      </c>
      <c r="G75" s="317">
        <f>G57+G39</f>
        <v>1e-12</v>
      </c>
      <c r="H75" s="317">
        <f>H57+H39</f>
        <v>1e-12</v>
      </c>
      <c r="I75" s="317">
        <f>I57+I39</f>
        <v>1e-12</v>
      </c>
      <c r="J75" s="495">
        <f>J57+J39</f>
      </c>
      <c r="K75" s="317">
        <f>K57+K39</f>
        <v>1e-12</v>
      </c>
      <c r="L75" s="317">
        <f>L57+L39</f>
        <v>1e-12</v>
      </c>
      <c r="M75" s="317">
        <f>M57+M39</f>
        <v>1e-12</v>
      </c>
      <c r="N75" s="317">
        <f>N57+N39</f>
        <v>1e-12</v>
      </c>
      <c r="O75" s="495">
        <f>O57+O39</f>
      </c>
      <c r="P75" s="317">
        <f>P57+P39</f>
        <v>1e-12</v>
      </c>
      <c r="Q75" s="317">
        <f>Q57+Q39</f>
        <v>1e-12</v>
      </c>
      <c r="R75" s="317">
        <f>R57+R39</f>
        <v>1e-12</v>
      </c>
      <c r="S75" s="317">
        <f>S57+S39</f>
        <v>1e-12</v>
      </c>
      <c r="T75" s="495">
        <f>T57+T39</f>
      </c>
      <c r="U75" s="317">
        <f>U57+U39</f>
        <v>1e-12</v>
      </c>
      <c r="V75" s="317">
        <f>V57+V39</f>
        <v>1e-12</v>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C16</f>
        <v>Home Improvement Retail</v>
      </c>
      <c r="D78" s="16"/>
      <c r="E78" s="16"/>
      <c r="F78" s="377">
        <f t="shared" ref="F78:AG78" si="90">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1">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2">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3">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4">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5">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SUM(F89:F93)</f>
        <v>1e-12</v>
      </c>
      <c r="G88" s="498">
        <f>SUM(G89:G93)</f>
        <v>1e-12</v>
      </c>
      <c r="H88" s="498">
        <f>SUM(H89:H93)</f>
        <v>1e-12</v>
      </c>
      <c r="I88" s="498">
        <f>SUM(I89:I93)</f>
        <v>1e-12</v>
      </c>
      <c r="J88" s="287">
        <f t="shared" ref="J88:J93" si="97">SUM(F88:I88)</f>
        <v>0</v>
      </c>
      <c r="K88" s="498">
        <f t="shared" ref="K88:N88" si="98">SUM(K89:K93)</f>
        <v>1e-12</v>
      </c>
      <c r="L88" s="498">
        <f>SUM(L89:L93)</f>
        <v>1e-12</v>
      </c>
      <c r="M88" s="498">
        <f>SUM(M89:M93)</f>
        <v>1e-12</v>
      </c>
      <c r="N88" s="498">
        <f>SUM(N89:N93)</f>
        <v>1e-12</v>
      </c>
      <c r="O88" s="287">
        <f t="shared" ref="O88:O93" si="99">SUM(K88:N88)</f>
        <v>0</v>
      </c>
      <c r="P88" s="498">
        <f t="shared" ref="P88:S88" si="100">SUM(P89:P93)</f>
        <v>1e-12</v>
      </c>
      <c r="Q88" s="498">
        <f>SUM(Q89:Q93)</f>
        <v>1e-12</v>
      </c>
      <c r="R88" s="498">
        <f>SUM(R89:R93)</f>
        <v>1e-12</v>
      </c>
      <c r="S88" s="498">
        <f>SUM(S89:S93)</f>
        <v>1e-12</v>
      </c>
      <c r="T88" s="287">
        <f t="shared" ref="T88:T93" si="101">SUM(P88:S88)</f>
        <v>0</v>
      </c>
      <c r="U88" s="498">
        <f t="shared" ref="U88:X88" si="102">SUM(U89:U93)</f>
        <v>1e-12</v>
      </c>
      <c r="V88" s="498">
        <f>SUM(V89:V93)</f>
        <v>1e-12</v>
      </c>
      <c r="W88" s="498">
        <f>SUM(W89:W93)</f>
      </c>
      <c r="X88" s="499">
        <f>SUM(X89:X93)</f>
      </c>
      <c r="Y88" s="287">
        <f t="shared" ref="Y88:Y93" si="103">SUM(U88:X88)</f>
        <v>0</v>
      </c>
      <c r="Z88" s="499">
        <f t="shared" ref="Z88:AC88" si="104">SUM(Z89:Z93)</f>
        <v>0</v>
      </c>
      <c r="AA88" s="499">
        <f>SUM(AA89:AA93)</f>
      </c>
      <c r="AB88" s="499">
        <f>SUM(AB89:AB93)</f>
      </c>
      <c r="AC88" s="499">
        <f>SUM(AC89:AC93)</f>
      </c>
      <c r="AD88" s="287">
        <f t="shared" ref="AD88:AD93" si="105">SUM(Z88:AC88)</f>
        <v>0</v>
      </c>
      <c r="AE88" s="500">
        <f t="shared" ref="AE88:AG88" si="106">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7">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8">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09">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0">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1">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2">SUM(F103:I103)</f>
        <v>0</v>
      </c>
      <c r="K103" s="469">
        <v>0</v>
      </c>
      <c r="L103" s="469">
        <v>0</v>
      </c>
      <c r="M103" s="469">
        <v>0</v>
      </c>
      <c r="N103" s="469">
        <v>0</v>
      </c>
      <c r="O103" s="470">
        <f t="shared" ref="O103:O107" si="113">SUM(K103:N103)</f>
        <v>0</v>
      </c>
      <c r="P103" s="469">
        <v>0</v>
      </c>
      <c r="Q103" s="469">
        <v>0</v>
      </c>
      <c r="R103" s="469">
        <v>0</v>
      </c>
      <c r="S103" s="469">
        <v>0</v>
      </c>
      <c r="T103" s="470">
        <f t="shared" ref="T103:T107" si="114">SUM(P103:S103)</f>
        <v>0</v>
      </c>
      <c r="U103" s="469">
        <v>0</v>
      </c>
      <c r="V103" s="469">
        <v>0</v>
      </c>
      <c r="W103" s="469">
        <v>0</v>
      </c>
      <c r="X103" s="477">
        <v>0</v>
      </c>
      <c r="Y103" s="470">
        <f t="shared" ref="Y103:Y107" si="115">SUM(U103:X103)</f>
        <v>0</v>
      </c>
      <c r="Z103" s="477">
        <v>0</v>
      </c>
      <c r="AA103" s="477">
        <v>0</v>
      </c>
      <c r="AB103" s="477">
        <v>0</v>
      </c>
      <c r="AC103" s="477">
        <v>0</v>
      </c>
      <c r="AD103" s="470">
        <f t="shared" ref="AD103:AD107" si="116">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7">SUM(F110:I110)</f>
        <v>0</v>
      </c>
      <c r="K110" s="469">
        <v>0</v>
      </c>
      <c r="L110" s="469">
        <v>0</v>
      </c>
      <c r="M110" s="469">
        <v>0</v>
      </c>
      <c r="N110" s="469">
        <v>0</v>
      </c>
      <c r="O110" s="470">
        <f t="shared" ref="O110:O114" si="118">SUM(K110:N110)</f>
        <v>0</v>
      </c>
      <c r="P110" s="469">
        <v>0</v>
      </c>
      <c r="Q110" s="469">
        <v>0</v>
      </c>
      <c r="R110" s="469">
        <v>0</v>
      </c>
      <c r="S110" s="469">
        <v>0</v>
      </c>
      <c r="T110" s="470">
        <f t="shared" ref="T110:T114" si="119">SUM(P110:S110)</f>
        <v>0</v>
      </c>
      <c r="U110" s="469">
        <v>0</v>
      </c>
      <c r="V110" s="469">
        <v>0</v>
      </c>
      <c r="W110" s="469">
        <v>0</v>
      </c>
      <c r="X110" s="477">
        <v>0</v>
      </c>
      <c r="Y110" s="470">
        <f t="shared" ref="Y110:Y114" si="120">SUM(U110:X110)</f>
        <v>0</v>
      </c>
      <c r="Z110" s="477">
        <v>0</v>
      </c>
      <c r="AA110" s="477">
        <v>0</v>
      </c>
      <c r="AB110" s="477">
        <v>0</v>
      </c>
      <c r="AC110" s="477">
        <v>0</v>
      </c>
      <c r="AD110" s="470">
        <f t="shared" ref="AD110:AD114" si="121">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2">SUM(F117:I117)</f>
        <v>0</v>
      </c>
      <c r="K117" s="469">
        <v>0</v>
      </c>
      <c r="L117" s="469">
        <v>0</v>
      </c>
      <c r="M117" s="469">
        <v>0</v>
      </c>
      <c r="N117" s="469">
        <v>0</v>
      </c>
      <c r="O117" s="470">
        <f t="shared" ref="O117:O121" si="123">SUM(K117:N117)</f>
        <v>0</v>
      </c>
      <c r="P117" s="469">
        <v>0</v>
      </c>
      <c r="Q117" s="469">
        <v>0</v>
      </c>
      <c r="R117" s="469">
        <v>0</v>
      </c>
      <c r="S117" s="469">
        <v>0</v>
      </c>
      <c r="T117" s="470">
        <f t="shared" ref="T117:T121" si="124">SUM(P117:S117)</f>
        <v>0</v>
      </c>
      <c r="U117" s="469">
        <v>0</v>
      </c>
      <c r="V117" s="469">
        <v>0</v>
      </c>
      <c r="W117" s="469">
        <v>0</v>
      </c>
      <c r="X117" s="477">
        <v>0</v>
      </c>
      <c r="Y117" s="470">
        <f t="shared" ref="Y117:Y121" si="125">SUM(U117:X117)</f>
        <v>0</v>
      </c>
      <c r="Z117" s="477">
        <v>0</v>
      </c>
      <c r="AA117" s="477">
        <v>0</v>
      </c>
      <c r="AB117" s="477">
        <v>0</v>
      </c>
      <c r="AC117" s="477">
        <v>0</v>
      </c>
      <c r="AD117" s="470">
        <f t="shared" ref="AD117:AD121" si="126">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7">SUM(F124:I124)</f>
        <v>0</v>
      </c>
      <c r="K124" s="469">
        <v>0</v>
      </c>
      <c r="L124" s="469">
        <v>0</v>
      </c>
      <c r="M124" s="469">
        <v>0</v>
      </c>
      <c r="N124" s="469">
        <v>0</v>
      </c>
      <c r="O124" s="470">
        <f t="shared" ref="O124:O128" si="128">SUM(K124:N124)</f>
        <v>0</v>
      </c>
      <c r="P124" s="469">
        <v>0</v>
      </c>
      <c r="Q124" s="469">
        <v>0</v>
      </c>
      <c r="R124" s="469">
        <v>0</v>
      </c>
      <c r="S124" s="469">
        <v>0</v>
      </c>
      <c r="T124" s="470">
        <f t="shared" ref="T124:T128" si="129">SUM(P124:S124)</f>
        <v>0</v>
      </c>
      <c r="U124" s="469">
        <v>0</v>
      </c>
      <c r="V124" s="469">
        <v>0</v>
      </c>
      <c r="W124" s="469">
        <v>0</v>
      </c>
      <c r="X124" s="477">
        <v>0</v>
      </c>
      <c r="Y124" s="470">
        <f t="shared" ref="Y124:Y128" si="130">SUM(U124:X124)</f>
        <v>0</v>
      </c>
      <c r="Z124" s="477">
        <v>0</v>
      </c>
      <c r="AA124" s="477">
        <v>0</v>
      </c>
      <c r="AB124" s="477">
        <v>0</v>
      </c>
      <c r="AC124" s="477">
        <v>0</v>
      </c>
      <c r="AD124" s="470">
        <f t="shared" ref="AD124:AD128" si="131">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2">SUM(F131:I131)</f>
        <v>0</v>
      </c>
      <c r="K131" s="469">
        <v>0</v>
      </c>
      <c r="L131" s="469">
        <v>0</v>
      </c>
      <c r="M131" s="469">
        <v>0</v>
      </c>
      <c r="N131" s="469">
        <v>0</v>
      </c>
      <c r="O131" s="470">
        <f t="shared" ref="O131:O135" si="133">SUM(K131:N131)</f>
        <v>0</v>
      </c>
      <c r="P131" s="469">
        <v>0</v>
      </c>
      <c r="Q131" s="469">
        <v>0</v>
      </c>
      <c r="R131" s="469">
        <v>0</v>
      </c>
      <c r="S131" s="469">
        <v>0</v>
      </c>
      <c r="T131" s="470">
        <f t="shared" ref="T131:T135" si="134">SUM(P131:S131)</f>
        <v>0</v>
      </c>
      <c r="U131" s="469">
        <v>0</v>
      </c>
      <c r="V131" s="469">
        <v>0</v>
      </c>
      <c r="W131" s="469">
        <v>0</v>
      </c>
      <c r="X131" s="477">
        <v>0</v>
      </c>
      <c r="Y131" s="470">
        <f t="shared" ref="Y131:Y135" si="135">SUM(U131:X131)</f>
        <v>0</v>
      </c>
      <c r="Z131" s="477">
        <v>0</v>
      </c>
      <c r="AA131" s="477">
        <v>0</v>
      </c>
      <c r="AB131" s="477">
        <v>0</v>
      </c>
      <c r="AC131" s="477">
        <v>0</v>
      </c>
      <c r="AD131" s="470">
        <f t="shared" ref="AD131:AD135" si="136">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7">SUM(F138:I138)</f>
        <v>0</v>
      </c>
      <c r="K138" s="469">
        <v>0</v>
      </c>
      <c r="L138" s="469">
        <v>0</v>
      </c>
      <c r="M138" s="469">
        <v>0</v>
      </c>
      <c r="N138" s="469">
        <v>0</v>
      </c>
      <c r="O138" s="470">
        <f t="shared" ref="O138:O142" si="138">SUM(K138:N138)</f>
        <v>0</v>
      </c>
      <c r="P138" s="469">
        <v>0</v>
      </c>
      <c r="Q138" s="469">
        <v>0</v>
      </c>
      <c r="R138" s="469">
        <v>0</v>
      </c>
      <c r="S138" s="469">
        <v>0</v>
      </c>
      <c r="T138" s="470">
        <f t="shared" ref="T138:T142" si="139">SUM(P138:S138)</f>
        <v>0</v>
      </c>
      <c r="U138" s="469">
        <v>0</v>
      </c>
      <c r="V138" s="469">
        <v>0</v>
      </c>
      <c r="W138" s="469">
        <v>0</v>
      </c>
      <c r="X138" s="477">
        <v>0</v>
      </c>
      <c r="Y138" s="470">
        <f t="shared" ref="Y138:Y142" si="140">SUM(U138:X138)</f>
        <v>0</v>
      </c>
      <c r="Z138" s="477">
        <v>0</v>
      </c>
      <c r="AA138" s="477">
        <v>0</v>
      </c>
      <c r="AB138" s="477">
        <v>0</v>
      </c>
      <c r="AC138" s="477">
        <v>0</v>
      </c>
      <c r="AD138" s="470">
        <f t="shared" ref="AD138:AD142" si="141">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2">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3">C16</f>
        <v>Home Improvement Retail</v>
      </c>
      <c r="D155" s="16"/>
      <c r="E155" s="16"/>
      <c r="F155" s="377">
        <f t="shared" ref="F155:AG155" si="144">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5">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6">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7">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8">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49">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0">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C89</f>
        <v>North America</v>
      </c>
      <c r="D180" s="16"/>
      <c r="E180" s="16"/>
      <c r="F180" s="474"/>
      <c r="G180" s="474"/>
      <c r="H180" s="474"/>
      <c r="I180" s="474"/>
      <c r="J180" s="168"/>
      <c r="K180" s="377" t="str">
        <f t="shared" ref="K180:AG180" si="152">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3">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4">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5">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6">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C89</f>
        <v>North America</v>
      </c>
      <c r="D200" s="16"/>
      <c r="E200" s="16"/>
      <c r="F200" s="474"/>
      <c r="G200" s="377" t="str">
        <f t="shared" ref="G200:I200" si="158">IFERROR(G88/F88-1,"N/A")</f>
        <v>N/A</v>
      </c>
      <c r="H200" s="377" t="str">
        <f>IFERROR(H88/G88-1,"N/A")</f>
        <v>N/A</v>
      </c>
      <c r="I200" s="377" t="str">
        <f>IFERROR(I88/H88-1,"N/A")</f>
        <v>N/A</v>
      </c>
      <c r="J200" s="168"/>
      <c r="K200" s="377" t="str">
        <f t="shared" ref="K200:K204" si="159">IFERROR(K88/I88-1,"N/A")</f>
        <v>N/A</v>
      </c>
      <c r="L200" s="377" t="str">
        <f t="shared" ref="L200:N200" si="160">IFERROR(L88/K88-1,"N/A")</f>
        <v>N/A</v>
      </c>
      <c r="M200" s="377" t="str">
        <f>IFERROR(M88/L88-1,"N/A")</f>
        <v>N/A</v>
      </c>
      <c r="N200" s="377" t="str">
        <f>IFERROR(N88/M88-1,"N/A")</f>
        <v>N/A</v>
      </c>
      <c r="O200" s="378"/>
      <c r="P200" s="377" t="str">
        <f t="shared" ref="P200:P204" si="161">IFERROR(P88/N88-1,"N/A")</f>
        <v>N/A</v>
      </c>
      <c r="Q200" s="377" t="str">
        <f t="shared" ref="Q200:S200" si="162">IFERROR(Q88/P88-1,"N/A")</f>
        <v>N/A</v>
      </c>
      <c r="R200" s="377" t="str">
        <f>IFERROR(R88/Q88-1,"N/A")</f>
        <v>N/A</v>
      </c>
      <c r="S200" s="377" t="str">
        <f>IFERROR(S88/R88-1,"N/A")</f>
        <v>N/A</v>
      </c>
      <c r="T200" s="378"/>
      <c r="U200" s="377" t="str">
        <f t="shared" ref="U200:U204" si="163">IFERROR(U88/S88-1,"N/A")</f>
        <v>N/A</v>
      </c>
      <c r="V200" s="377" t="str">
        <f t="shared" ref="V200:X200" si="164">IFERROR(V88/U88-1,"N/A")</f>
        <v>N/A</v>
      </c>
      <c r="W200" s="377" t="str">
        <f>IFERROR(W88/V88-1,"N/A")</f>
        <v>N/A</v>
      </c>
      <c r="X200" s="379" t="str">
        <f>IFERROR(X88/W88-1,"N/A")</f>
        <v>N/A</v>
      </c>
      <c r="Y200" s="378"/>
      <c r="Z200" s="379" t="str">
        <f t="shared" ref="Z200:Z204" si="165">IFERROR(Z88/X88-1,"N/A")</f>
        <v>N/A</v>
      </c>
      <c r="AA200" s="379" t="str">
        <f t="shared" ref="AA200:AC200" si="166">IFERROR(AA88/Z88-1,"N/A")</f>
        <v>N/A</v>
      </c>
      <c r="AB200" s="379" t="str">
        <f>IFERROR(AB88/AA88-1,"N/A")</f>
        <v>N/A</v>
      </c>
      <c r="AC200" s="379" t="str">
        <f>IFERROR(AC88/AB88-1,"N/A")</f>
        <v>N/A</v>
      </c>
      <c r="AD200" s="378"/>
      <c r="AE200" s="378" t="str">
        <f t="shared" ref="AE200:AG200" si="167">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8">IFERROR(G89/F89-1,"N/A")</f>
        <v>N/A</v>
      </c>
      <c r="H201" s="377" t="str">
        <f>IFERROR(H89/G89-1,"N/A")</f>
        <v>N/A</v>
      </c>
      <c r="I201" s="377" t="str">
        <f>IFERROR(I89/H89-1,"N/A")</f>
        <v>N/A</v>
      </c>
      <c r="J201" s="168"/>
      <c r="K201" s="377" t="str">
        <f>IFERROR(K89/I89-1,"N/A")</f>
        <v>N/A</v>
      </c>
      <c r="L201" s="377" t="str">
        <f t="shared" ref="L201:N201" si="169">IFERROR(L89/K89-1,"N/A")</f>
        <v>N/A</v>
      </c>
      <c r="M201" s="377" t="str">
        <f>IFERROR(M89/L89-1,"N/A")</f>
        <v>N/A</v>
      </c>
      <c r="N201" s="377" t="str">
        <f>IFERROR(N89/M89-1,"N/A")</f>
        <v>N/A</v>
      </c>
      <c r="O201" s="378"/>
      <c r="P201" s="377" t="str">
        <f>IFERROR(P89/N89-1,"N/A")</f>
        <v>N/A</v>
      </c>
      <c r="Q201" s="377" t="str">
        <f t="shared" ref="Q201:S201" si="170">IFERROR(Q89/P89-1,"N/A")</f>
        <v>N/A</v>
      </c>
      <c r="R201" s="377" t="str">
        <f>IFERROR(R89/Q89-1,"N/A")</f>
        <v>N/A</v>
      </c>
      <c r="S201" s="377" t="str">
        <f>IFERROR(S89/R89-1,"N/A")</f>
        <v>N/A</v>
      </c>
      <c r="T201" s="378"/>
      <c r="U201" s="377" t="str">
        <f>IFERROR(U89/S89-1,"N/A")</f>
        <v>N/A</v>
      </c>
      <c r="V201" s="377" t="str">
        <f t="shared" ref="V201:X201" si="171">IFERROR(V89/U89-1,"N/A")</f>
        <v>N/A</v>
      </c>
      <c r="W201" s="377" t="str">
        <f>IFERROR(W89/V89-1,"N/A")</f>
        <v>N/A</v>
      </c>
      <c r="X201" s="379" t="str">
        <f>IFERROR(X89/W89-1,"N/A")</f>
        <v>N/A</v>
      </c>
      <c r="Y201" s="378"/>
      <c r="Z201" s="379" t="str">
        <f>IFERROR(Z89/X89-1,"N/A")</f>
        <v>N/A</v>
      </c>
      <c r="AA201" s="379" t="str">
        <f t="shared" ref="AA201:AC201" si="172">IFERROR(AA89/Z89-1,"N/A")</f>
        <v>N/A</v>
      </c>
      <c r="AB201" s="379" t="str">
        <f>IFERROR(AB89/AA89-1,"N/A")</f>
        <v>N/A</v>
      </c>
      <c r="AC201" s="379" t="str">
        <f>IFERROR(AC89/AB89-1,"N/A")</f>
        <v>N/A</v>
      </c>
      <c r="AD201" s="378"/>
      <c r="AE201" s="378" t="str">
        <f t="shared" ref="AE201:AG201" si="173">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4">IFERROR(G90/F90-1,"N/A")</f>
        <v>N/A</v>
      </c>
      <c r="H202" s="377" t="str">
        <f>IFERROR(H90/G90-1,"N/A")</f>
        <v>N/A</v>
      </c>
      <c r="I202" s="377" t="str">
        <f>IFERROR(I90/H90-1,"N/A")</f>
        <v>N/A</v>
      </c>
      <c r="J202" s="168"/>
      <c r="K202" s="377" t="str">
        <f>IFERROR(K90/I90-1,"N/A")</f>
        <v>N/A</v>
      </c>
      <c r="L202" s="377" t="str">
        <f t="shared" ref="L202:N202" si="175">IFERROR(L90/K90-1,"N/A")</f>
        <v>N/A</v>
      </c>
      <c r="M202" s="377" t="str">
        <f>IFERROR(M90/L90-1,"N/A")</f>
        <v>N/A</v>
      </c>
      <c r="N202" s="377" t="str">
        <f>IFERROR(N90/M90-1,"N/A")</f>
        <v>N/A</v>
      </c>
      <c r="O202" s="378"/>
      <c r="P202" s="377" t="str">
        <f>IFERROR(P90/N90-1,"N/A")</f>
        <v>N/A</v>
      </c>
      <c r="Q202" s="377" t="str">
        <f t="shared" ref="Q202:S202" si="176">IFERROR(Q90/P90-1,"N/A")</f>
        <v>N/A</v>
      </c>
      <c r="R202" s="377" t="str">
        <f>IFERROR(R90/Q90-1,"N/A")</f>
        <v>N/A</v>
      </c>
      <c r="S202" s="377" t="str">
        <f>IFERROR(S90/R90-1,"N/A")</f>
        <v>N/A</v>
      </c>
      <c r="T202" s="378"/>
      <c r="U202" s="377" t="str">
        <f>IFERROR(U90/S90-1,"N/A")</f>
        <v>N/A</v>
      </c>
      <c r="V202" s="377" t="str">
        <f t="shared" ref="V202:X202" si="177">IFERROR(V90/U90-1,"N/A")</f>
        <v>N/A</v>
      </c>
      <c r="W202" s="377" t="str">
        <f>IFERROR(W90/V90-1,"N/A")</f>
        <v>N/A</v>
      </c>
      <c r="X202" s="379" t="str">
        <f>IFERROR(X90/W90-1,"N/A")</f>
        <v>N/A</v>
      </c>
      <c r="Y202" s="378"/>
      <c r="Z202" s="379" t="str">
        <f>IFERROR(Z90/X90-1,"N/A")</f>
        <v>N/A</v>
      </c>
      <c r="AA202" s="379" t="str">
        <f t="shared" ref="AA202:AC202" si="178">IFERROR(AA90/Z90-1,"N/A")</f>
        <v>N/A</v>
      </c>
      <c r="AB202" s="379" t="str">
        <f>IFERROR(AB90/AA90-1,"N/A")</f>
        <v>N/A</v>
      </c>
      <c r="AC202" s="379" t="str">
        <f>IFERROR(AC90/AB90-1,"N/A")</f>
        <v>N/A</v>
      </c>
      <c r="AD202" s="378"/>
      <c r="AE202" s="378" t="str">
        <f t="shared" ref="AE202:AG202" si="179">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0">IFERROR(G91/F91-1,"N/A")</f>
        <v>N/A</v>
      </c>
      <c r="H203" s="377" t="str">
        <f>IFERROR(H91/G91-1,"N/A")</f>
        <v>N/A</v>
      </c>
      <c r="I203" s="377" t="str">
        <f>IFERROR(I91/H91-1,"N/A")</f>
        <v>N/A</v>
      </c>
      <c r="J203" s="168"/>
      <c r="K203" s="377" t="str">
        <f>IFERROR(K91/I91-1,"N/A")</f>
        <v>N/A</v>
      </c>
      <c r="L203" s="377" t="str">
        <f t="shared" ref="L203:N203" si="181">IFERROR(L91/K91-1,"N/A")</f>
        <v>N/A</v>
      </c>
      <c r="M203" s="377" t="str">
        <f>IFERROR(M91/L91-1,"N/A")</f>
        <v>N/A</v>
      </c>
      <c r="N203" s="377" t="str">
        <f>IFERROR(N91/M91-1,"N/A")</f>
        <v>N/A</v>
      </c>
      <c r="O203" s="378"/>
      <c r="P203" s="377" t="str">
        <f>IFERROR(P91/N91-1,"N/A")</f>
        <v>N/A</v>
      </c>
      <c r="Q203" s="377" t="str">
        <f t="shared" ref="Q203:S203" si="182">IFERROR(Q91/P91-1,"N/A")</f>
        <v>N/A</v>
      </c>
      <c r="R203" s="377" t="str">
        <f>IFERROR(R91/Q91-1,"N/A")</f>
        <v>N/A</v>
      </c>
      <c r="S203" s="377" t="str">
        <f>IFERROR(S91/R91-1,"N/A")</f>
        <v>N/A</v>
      </c>
      <c r="T203" s="378"/>
      <c r="U203" s="377" t="str">
        <f>IFERROR(U91/S91-1,"N/A")</f>
        <v>N/A</v>
      </c>
      <c r="V203" s="377" t="str">
        <f t="shared" ref="V203:X203" si="183">IFERROR(V91/U91-1,"N/A")</f>
        <v>N/A</v>
      </c>
      <c r="W203" s="377" t="str">
        <f>IFERROR(W91/V91-1,"N/A")</f>
        <v>N/A</v>
      </c>
      <c r="X203" s="379" t="str">
        <f>IFERROR(X91/W91-1,"N/A")</f>
        <v>N/A</v>
      </c>
      <c r="Y203" s="378"/>
      <c r="Z203" s="379" t="str">
        <f>IFERROR(Z91/X91-1,"N/A")</f>
        <v>N/A</v>
      </c>
      <c r="AA203" s="379" t="str">
        <f t="shared" ref="AA203:AC203" si="184">IFERROR(AA91/Z91-1,"N/A")</f>
        <v>N/A</v>
      </c>
      <c r="AB203" s="379" t="str">
        <f>IFERROR(AB91/AA91-1,"N/A")</f>
        <v>N/A</v>
      </c>
      <c r="AC203" s="379" t="str">
        <f>IFERROR(AC91/AB91-1,"N/A")</f>
        <v>N/A</v>
      </c>
      <c r="AD203" s="378"/>
      <c r="AE203" s="378" t="str">
        <f t="shared" ref="AE203:AG203" si="185">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6">IFERROR(G92/F92-1,"N/A")</f>
        <v>N/A</v>
      </c>
      <c r="H204" s="377" t="str">
        <f>IFERROR(H92/G92-1,"N/A")</f>
        <v>N/A</v>
      </c>
      <c r="I204" s="377" t="str">
        <f>IFERROR(I92/H92-1,"N/A")</f>
        <v>N/A</v>
      </c>
      <c r="J204" s="168"/>
      <c r="K204" s="377" t="str">
        <f>IFERROR(K92/I92-1,"N/A")</f>
        <v>N/A</v>
      </c>
      <c r="L204" s="377" t="str">
        <f t="shared" ref="L204:N204" si="187">IFERROR(L92/K92-1,"N/A")</f>
        <v>N/A</v>
      </c>
      <c r="M204" s="377" t="str">
        <f>IFERROR(M92/L92-1,"N/A")</f>
        <v>N/A</v>
      </c>
      <c r="N204" s="377" t="str">
        <f>IFERROR(N92/M92-1,"N/A")</f>
        <v>N/A</v>
      </c>
      <c r="O204" s="378"/>
      <c r="P204" s="377" t="str">
        <f>IFERROR(P92/N92-1,"N/A")</f>
        <v>N/A</v>
      </c>
      <c r="Q204" s="377" t="str">
        <f t="shared" ref="Q204:S204" si="188">IFERROR(Q92/P92-1,"N/A")</f>
        <v>N/A</v>
      </c>
      <c r="R204" s="377" t="str">
        <f>IFERROR(R92/Q92-1,"N/A")</f>
        <v>N/A</v>
      </c>
      <c r="S204" s="377" t="str">
        <f>IFERROR(S92/R92-1,"N/A")</f>
        <v>N/A</v>
      </c>
      <c r="T204" s="378"/>
      <c r="U204" s="377" t="str">
        <f>IFERROR(U92/S92-1,"N/A")</f>
        <v>N/A</v>
      </c>
      <c r="V204" s="377" t="str">
        <f t="shared" ref="V204:X204" si="189">IFERROR(V92/U92-1,"N/A")</f>
        <v>N/A</v>
      </c>
      <c r="W204" s="377" t="str">
        <f>IFERROR(W92/V92-1,"N/A")</f>
        <v>N/A</v>
      </c>
      <c r="X204" s="379" t="str">
        <f>IFERROR(X92/W92-1,"N/A")</f>
        <v>N/A</v>
      </c>
      <c r="Y204" s="378"/>
      <c r="Z204" s="379" t="str">
        <f>IFERROR(Z92/X92-1,"N/A")</f>
        <v>N/A</v>
      </c>
      <c r="AA204" s="379" t="str">
        <f t="shared" ref="AA204:AC204" si="190">IFERROR(AA92/Z92-1,"N/A")</f>
        <v>N/A</v>
      </c>
      <c r="AB204" s="379" t="str">
        <f>IFERROR(AB92/AA92-1,"N/A")</f>
        <v>N/A</v>
      </c>
      <c r="AC204" s="379" t="str">
        <f>IFERROR(AC92/AB92-1,"N/A")</f>
        <v>N/A</v>
      </c>
      <c r="AD204" s="378"/>
      <c r="AE204" s="378" t="str">
        <f t="shared" ref="AE204:AG204" si="191">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8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1</v>
      </c>
      <c r="S23" t="s">
        <v>1099</v>
      </c>
      <c r="T23" t="s">
        <v>992</v>
      </c>
      <c r="U23" t="s">
        <v>1060</v>
      </c>
      <c r="V23" t="s">
        <v>995</v>
      </c>
      <c r="W23" t="s">
        <v>1034</v>
      </c>
      <c r="X23" t="s">
        <v>1062</v>
      </c>
    </row>
    <row r="24" spans="1:24" x14ac:dyDescent="0.25">
      <c r="A24" t="s">
        <v>42</v>
      </c>
      <c r="B24" t="s">
        <v>1100</v>
      </c>
      <c r="C24" t="s">
        <v>269</v>
      </c>
      <c r="D24" t="s">
        <v>427</v>
      </c>
      <c r="E24" t="s">
        <v>1015</v>
      </c>
      <c r="F24">
        <v>-50492</v>
      </c>
      <c r="G24" t="s">
        <v>1051</v>
      </c>
      <c r="H24" t="s">
        <v>1101</v>
      </c>
      <c r="I24" t="s">
        <v>1025</v>
      </c>
      <c r="J24" t="s">
        <v>993</v>
      </c>
      <c r="K24" t="s">
        <v>1102</v>
      </c>
      <c r="L24" t="s">
        <v>1103</v>
      </c>
      <c r="M24" t="s">
        <v>1028</v>
      </c>
      <c r="N24" t="s">
        <v>1104</v>
      </c>
      <c r="O24" t="s">
        <v>1105</v>
      </c>
      <c r="P24" t="s">
        <v>1106</v>
      </c>
      <c r="Q24" t="b">
        <v>1</v>
      </c>
      <c r="R24" t="b">
        <v>1</v>
      </c>
      <c r="S24" t="s">
        <v>1099</v>
      </c>
      <c r="T24" t="s">
        <v>992</v>
      </c>
      <c r="U24" t="s">
        <v>1060</v>
      </c>
      <c r="V24" t="s">
        <v>995</v>
      </c>
      <c r="W24" t="s">
        <v>1034</v>
      </c>
      <c r="X24" t="s">
        <v>1062</v>
      </c>
    </row>
    <row r="25" spans="1:24" x14ac:dyDescent="0.25">
      <c r="A25" t="s">
        <v>42</v>
      </c>
      <c r="B25" t="s">
        <v>1107</v>
      </c>
      <c r="C25" t="s">
        <v>269</v>
      </c>
      <c r="D25" t="s">
        <v>427</v>
      </c>
      <c r="E25" t="s">
        <v>1017</v>
      </c>
      <c r="F25">
        <v>-50318</v>
      </c>
      <c r="G25" t="s">
        <v>1051</v>
      </c>
      <c r="H25" t="s">
        <v>1108</v>
      </c>
      <c r="I25" t="s">
        <v>1025</v>
      </c>
      <c r="J25" t="s">
        <v>993</v>
      </c>
      <c r="K25" t="s">
        <v>1109</v>
      </c>
      <c r="L25" t="s">
        <v>1110</v>
      </c>
      <c r="M25" t="s">
        <v>1028</v>
      </c>
      <c r="N25" t="s">
        <v>1111</v>
      </c>
      <c r="O25" t="s">
        <v>1112</v>
      </c>
      <c r="P25" t="s">
        <v>1113</v>
      </c>
      <c r="Q25" t="b">
        <v>1</v>
      </c>
      <c r="R25" t="b">
        <v>1</v>
      </c>
      <c r="S25" t="s">
        <v>1099</v>
      </c>
      <c r="T25" t="s">
        <v>992</v>
      </c>
      <c r="U25" t="s">
        <v>1060</v>
      </c>
      <c r="V25" t="s">
        <v>995</v>
      </c>
      <c r="W25" t="s">
        <v>1034</v>
      </c>
      <c r="X25" t="s">
        <v>1062</v>
      </c>
    </row>
    <row r="26" spans="1:24" x14ac:dyDescent="0.25">
      <c r="A26" t="s">
        <v>42</v>
      </c>
      <c r="B26" t="s">
        <v>1114</v>
      </c>
      <c r="C26" t="s">
        <v>269</v>
      </c>
      <c r="D26" t="s">
        <v>427</v>
      </c>
      <c r="E26" t="s">
        <v>1019</v>
      </c>
      <c r="F26">
        <v>-54125</v>
      </c>
      <c r="G26" t="s">
        <v>1085</v>
      </c>
      <c r="H26" t="s">
        <v>1115</v>
      </c>
      <c r="I26" t="s">
        <v>1053</v>
      </c>
      <c r="J26" t="s">
        <v>993</v>
      </c>
      <c r="K26" t="s">
        <v>1116</v>
      </c>
      <c r="L26" t="s">
        <v>1117</v>
      </c>
      <c r="M26" t="s">
        <v>1056</v>
      </c>
      <c r="N26" t="s">
        <v>1118</v>
      </c>
      <c r="O26" t="s">
        <v>1097</v>
      </c>
      <c r="P26" t="s">
        <v>1119</v>
      </c>
      <c r="Q26" t="b">
        <v>1</v>
      </c>
      <c r="R26" t="b">
        <v>0</v>
      </c>
      <c r="S26" t="s">
        <v>1032</v>
      </c>
      <c r="T26" t="s">
        <v>992</v>
      </c>
      <c r="U26" t="s">
        <v>1033</v>
      </c>
      <c r="V26" t="s">
        <v>1061</v>
      </c>
      <c r="W26" t="s">
        <v>1034</v>
      </c>
      <c r="X26" t="s">
        <v>1120</v>
      </c>
    </row>
    <row r="27" spans="1:24" x14ac:dyDescent="0.25">
      <c r="A27" t="s">
        <v>42</v>
      </c>
      <c r="B27" t="s">
        <v>1121</v>
      </c>
      <c r="C27" t="s">
        <v>269</v>
      </c>
      <c r="D27" t="s">
        <v>427</v>
      </c>
      <c r="E27" t="s">
        <v>1021</v>
      </c>
      <c r="F27">
        <v>-74525</v>
      </c>
      <c r="G27" t="s">
        <v>1051</v>
      </c>
      <c r="H27" t="s">
        <v>1122</v>
      </c>
      <c r="I27" t="s">
        <v>1025</v>
      </c>
      <c r="J27" t="s">
        <v>993</v>
      </c>
      <c r="K27" t="s">
        <v>1123</v>
      </c>
      <c r="L27" t="s">
        <v>1124</v>
      </c>
      <c r="M27" t="s">
        <v>1028</v>
      </c>
      <c r="N27" t="s">
        <v>1125</v>
      </c>
      <c r="O27" t="s">
        <v>1126</v>
      </c>
      <c r="P27" t="s">
        <v>1127</v>
      </c>
      <c r="Q27" t="b">
        <v>1</v>
      </c>
      <c r="R27" t="b">
        <v>1</v>
      </c>
      <c r="S27" t="s">
        <v>1099</v>
      </c>
      <c r="T27" t="s">
        <v>992</v>
      </c>
      <c r="U27" t="s">
        <v>1060</v>
      </c>
      <c r="V27" t="s">
        <v>995</v>
      </c>
      <c r="W27" t="s">
        <v>1034</v>
      </c>
      <c r="X27" t="s">
        <v>1062</v>
      </c>
    </row>
    <row r="28" spans="1:24" x14ac:dyDescent="0.25">
      <c r="A28" t="s">
        <v>42</v>
      </c>
      <c r="B28" t="s">
        <v>1128</v>
      </c>
      <c r="C28" t="s">
        <v>269</v>
      </c>
      <c r="D28" t="s">
        <v>427</v>
      </c>
      <c r="E28" t="s">
        <v>1129</v>
      </c>
      <c r="F28">
        <v>-56403</v>
      </c>
      <c r="G28" t="s">
        <v>1051</v>
      </c>
      <c r="H28" t="s">
        <v>1130</v>
      </c>
      <c r="I28" t="s">
        <v>1025</v>
      </c>
      <c r="J28" t="s">
        <v>993</v>
      </c>
      <c r="K28" t="s">
        <v>1131</v>
      </c>
      <c r="L28" t="s">
        <v>1132</v>
      </c>
      <c r="M28" t="s">
        <v>1028</v>
      </c>
      <c r="N28" t="s">
        <v>1133</v>
      </c>
      <c r="O28" t="s">
        <v>1134</v>
      </c>
      <c r="P28" t="s">
        <v>1135</v>
      </c>
      <c r="Q28" t="b">
        <v>1</v>
      </c>
      <c r="R28" t="b">
        <v>1</v>
      </c>
      <c r="S28" t="s">
        <v>1099</v>
      </c>
      <c r="T28" t="s">
        <v>992</v>
      </c>
      <c r="U28" t="s">
        <v>1060</v>
      </c>
      <c r="V28" t="s">
        <v>995</v>
      </c>
      <c r="W28" t="s">
        <v>1034</v>
      </c>
      <c r="X28" t="s">
        <v>1062</v>
      </c>
    </row>
    <row r="29" spans="1:24" x14ac:dyDescent="0.25">
      <c r="A29" t="s">
        <v>42</v>
      </c>
      <c r="B29" t="s">
        <v>1136</v>
      </c>
      <c r="C29" t="s">
        <v>271</v>
      </c>
      <c r="D29" t="s">
        <v>427</v>
      </c>
      <c r="E29" t="s">
        <v>990</v>
      </c>
      <c r="F29">
        <v>-6607</v>
      </c>
      <c r="G29" t="s">
        <v>1023</v>
      </c>
      <c r="H29" t="s">
        <v>1137</v>
      </c>
      <c r="I29" t="s">
        <v>1138</v>
      </c>
      <c r="J29" t="s">
        <v>993</v>
      </c>
      <c r="K29" t="s">
        <v>1026</v>
      </c>
      <c r="L29" t="s">
        <v>1027</v>
      </c>
      <c r="M29" t="s">
        <v>1028</v>
      </c>
      <c r="N29" t="s">
        <v>1029</v>
      </c>
      <c r="O29" t="s">
        <v>1030</v>
      </c>
      <c r="P29" t="s">
        <v>1031</v>
      </c>
      <c r="Q29" t="b">
        <v>1</v>
      </c>
      <c r="R29" t="b">
        <v>0</v>
      </c>
      <c r="S29" t="s">
        <v>1032</v>
      </c>
      <c r="T29" t="s">
        <v>992</v>
      </c>
      <c r="U29" t="s">
        <v>1139</v>
      </c>
      <c r="V29" t="s">
        <v>995</v>
      </c>
      <c r="W29" t="s">
        <v>1034</v>
      </c>
      <c r="X29" t="s">
        <v>1140</v>
      </c>
    </row>
    <row r="30" spans="1:24" x14ac:dyDescent="0.25">
      <c r="A30" t="s">
        <v>42</v>
      </c>
      <c r="B30" t="s">
        <v>1141</v>
      </c>
      <c r="C30" t="s">
        <v>271</v>
      </c>
      <c r="D30" t="s">
        <v>427</v>
      </c>
      <c r="E30" t="s">
        <v>999</v>
      </c>
      <c r="F30">
        <v>-6201</v>
      </c>
      <c r="G30" t="s">
        <v>1023</v>
      </c>
      <c r="H30" t="s">
        <v>1142</v>
      </c>
      <c r="I30" t="s">
        <v>1138</v>
      </c>
      <c r="J30" t="s">
        <v>993</v>
      </c>
      <c r="K30" t="s">
        <v>1038</v>
      </c>
      <c r="L30" t="s">
        <v>1039</v>
      </c>
      <c r="M30" t="s">
        <v>1028</v>
      </c>
      <c r="N30" t="s">
        <v>1040</v>
      </c>
      <c r="O30" t="s">
        <v>1041</v>
      </c>
      <c r="P30" t="s">
        <v>1042</v>
      </c>
      <c r="Q30" t="b">
        <v>1</v>
      </c>
      <c r="R30" t="b">
        <v>0</v>
      </c>
      <c r="S30" t="s">
        <v>1032</v>
      </c>
      <c r="T30" t="s">
        <v>992</v>
      </c>
      <c r="U30" t="s">
        <v>1139</v>
      </c>
      <c r="V30" t="s">
        <v>995</v>
      </c>
      <c r="W30" t="s">
        <v>1034</v>
      </c>
      <c r="X30" t="s">
        <v>1140</v>
      </c>
    </row>
    <row r="31" spans="1:24" x14ac:dyDescent="0.25">
      <c r="A31" t="s">
        <v>42</v>
      </c>
      <c r="B31" t="s">
        <v>1143</v>
      </c>
      <c r="C31" t="s">
        <v>271</v>
      </c>
      <c r="D31" t="s">
        <v>427</v>
      </c>
      <c r="E31" t="s">
        <v>1001</v>
      </c>
      <c r="F31">
        <v>-5973</v>
      </c>
      <c r="G31" t="s">
        <v>1023</v>
      </c>
      <c r="H31" t="s">
        <v>1144</v>
      </c>
      <c r="I31" t="s">
        <v>1138</v>
      </c>
      <c r="J31" t="s">
        <v>993</v>
      </c>
      <c r="K31" t="s">
        <v>1045</v>
      </c>
      <c r="L31" t="s">
        <v>1046</v>
      </c>
      <c r="M31" t="s">
        <v>1028</v>
      </c>
      <c r="N31" t="s">
        <v>1047</v>
      </c>
      <c r="O31" t="s">
        <v>1048</v>
      </c>
      <c r="P31" t="s">
        <v>1049</v>
      </c>
      <c r="Q31" t="b">
        <v>1</v>
      </c>
      <c r="R31" t="b">
        <v>0</v>
      </c>
      <c r="S31" t="s">
        <v>1032</v>
      </c>
      <c r="T31" t="s">
        <v>992</v>
      </c>
      <c r="U31" t="s">
        <v>1139</v>
      </c>
      <c r="V31" t="s">
        <v>995</v>
      </c>
      <c r="W31" t="s">
        <v>1034</v>
      </c>
      <c r="X31" t="s">
        <v>1140</v>
      </c>
    </row>
    <row r="32" spans="1:24" x14ac:dyDescent="0.25">
      <c r="A32" t="s">
        <v>42</v>
      </c>
      <c r="B32" t="s">
        <v>1145</v>
      </c>
      <c r="C32" t="s">
        <v>271</v>
      </c>
      <c r="D32" t="s">
        <v>427</v>
      </c>
      <c r="E32" t="s">
        <v>1003</v>
      </c>
      <c r="F32">
        <v>-6151</v>
      </c>
      <c r="G32" t="s">
        <v>1051</v>
      </c>
      <c r="H32" t="s">
        <v>1146</v>
      </c>
      <c r="I32" t="s">
        <v>1147</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1148</v>
      </c>
      <c r="C33" t="s">
        <v>271</v>
      </c>
      <c r="D33" t="s">
        <v>427</v>
      </c>
      <c r="E33" t="s">
        <v>1005</v>
      </c>
      <c r="F33">
        <v>-6786</v>
      </c>
      <c r="G33" t="s">
        <v>1023</v>
      </c>
      <c r="H33" t="s">
        <v>1149</v>
      </c>
      <c r="I33" t="s">
        <v>1138</v>
      </c>
      <c r="J33" t="s">
        <v>993</v>
      </c>
      <c r="K33" t="s">
        <v>1065</v>
      </c>
      <c r="L33" t="s">
        <v>1066</v>
      </c>
      <c r="M33" t="s">
        <v>1028</v>
      </c>
      <c r="N33" t="s">
        <v>1067</v>
      </c>
      <c r="O33" t="s">
        <v>1068</v>
      </c>
      <c r="P33" t="s">
        <v>1069</v>
      </c>
      <c r="Q33" t="b">
        <v>1</v>
      </c>
      <c r="R33" t="b">
        <v>0</v>
      </c>
      <c r="S33" t="s">
        <v>1032</v>
      </c>
      <c r="T33" t="s">
        <v>992</v>
      </c>
      <c r="U33" t="s">
        <v>1139</v>
      </c>
      <c r="V33" t="s">
        <v>995</v>
      </c>
      <c r="W33" t="s">
        <v>1034</v>
      </c>
      <c r="X33" t="s">
        <v>1140</v>
      </c>
    </row>
    <row r="34" spans="1:24" x14ac:dyDescent="0.25">
      <c r="A34" t="s">
        <v>42</v>
      </c>
      <c r="B34" t="s">
        <v>1150</v>
      </c>
      <c r="C34" t="s">
        <v>271</v>
      </c>
      <c r="D34" t="s">
        <v>427</v>
      </c>
      <c r="E34" t="s">
        <v>1007</v>
      </c>
      <c r="F34">
        <v>-6468</v>
      </c>
      <c r="G34" t="s">
        <v>1023</v>
      </c>
      <c r="H34" t="s">
        <v>1151</v>
      </c>
      <c r="I34" t="s">
        <v>1138</v>
      </c>
      <c r="J34" t="s">
        <v>993</v>
      </c>
      <c r="K34" t="s">
        <v>1072</v>
      </c>
      <c r="L34" t="s">
        <v>1073</v>
      </c>
      <c r="M34" t="s">
        <v>1028</v>
      </c>
      <c r="N34" t="s">
        <v>1074</v>
      </c>
      <c r="O34" t="s">
        <v>1075</v>
      </c>
      <c r="P34" t="s">
        <v>1076</v>
      </c>
      <c r="Q34" t="b">
        <v>1</v>
      </c>
      <c r="R34" t="b">
        <v>0</v>
      </c>
      <c r="S34" t="s">
        <v>1032</v>
      </c>
      <c r="T34" t="s">
        <v>992</v>
      </c>
      <c r="U34" t="s">
        <v>1139</v>
      </c>
      <c r="V34" t="s">
        <v>995</v>
      </c>
      <c r="W34" t="s">
        <v>1034</v>
      </c>
      <c r="X34" t="s">
        <v>1140</v>
      </c>
    </row>
    <row r="35" spans="1:24" x14ac:dyDescent="0.25">
      <c r="A35" t="s">
        <v>42</v>
      </c>
      <c r="B35" t="s">
        <v>1152</v>
      </c>
      <c r="C35" t="s">
        <v>271</v>
      </c>
      <c r="D35" t="s">
        <v>427</v>
      </c>
      <c r="E35" t="s">
        <v>1009</v>
      </c>
      <c r="F35">
        <v>-6320</v>
      </c>
      <c r="G35" t="s">
        <v>1023</v>
      </c>
      <c r="H35" t="s">
        <v>1153</v>
      </c>
      <c r="I35" t="s">
        <v>1138</v>
      </c>
      <c r="J35" t="s">
        <v>993</v>
      </c>
      <c r="K35" t="s">
        <v>1079</v>
      </c>
      <c r="L35" t="s">
        <v>1080</v>
      </c>
      <c r="M35" t="s">
        <v>1028</v>
      </c>
      <c r="N35" t="s">
        <v>1081</v>
      </c>
      <c r="O35" t="s">
        <v>1082</v>
      </c>
      <c r="P35" t="s">
        <v>1083</v>
      </c>
      <c r="Q35" t="b">
        <v>1</v>
      </c>
      <c r="R35" t="b">
        <v>0</v>
      </c>
      <c r="S35" t="s">
        <v>1032</v>
      </c>
      <c r="T35" t="s">
        <v>992</v>
      </c>
      <c r="U35" t="s">
        <v>1139</v>
      </c>
      <c r="V35" t="s">
        <v>995</v>
      </c>
      <c r="W35" t="s">
        <v>1034</v>
      </c>
      <c r="X35" t="s">
        <v>1140</v>
      </c>
    </row>
    <row r="36" spans="1:24" x14ac:dyDescent="0.25">
      <c r="A36" t="s">
        <v>42</v>
      </c>
      <c r="B36" t="s">
        <v>1154</v>
      </c>
      <c r="C36" t="s">
        <v>271</v>
      </c>
      <c r="D36" t="s">
        <v>427</v>
      </c>
      <c r="E36" t="s">
        <v>1011</v>
      </c>
      <c r="F36">
        <v>-6523</v>
      </c>
      <c r="G36" t="s">
        <v>1023</v>
      </c>
      <c r="H36" t="s">
        <v>1155</v>
      </c>
      <c r="I36" t="s">
        <v>1147</v>
      </c>
      <c r="J36" t="s">
        <v>993</v>
      </c>
      <c r="K36" t="s">
        <v>1087</v>
      </c>
      <c r="L36" t="s">
        <v>1088</v>
      </c>
      <c r="M36" t="s">
        <v>1056</v>
      </c>
      <c r="N36" t="s">
        <v>1089</v>
      </c>
      <c r="O36" t="s">
        <v>1068</v>
      </c>
      <c r="P36" t="s">
        <v>1090</v>
      </c>
      <c r="Q36" t="b">
        <v>1</v>
      </c>
      <c r="R36" t="b">
        <v>0</v>
      </c>
      <c r="S36" t="s">
        <v>1032</v>
      </c>
      <c r="T36" t="s">
        <v>992</v>
      </c>
      <c r="U36" t="s">
        <v>1139</v>
      </c>
      <c r="V36" t="s">
        <v>1061</v>
      </c>
      <c r="W36" t="s">
        <v>1034</v>
      </c>
      <c r="X36" t="s">
        <v>1156</v>
      </c>
    </row>
    <row r="37" spans="1:24" x14ac:dyDescent="0.25">
      <c r="A37" t="s">
        <v>42</v>
      </c>
      <c r="B37" t="s">
        <v>1157</v>
      </c>
      <c r="C37" t="s">
        <v>271</v>
      </c>
      <c r="D37" t="s">
        <v>427</v>
      </c>
      <c r="E37" t="s">
        <v>1013</v>
      </c>
      <c r="F37">
        <v>-7175</v>
      </c>
      <c r="G37" t="s">
        <v>1051</v>
      </c>
      <c r="H37" t="s">
        <v>1158</v>
      </c>
      <c r="I37" t="s">
        <v>1138</v>
      </c>
      <c r="J37" t="s">
        <v>993</v>
      </c>
      <c r="K37" t="s">
        <v>1094</v>
      </c>
      <c r="L37" t="s">
        <v>1095</v>
      </c>
      <c r="M37" t="s">
        <v>1028</v>
      </c>
      <c r="N37" t="s">
        <v>1096</v>
      </c>
      <c r="O37" t="s">
        <v>1097</v>
      </c>
      <c r="P37" t="s">
        <v>1098</v>
      </c>
      <c r="Q37" t="b">
        <v>1</v>
      </c>
      <c r="R37" t="b">
        <v>1</v>
      </c>
      <c r="S37" t="s">
        <v>1099</v>
      </c>
      <c r="T37" t="s">
        <v>992</v>
      </c>
      <c r="U37" t="s">
        <v>1060</v>
      </c>
      <c r="V37" t="s">
        <v>995</v>
      </c>
      <c r="W37" t="s">
        <v>1034</v>
      </c>
      <c r="X37" t="s">
        <v>1062</v>
      </c>
    </row>
    <row r="38" spans="1:24" x14ac:dyDescent="0.25">
      <c r="A38" t="s">
        <v>42</v>
      </c>
      <c r="B38" t="s">
        <v>1159</v>
      </c>
      <c r="C38" t="s">
        <v>271</v>
      </c>
      <c r="D38" t="s">
        <v>427</v>
      </c>
      <c r="E38" t="s">
        <v>1015</v>
      </c>
      <c r="F38">
        <v>-6728</v>
      </c>
      <c r="G38" t="s">
        <v>1051</v>
      </c>
      <c r="H38" t="s">
        <v>1160</v>
      </c>
      <c r="I38" t="s">
        <v>1138</v>
      </c>
      <c r="J38" t="s">
        <v>993</v>
      </c>
      <c r="K38" t="s">
        <v>1102</v>
      </c>
      <c r="L38" t="s">
        <v>1103</v>
      </c>
      <c r="M38" t="s">
        <v>1028</v>
      </c>
      <c r="N38" t="s">
        <v>1104</v>
      </c>
      <c r="O38" t="s">
        <v>1105</v>
      </c>
      <c r="P38" t="s">
        <v>1106</v>
      </c>
      <c r="Q38" t="b">
        <v>1</v>
      </c>
      <c r="R38" t="b">
        <v>1</v>
      </c>
      <c r="S38" t="s">
        <v>1099</v>
      </c>
      <c r="T38" t="s">
        <v>992</v>
      </c>
      <c r="U38" t="s">
        <v>1060</v>
      </c>
      <c r="V38" t="s">
        <v>995</v>
      </c>
      <c r="W38" t="s">
        <v>1034</v>
      </c>
      <c r="X38" t="s">
        <v>1062</v>
      </c>
    </row>
    <row r="39" spans="1:24" x14ac:dyDescent="0.25">
      <c r="A39" t="s">
        <v>42</v>
      </c>
      <c r="B39" t="s">
        <v>1161</v>
      </c>
      <c r="C39" t="s">
        <v>271</v>
      </c>
      <c r="D39" t="s">
        <v>427</v>
      </c>
      <c r="E39" t="s">
        <v>1017</v>
      </c>
      <c r="F39">
        <v>-6650</v>
      </c>
      <c r="G39" t="s">
        <v>1051</v>
      </c>
      <c r="H39" t="s">
        <v>1162</v>
      </c>
      <c r="I39" t="s">
        <v>1138</v>
      </c>
      <c r="J39" t="s">
        <v>993</v>
      </c>
      <c r="K39" t="s">
        <v>1109</v>
      </c>
      <c r="L39" t="s">
        <v>1110</v>
      </c>
      <c r="M39" t="s">
        <v>1028</v>
      </c>
      <c r="N39" t="s">
        <v>1111</v>
      </c>
      <c r="O39" t="s">
        <v>1112</v>
      </c>
      <c r="P39" t="s">
        <v>1113</v>
      </c>
      <c r="Q39" t="b">
        <v>1</v>
      </c>
      <c r="R39" t="b">
        <v>1</v>
      </c>
      <c r="S39" t="s">
        <v>1099</v>
      </c>
      <c r="T39" t="s">
        <v>992</v>
      </c>
      <c r="U39" t="s">
        <v>1060</v>
      </c>
      <c r="V39" t="s">
        <v>995</v>
      </c>
      <c r="W39" t="s">
        <v>1034</v>
      </c>
      <c r="X39" t="s">
        <v>1062</v>
      </c>
    </row>
    <row r="40" spans="1:24" x14ac:dyDescent="0.25">
      <c r="A40" t="s">
        <v>42</v>
      </c>
      <c r="B40" t="s">
        <v>1163</v>
      </c>
      <c r="C40" t="s">
        <v>271</v>
      </c>
      <c r="D40" t="s">
        <v>427</v>
      </c>
      <c r="E40" t="s">
        <v>1019</v>
      </c>
      <c r="F40">
        <v>-7048</v>
      </c>
      <c r="G40" t="s">
        <v>1023</v>
      </c>
      <c r="H40" t="s">
        <v>1164</v>
      </c>
      <c r="I40" t="s">
        <v>1147</v>
      </c>
      <c r="J40" t="s">
        <v>993</v>
      </c>
      <c r="K40" t="s">
        <v>1116</v>
      </c>
      <c r="L40" t="s">
        <v>1117</v>
      </c>
      <c r="M40" t="s">
        <v>1056</v>
      </c>
      <c r="N40" t="s">
        <v>1118</v>
      </c>
      <c r="O40" t="s">
        <v>1097</v>
      </c>
      <c r="P40" t="s">
        <v>1119</v>
      </c>
      <c r="Q40" t="b">
        <v>1</v>
      </c>
      <c r="R40" t="b">
        <v>0</v>
      </c>
      <c r="S40" t="s">
        <v>1032</v>
      </c>
      <c r="T40" t="s">
        <v>992</v>
      </c>
      <c r="U40" t="s">
        <v>1139</v>
      </c>
      <c r="V40" t="s">
        <v>1061</v>
      </c>
      <c r="W40" t="s">
        <v>1034</v>
      </c>
      <c r="X40" t="s">
        <v>1165</v>
      </c>
    </row>
    <row r="41" spans="1:24" x14ac:dyDescent="0.25">
      <c r="A41" t="s">
        <v>42</v>
      </c>
      <c r="B41" t="s">
        <v>1166</v>
      </c>
      <c r="C41" t="s">
        <v>271</v>
      </c>
      <c r="D41" t="s">
        <v>427</v>
      </c>
      <c r="E41" t="s">
        <v>1021</v>
      </c>
      <c r="F41">
        <v>-7492</v>
      </c>
      <c r="G41" t="s">
        <v>1023</v>
      </c>
      <c r="H41" t="s">
        <v>1167</v>
      </c>
      <c r="I41" t="s">
        <v>1138</v>
      </c>
      <c r="J41" t="s">
        <v>993</v>
      </c>
      <c r="K41" t="s">
        <v>1123</v>
      </c>
      <c r="L41" t="s">
        <v>1124</v>
      </c>
      <c r="M41" t="s">
        <v>1028</v>
      </c>
      <c r="N41" t="s">
        <v>1125</v>
      </c>
      <c r="O41" t="s">
        <v>1126</v>
      </c>
      <c r="P41" t="s">
        <v>1127</v>
      </c>
      <c r="Q41" t="b">
        <v>1</v>
      </c>
      <c r="R41" t="b">
        <v>0</v>
      </c>
      <c r="S41" t="s">
        <v>1032</v>
      </c>
      <c r="T41" t="s">
        <v>992</v>
      </c>
      <c r="U41" t="s">
        <v>1139</v>
      </c>
      <c r="V41" t="s">
        <v>995</v>
      </c>
      <c r="W41" t="s">
        <v>1034</v>
      </c>
      <c r="X41" t="s">
        <v>1140</v>
      </c>
    </row>
    <row r="42" spans="1:24" x14ac:dyDescent="0.25">
      <c r="A42" t="s">
        <v>42</v>
      </c>
      <c r="B42" t="s">
        <v>1168</v>
      </c>
      <c r="C42" t="s">
        <v>271</v>
      </c>
      <c r="D42" t="s">
        <v>427</v>
      </c>
      <c r="E42" t="s">
        <v>1129</v>
      </c>
      <c r="F42">
        <v>-7477</v>
      </c>
      <c r="G42" t="s">
        <v>1051</v>
      </c>
      <c r="H42" t="s">
        <v>1169</v>
      </c>
      <c r="I42" t="s">
        <v>1138</v>
      </c>
      <c r="J42" t="s">
        <v>993</v>
      </c>
      <c r="K42" t="s">
        <v>1131</v>
      </c>
      <c r="L42" t="s">
        <v>1132</v>
      </c>
      <c r="M42" t="s">
        <v>1028</v>
      </c>
      <c r="N42" t="s">
        <v>1133</v>
      </c>
      <c r="O42" t="s">
        <v>1134</v>
      </c>
      <c r="P42" t="s">
        <v>1135</v>
      </c>
      <c r="Q42" t="b">
        <v>1</v>
      </c>
      <c r="R42" t="b">
        <v>1</v>
      </c>
      <c r="S42" t="s">
        <v>1099</v>
      </c>
      <c r="T42" t="s">
        <v>992</v>
      </c>
      <c r="U42" t="s">
        <v>1060</v>
      </c>
      <c r="V42" t="s">
        <v>995</v>
      </c>
      <c r="W42" t="s">
        <v>1034</v>
      </c>
      <c r="X42" t="s">
        <v>1062</v>
      </c>
    </row>
    <row r="43" spans="1:24" x14ac:dyDescent="0.25">
      <c r="A43" t="s">
        <v>42</v>
      </c>
      <c r="B43" t="s">
        <v>1170</v>
      </c>
      <c r="C43" t="s">
        <v>272</v>
      </c>
      <c r="D43" t="s">
        <v>427</v>
      </c>
      <c r="E43" t="s">
        <v>990</v>
      </c>
      <c r="F43">
        <v>-7709</v>
      </c>
      <c r="G43" t="s">
        <v>1023</v>
      </c>
      <c r="H43" t="s">
        <v>1171</v>
      </c>
      <c r="I43" t="s">
        <v>1172</v>
      </c>
      <c r="J43" t="s">
        <v>993</v>
      </c>
      <c r="K43" t="s">
        <v>1026</v>
      </c>
      <c r="L43" t="s">
        <v>1027</v>
      </c>
      <c r="M43" t="s">
        <v>1028</v>
      </c>
      <c r="N43" t="s">
        <v>1029</v>
      </c>
      <c r="O43" t="s">
        <v>1030</v>
      </c>
      <c r="P43" t="s">
        <v>1031</v>
      </c>
      <c r="Q43" t="b">
        <v>1</v>
      </c>
      <c r="R43" t="b">
        <v>0</v>
      </c>
      <c r="S43" t="s">
        <v>1032</v>
      </c>
      <c r="T43" t="s">
        <v>992</v>
      </c>
      <c r="U43" t="s">
        <v>1139</v>
      </c>
      <c r="V43" t="s">
        <v>995</v>
      </c>
      <c r="W43" t="s">
        <v>1034</v>
      </c>
      <c r="X43" t="s">
        <v>1173</v>
      </c>
    </row>
    <row r="44" spans="1:24" x14ac:dyDescent="0.25">
      <c r="A44" t="s">
        <v>42</v>
      </c>
      <c r="B44" t="s">
        <v>1174</v>
      </c>
      <c r="C44" t="s">
        <v>272</v>
      </c>
      <c r="D44" t="s">
        <v>427</v>
      </c>
      <c r="E44" t="s">
        <v>999</v>
      </c>
      <c r="F44">
        <v>-7457</v>
      </c>
      <c r="G44" t="s">
        <v>1023</v>
      </c>
      <c r="H44" t="s">
        <v>1175</v>
      </c>
      <c r="I44" t="s">
        <v>1172</v>
      </c>
      <c r="J44" t="s">
        <v>993</v>
      </c>
      <c r="K44" t="s">
        <v>1038</v>
      </c>
      <c r="L44" t="s">
        <v>1039</v>
      </c>
      <c r="M44" t="s">
        <v>1028</v>
      </c>
      <c r="N44" t="s">
        <v>1040</v>
      </c>
      <c r="O44" t="s">
        <v>1041</v>
      </c>
      <c r="P44" t="s">
        <v>1042</v>
      </c>
      <c r="Q44" t="b">
        <v>1</v>
      </c>
      <c r="R44" t="b">
        <v>0</v>
      </c>
      <c r="S44" t="s">
        <v>1032</v>
      </c>
      <c r="T44" t="s">
        <v>992</v>
      </c>
      <c r="U44" t="s">
        <v>1139</v>
      </c>
      <c r="V44" t="s">
        <v>995</v>
      </c>
      <c r="W44" t="s">
        <v>1034</v>
      </c>
      <c r="X44" t="s">
        <v>1173</v>
      </c>
    </row>
    <row r="45" spans="1:24" x14ac:dyDescent="0.25">
      <c r="A45" t="s">
        <v>42</v>
      </c>
      <c r="B45" t="s">
        <v>1176</v>
      </c>
      <c r="C45" t="s">
        <v>272</v>
      </c>
      <c r="D45" t="s">
        <v>427</v>
      </c>
      <c r="E45" t="s">
        <v>1001</v>
      </c>
      <c r="F45">
        <v>-7442</v>
      </c>
      <c r="G45" t="s">
        <v>1023</v>
      </c>
      <c r="H45" t="s">
        <v>1177</v>
      </c>
      <c r="I45" t="s">
        <v>1172</v>
      </c>
      <c r="J45" t="s">
        <v>993</v>
      </c>
      <c r="K45" t="s">
        <v>1045</v>
      </c>
      <c r="L45" t="s">
        <v>1046</v>
      </c>
      <c r="M45" t="s">
        <v>1028</v>
      </c>
      <c r="N45" t="s">
        <v>1047</v>
      </c>
      <c r="O45" t="s">
        <v>1048</v>
      </c>
      <c r="P45" t="s">
        <v>1049</v>
      </c>
      <c r="Q45" t="b">
        <v>1</v>
      </c>
      <c r="R45" t="b">
        <v>0</v>
      </c>
      <c r="S45" t="s">
        <v>1032</v>
      </c>
      <c r="T45" t="s">
        <v>992</v>
      </c>
      <c r="U45" t="s">
        <v>1139</v>
      </c>
      <c r="V45" t="s">
        <v>995</v>
      </c>
      <c r="W45" t="s">
        <v>1034</v>
      </c>
      <c r="X45" t="s">
        <v>1173</v>
      </c>
    </row>
    <row r="46" spans="1:24" x14ac:dyDescent="0.25">
      <c r="A46" t="s">
        <v>42</v>
      </c>
      <c r="B46" t="s">
        <v>1178</v>
      </c>
      <c r="C46" t="s">
        <v>272</v>
      </c>
      <c r="D46" t="s">
        <v>427</v>
      </c>
      <c r="E46" t="s">
        <v>1003</v>
      </c>
      <c r="F46">
        <v>-7307</v>
      </c>
      <c r="G46" t="s">
        <v>1023</v>
      </c>
      <c r="H46" t="s">
        <v>1179</v>
      </c>
      <c r="I46" t="s">
        <v>1180</v>
      </c>
      <c r="J46" t="s">
        <v>993</v>
      </c>
      <c r="K46" t="s">
        <v>1054</v>
      </c>
      <c r="L46" t="s">
        <v>1055</v>
      </c>
      <c r="M46" t="s">
        <v>1056</v>
      </c>
      <c r="N46" t="s">
        <v>1057</v>
      </c>
      <c r="O46" t="s">
        <v>1030</v>
      </c>
      <c r="P46" t="s">
        <v>1058</v>
      </c>
      <c r="Q46" t="b">
        <v>1</v>
      </c>
      <c r="R46" t="b">
        <v>0</v>
      </c>
      <c r="S46" t="s">
        <v>1032</v>
      </c>
      <c r="T46" t="s">
        <v>992</v>
      </c>
      <c r="U46" t="s">
        <v>1139</v>
      </c>
      <c r="V46" t="s">
        <v>1061</v>
      </c>
      <c r="W46" t="s">
        <v>1034</v>
      </c>
      <c r="X46" t="s">
        <v>1181</v>
      </c>
    </row>
    <row r="47" spans="1:24" x14ac:dyDescent="0.25">
      <c r="A47" t="s">
        <v>42</v>
      </c>
      <c r="B47" t="s">
        <v>1182</v>
      </c>
      <c r="C47" t="s">
        <v>272</v>
      </c>
      <c r="D47" t="s">
        <v>427</v>
      </c>
      <c r="E47" t="s">
        <v>1005</v>
      </c>
      <c r="F47">
        <v>-7696</v>
      </c>
      <c r="G47" t="s">
        <v>1023</v>
      </c>
      <c r="H47" t="s">
        <v>1183</v>
      </c>
      <c r="I47" t="s">
        <v>1172</v>
      </c>
      <c r="J47" t="s">
        <v>993</v>
      </c>
      <c r="K47" t="s">
        <v>1065</v>
      </c>
      <c r="L47" t="s">
        <v>1066</v>
      </c>
      <c r="M47" t="s">
        <v>1028</v>
      </c>
      <c r="N47" t="s">
        <v>1067</v>
      </c>
      <c r="O47" t="s">
        <v>1068</v>
      </c>
      <c r="P47" t="s">
        <v>1069</v>
      </c>
      <c r="Q47" t="b">
        <v>1</v>
      </c>
      <c r="R47" t="b">
        <v>0</v>
      </c>
      <c r="S47" t="s">
        <v>1032</v>
      </c>
      <c r="T47" t="s">
        <v>992</v>
      </c>
      <c r="U47" t="s">
        <v>1139</v>
      </c>
      <c r="V47" t="s">
        <v>995</v>
      </c>
      <c r="W47" t="s">
        <v>1034</v>
      </c>
      <c r="X47" t="s">
        <v>1173</v>
      </c>
    </row>
    <row r="48" spans="1:24" x14ac:dyDescent="0.25">
      <c r="A48" t="s">
        <v>42</v>
      </c>
      <c r="B48" t="s">
        <v>1184</v>
      </c>
      <c r="C48" t="s">
        <v>272</v>
      </c>
      <c r="D48" t="s">
        <v>427</v>
      </c>
      <c r="E48" t="s">
        <v>1007</v>
      </c>
      <c r="F48">
        <v>-7903</v>
      </c>
      <c r="G48" t="s">
        <v>1023</v>
      </c>
      <c r="H48" t="s">
        <v>1185</v>
      </c>
      <c r="I48" t="s">
        <v>1172</v>
      </c>
      <c r="J48" t="s">
        <v>993</v>
      </c>
      <c r="K48" t="s">
        <v>1072</v>
      </c>
      <c r="L48" t="s">
        <v>1073</v>
      </c>
      <c r="M48" t="s">
        <v>1028</v>
      </c>
      <c r="N48" t="s">
        <v>1074</v>
      </c>
      <c r="O48" t="s">
        <v>1075</v>
      </c>
      <c r="P48" t="s">
        <v>1076</v>
      </c>
      <c r="Q48" t="b">
        <v>1</v>
      </c>
      <c r="R48" t="b">
        <v>0</v>
      </c>
      <c r="S48" t="s">
        <v>1032</v>
      </c>
      <c r="T48" t="s">
        <v>992</v>
      </c>
      <c r="U48" t="s">
        <v>1139</v>
      </c>
      <c r="V48" t="s">
        <v>995</v>
      </c>
      <c r="W48" t="s">
        <v>1034</v>
      </c>
      <c r="X48" t="s">
        <v>1173</v>
      </c>
    </row>
    <row r="49" spans="1:24" x14ac:dyDescent="0.25">
      <c r="A49" t="s">
        <v>42</v>
      </c>
      <c r="B49" t="s">
        <v>1186</v>
      </c>
      <c r="C49" t="s">
        <v>272</v>
      </c>
      <c r="D49" t="s">
        <v>427</v>
      </c>
      <c r="E49" t="s">
        <v>1009</v>
      </c>
      <c r="F49">
        <v>-8006</v>
      </c>
      <c r="G49" t="s">
        <v>1023</v>
      </c>
      <c r="H49" t="s">
        <v>1187</v>
      </c>
      <c r="I49" t="s">
        <v>1172</v>
      </c>
      <c r="J49" t="s">
        <v>993</v>
      </c>
      <c r="K49" t="s">
        <v>1079</v>
      </c>
      <c r="L49" t="s">
        <v>1080</v>
      </c>
      <c r="M49" t="s">
        <v>1028</v>
      </c>
      <c r="N49" t="s">
        <v>1081</v>
      </c>
      <c r="O49" t="s">
        <v>1082</v>
      </c>
      <c r="P49" t="s">
        <v>1083</v>
      </c>
      <c r="Q49" t="b">
        <v>1</v>
      </c>
      <c r="R49" t="b">
        <v>0</v>
      </c>
      <c r="S49" t="s">
        <v>1032</v>
      </c>
      <c r="T49" t="s">
        <v>992</v>
      </c>
      <c r="U49" t="s">
        <v>1139</v>
      </c>
      <c r="V49" t="s">
        <v>995</v>
      </c>
      <c r="W49" t="s">
        <v>1034</v>
      </c>
      <c r="X49" t="s">
        <v>1173</v>
      </c>
    </row>
    <row r="50" spans="1:24" x14ac:dyDescent="0.25">
      <c r="A50" t="s">
        <v>42</v>
      </c>
      <c r="B50" t="s">
        <v>1188</v>
      </c>
      <c r="C50" t="s">
        <v>272</v>
      </c>
      <c r="D50" t="s">
        <v>427</v>
      </c>
      <c r="E50" t="s">
        <v>1011</v>
      </c>
      <c r="F50">
        <v>-7765</v>
      </c>
      <c r="G50" t="s">
        <v>1023</v>
      </c>
      <c r="H50" t="s">
        <v>1189</v>
      </c>
      <c r="I50" t="s">
        <v>1180</v>
      </c>
      <c r="J50" t="s">
        <v>993</v>
      </c>
      <c r="K50" t="s">
        <v>1087</v>
      </c>
      <c r="L50" t="s">
        <v>1088</v>
      </c>
      <c r="M50" t="s">
        <v>1056</v>
      </c>
      <c r="N50" t="s">
        <v>1089</v>
      </c>
      <c r="O50" t="s">
        <v>1068</v>
      </c>
      <c r="P50" t="s">
        <v>1090</v>
      </c>
      <c r="Q50" t="b">
        <v>1</v>
      </c>
      <c r="R50" t="b">
        <v>0</v>
      </c>
      <c r="S50" t="s">
        <v>1032</v>
      </c>
      <c r="T50" t="s">
        <v>992</v>
      </c>
      <c r="U50" t="s">
        <v>1139</v>
      </c>
      <c r="V50" t="s">
        <v>1061</v>
      </c>
      <c r="W50" t="s">
        <v>1034</v>
      </c>
      <c r="X50" t="s">
        <v>1190</v>
      </c>
    </row>
    <row r="51" spans="1:24" x14ac:dyDescent="0.25">
      <c r="A51" t="s">
        <v>42</v>
      </c>
      <c r="B51" t="s">
        <v>1191</v>
      </c>
      <c r="C51" t="s">
        <v>272</v>
      </c>
      <c r="D51" t="s">
        <v>427</v>
      </c>
      <c r="E51" t="s">
        <v>1013</v>
      </c>
      <c r="F51">
        <v>-8268</v>
      </c>
      <c r="G51" t="s">
        <v>1023</v>
      </c>
      <c r="H51" t="s">
        <v>1192</v>
      </c>
      <c r="I51" t="s">
        <v>1172</v>
      </c>
      <c r="J51" t="s">
        <v>993</v>
      </c>
      <c r="K51" t="s">
        <v>1094</v>
      </c>
      <c r="L51" t="s">
        <v>1095</v>
      </c>
      <c r="M51" t="s">
        <v>1028</v>
      </c>
      <c r="N51" t="s">
        <v>1096</v>
      </c>
      <c r="O51" t="s">
        <v>1097</v>
      </c>
      <c r="P51" t="s">
        <v>1098</v>
      </c>
      <c r="Q51" t="b">
        <v>1</v>
      </c>
      <c r="R51" t="b">
        <v>0</v>
      </c>
      <c r="S51" t="s">
        <v>1032</v>
      </c>
      <c r="T51" t="s">
        <v>992</v>
      </c>
      <c r="U51" t="s">
        <v>1139</v>
      </c>
      <c r="V51" t="s">
        <v>995</v>
      </c>
      <c r="W51" t="s">
        <v>1034</v>
      </c>
      <c r="X51" t="s">
        <v>1173</v>
      </c>
    </row>
    <row r="52" spans="1:24" x14ac:dyDescent="0.25">
      <c r="A52" t="s">
        <v>42</v>
      </c>
      <c r="B52" t="s">
        <v>1193</v>
      </c>
      <c r="C52" t="s">
        <v>272</v>
      </c>
      <c r="D52" t="s">
        <v>427</v>
      </c>
      <c r="E52" t="s">
        <v>1015</v>
      </c>
      <c r="F52">
        <v>-8550</v>
      </c>
      <c r="G52" t="s">
        <v>1023</v>
      </c>
      <c r="H52" t="s">
        <v>1194</v>
      </c>
      <c r="I52" t="s">
        <v>1172</v>
      </c>
      <c r="J52" t="s">
        <v>993</v>
      </c>
      <c r="K52" t="s">
        <v>1102</v>
      </c>
      <c r="L52" t="s">
        <v>1103</v>
      </c>
      <c r="M52" t="s">
        <v>1028</v>
      </c>
      <c r="N52" t="s">
        <v>1104</v>
      </c>
      <c r="O52" t="s">
        <v>1105</v>
      </c>
      <c r="P52" t="s">
        <v>1106</v>
      </c>
      <c r="Q52" t="b">
        <v>1</v>
      </c>
      <c r="R52" t="b">
        <v>0</v>
      </c>
      <c r="S52" t="s">
        <v>1032</v>
      </c>
      <c r="T52" t="s">
        <v>992</v>
      </c>
      <c r="U52" t="s">
        <v>1139</v>
      </c>
      <c r="V52" t="s">
        <v>995</v>
      </c>
      <c r="W52" t="s">
        <v>1034</v>
      </c>
      <c r="X52" t="s">
        <v>1173</v>
      </c>
    </row>
    <row r="53" spans="1:24" x14ac:dyDescent="0.25">
      <c r="A53" t="s">
        <v>42</v>
      </c>
      <c r="B53" t="s">
        <v>1195</v>
      </c>
      <c r="C53" t="s">
        <v>272</v>
      </c>
      <c r="D53" t="s">
        <v>427</v>
      </c>
      <c r="E53" t="s">
        <v>1017</v>
      </c>
      <c r="F53">
        <v>-8866</v>
      </c>
      <c r="G53" t="s">
        <v>1023</v>
      </c>
      <c r="H53" t="s">
        <v>1196</v>
      </c>
      <c r="I53" t="s">
        <v>1172</v>
      </c>
      <c r="J53" t="s">
        <v>993</v>
      </c>
      <c r="K53" t="s">
        <v>1109</v>
      </c>
      <c r="L53" t="s">
        <v>1110</v>
      </c>
      <c r="M53" t="s">
        <v>1028</v>
      </c>
      <c r="N53" t="s">
        <v>1111</v>
      </c>
      <c r="O53" t="s">
        <v>1112</v>
      </c>
      <c r="P53" t="s">
        <v>1113</v>
      </c>
      <c r="Q53" t="b">
        <v>1</v>
      </c>
      <c r="R53" t="b">
        <v>0</v>
      </c>
      <c r="S53" t="s">
        <v>1032</v>
      </c>
      <c r="T53" t="s">
        <v>992</v>
      </c>
      <c r="U53" t="s">
        <v>1139</v>
      </c>
      <c r="V53" t="s">
        <v>995</v>
      </c>
      <c r="W53" t="s">
        <v>1034</v>
      </c>
      <c r="X53" t="s">
        <v>1173</v>
      </c>
    </row>
    <row r="54" spans="1:24" x14ac:dyDescent="0.25">
      <c r="A54" t="s">
        <v>42</v>
      </c>
      <c r="B54" t="s">
        <v>1197</v>
      </c>
      <c r="C54" t="s">
        <v>272</v>
      </c>
      <c r="D54" t="s">
        <v>427</v>
      </c>
      <c r="E54" t="s">
        <v>1019</v>
      </c>
      <c r="F54">
        <v>-8866</v>
      </c>
      <c r="G54" t="s">
        <v>1023</v>
      </c>
      <c r="H54" t="s">
        <v>1196</v>
      </c>
      <c r="I54" t="s">
        <v>1180</v>
      </c>
      <c r="J54" t="s">
        <v>993</v>
      </c>
      <c r="K54" t="s">
        <v>1116</v>
      </c>
      <c r="L54" t="s">
        <v>1117</v>
      </c>
      <c r="M54" t="s">
        <v>1056</v>
      </c>
      <c r="N54" t="s">
        <v>1118</v>
      </c>
      <c r="O54" t="s">
        <v>1097</v>
      </c>
      <c r="P54" t="s">
        <v>1119</v>
      </c>
      <c r="Q54" t="b">
        <v>1</v>
      </c>
      <c r="R54" t="b">
        <v>0</v>
      </c>
      <c r="S54" t="s">
        <v>1032</v>
      </c>
      <c r="T54" t="s">
        <v>992</v>
      </c>
      <c r="U54" t="s">
        <v>1139</v>
      </c>
      <c r="V54" t="s">
        <v>1061</v>
      </c>
      <c r="W54" t="s">
        <v>1034</v>
      </c>
      <c r="X54" t="s">
        <v>1198</v>
      </c>
    </row>
    <row r="55" spans="1:24" x14ac:dyDescent="0.25">
      <c r="A55" t="s">
        <v>42</v>
      </c>
      <c r="B55" t="s">
        <v>1199</v>
      </c>
      <c r="C55" t="s">
        <v>272</v>
      </c>
      <c r="D55" t="s">
        <v>427</v>
      </c>
      <c r="E55" t="s">
        <v>1021</v>
      </c>
      <c r="F55">
        <v>-10887</v>
      </c>
      <c r="G55" t="s">
        <v>1023</v>
      </c>
      <c r="H55" t="s">
        <v>1200</v>
      </c>
      <c r="I55" t="s">
        <v>1172</v>
      </c>
      <c r="J55" t="s">
        <v>993</v>
      </c>
      <c r="K55" t="s">
        <v>1123</v>
      </c>
      <c r="L55" t="s">
        <v>1124</v>
      </c>
      <c r="M55" t="s">
        <v>1028</v>
      </c>
      <c r="N55" t="s">
        <v>1125</v>
      </c>
      <c r="O55" t="s">
        <v>1126</v>
      </c>
      <c r="P55" t="s">
        <v>1127</v>
      </c>
      <c r="Q55" t="b">
        <v>1</v>
      </c>
      <c r="R55" t="b">
        <v>0</v>
      </c>
      <c r="S55" t="s">
        <v>1032</v>
      </c>
      <c r="T55" t="s">
        <v>992</v>
      </c>
      <c r="U55" t="s">
        <v>1139</v>
      </c>
      <c r="V55" t="s">
        <v>995</v>
      </c>
      <c r="W55" t="s">
        <v>1034</v>
      </c>
      <c r="X55" t="s">
        <v>1173</v>
      </c>
    </row>
    <row r="56" spans="1:24" x14ac:dyDescent="0.25">
      <c r="A56" t="s">
        <v>42</v>
      </c>
      <c r="B56" t="s">
        <v>1201</v>
      </c>
      <c r="C56" t="s">
        <v>272</v>
      </c>
      <c r="D56" t="s">
        <v>427</v>
      </c>
      <c r="E56" t="s">
        <v>1129</v>
      </c>
      <c r="F56">
        <v>-11419</v>
      </c>
      <c r="G56" t="s">
        <v>1023</v>
      </c>
      <c r="H56" t="s">
        <v>1202</v>
      </c>
      <c r="I56" t="s">
        <v>1172</v>
      </c>
      <c r="J56" t="s">
        <v>993</v>
      </c>
      <c r="K56" t="s">
        <v>1131</v>
      </c>
      <c r="L56" t="s">
        <v>1132</v>
      </c>
      <c r="M56" t="s">
        <v>1028</v>
      </c>
      <c r="N56" t="s">
        <v>1133</v>
      </c>
      <c r="O56" t="s">
        <v>1134</v>
      </c>
      <c r="P56" t="s">
        <v>1135</v>
      </c>
      <c r="Q56" t="b">
        <v>1</v>
      </c>
      <c r="R56" t="b">
        <v>0</v>
      </c>
      <c r="S56" t="s">
        <v>1032</v>
      </c>
      <c r="T56" t="s">
        <v>992</v>
      </c>
      <c r="U56" t="s">
        <v>1139</v>
      </c>
      <c r="V56" t="s">
        <v>995</v>
      </c>
      <c r="W56" t="s">
        <v>1034</v>
      </c>
      <c r="X56" t="s">
        <v>1173</v>
      </c>
    </row>
    <row r="57" spans="1:24" x14ac:dyDescent="0.25">
      <c r="A57" t="s">
        <v>42</v>
      </c>
      <c r="B57" t="s">
        <v>1203</v>
      </c>
      <c r="C57" t="s">
        <v>273</v>
      </c>
      <c r="D57" t="s">
        <v>427</v>
      </c>
      <c r="E57" t="s">
        <v>990</v>
      </c>
      <c r="F57">
        <v>0</v>
      </c>
      <c r="G57" t="s">
        <v>1085</v>
      </c>
      <c r="H57" t="s">
        <v>1204</v>
      </c>
      <c r="I57" t="s">
        <v>1205</v>
      </c>
      <c r="J57" t="s">
        <v>993</v>
      </c>
      <c r="K57" t="s">
        <v>992</v>
      </c>
      <c r="L57" t="s">
        <v>992</v>
      </c>
      <c r="M57" t="s">
        <v>992</v>
      </c>
      <c r="N57" t="s">
        <v>992</v>
      </c>
      <c r="O57" t="s">
        <v>992</v>
      </c>
      <c r="P57" t="s">
        <v>992</v>
      </c>
      <c r="Q57" t="b">
        <v>1</v>
      </c>
      <c r="R57" t="b">
        <v>0</v>
      </c>
      <c r="S57" t="s">
        <v>1032</v>
      </c>
      <c r="T57" t="s">
        <v>992</v>
      </c>
      <c r="U57" t="s">
        <v>1139</v>
      </c>
      <c r="V57" t="s">
        <v>1061</v>
      </c>
      <c r="W57" t="s">
        <v>1206</v>
      </c>
      <c r="X57" t="s">
        <v>1207</v>
      </c>
    </row>
    <row r="58" spans="1:24" x14ac:dyDescent="0.25">
      <c r="A58" t="s">
        <v>42</v>
      </c>
      <c r="B58" t="s">
        <v>1208</v>
      </c>
      <c r="C58" t="s">
        <v>273</v>
      </c>
      <c r="D58" t="s">
        <v>427</v>
      </c>
      <c r="E58" t="s">
        <v>999</v>
      </c>
      <c r="F58">
        <v>0</v>
      </c>
      <c r="G58" t="s">
        <v>1085</v>
      </c>
      <c r="H58" t="s">
        <v>1204</v>
      </c>
      <c r="I58" t="s">
        <v>1205</v>
      </c>
      <c r="J58" t="s">
        <v>993</v>
      </c>
      <c r="K58" t="s">
        <v>992</v>
      </c>
      <c r="L58" t="s">
        <v>992</v>
      </c>
      <c r="M58" t="s">
        <v>992</v>
      </c>
      <c r="N58" t="s">
        <v>992</v>
      </c>
      <c r="O58" t="s">
        <v>992</v>
      </c>
      <c r="P58" t="s">
        <v>992</v>
      </c>
      <c r="Q58" t="b">
        <v>1</v>
      </c>
      <c r="R58" t="b">
        <v>0</v>
      </c>
      <c r="S58" t="s">
        <v>1032</v>
      </c>
      <c r="T58" t="s">
        <v>992</v>
      </c>
      <c r="U58" t="s">
        <v>1139</v>
      </c>
      <c r="V58" t="s">
        <v>1061</v>
      </c>
      <c r="W58" t="s">
        <v>1206</v>
      </c>
      <c r="X58" t="s">
        <v>1209</v>
      </c>
    </row>
    <row r="59" spans="1:24" x14ac:dyDescent="0.25">
      <c r="A59" t="s">
        <v>42</v>
      </c>
      <c r="B59" t="s">
        <v>1210</v>
      </c>
      <c r="C59" t="s">
        <v>273</v>
      </c>
      <c r="D59" t="s">
        <v>427</v>
      </c>
      <c r="E59" t="s">
        <v>1001</v>
      </c>
      <c r="F59">
        <v>0</v>
      </c>
      <c r="G59" t="s">
        <v>1085</v>
      </c>
      <c r="H59" t="s">
        <v>1204</v>
      </c>
      <c r="I59" t="s">
        <v>1205</v>
      </c>
      <c r="J59" t="s">
        <v>993</v>
      </c>
      <c r="K59" t="s">
        <v>992</v>
      </c>
      <c r="L59" t="s">
        <v>992</v>
      </c>
      <c r="M59" t="s">
        <v>992</v>
      </c>
      <c r="N59" t="s">
        <v>992</v>
      </c>
      <c r="O59" t="s">
        <v>992</v>
      </c>
      <c r="P59" t="s">
        <v>992</v>
      </c>
      <c r="Q59" t="b">
        <v>1</v>
      </c>
      <c r="R59" t="b">
        <v>0</v>
      </c>
      <c r="S59" t="s">
        <v>1032</v>
      </c>
      <c r="T59" t="s">
        <v>992</v>
      </c>
      <c r="U59" t="s">
        <v>1139</v>
      </c>
      <c r="V59" t="s">
        <v>1061</v>
      </c>
      <c r="W59" t="s">
        <v>1206</v>
      </c>
      <c r="X59" t="s">
        <v>1211</v>
      </c>
    </row>
    <row r="60" spans="1:24" x14ac:dyDescent="0.25">
      <c r="A60" t="s">
        <v>42</v>
      </c>
      <c r="B60" t="s">
        <v>1212</v>
      </c>
      <c r="C60" t="s">
        <v>273</v>
      </c>
      <c r="D60" t="s">
        <v>427</v>
      </c>
      <c r="E60" t="s">
        <v>1003</v>
      </c>
      <c r="F60">
        <v>0</v>
      </c>
      <c r="G60" t="s">
        <v>1051</v>
      </c>
      <c r="H60" t="s">
        <v>1204</v>
      </c>
      <c r="I60" t="s">
        <v>1205</v>
      </c>
      <c r="J60" t="s">
        <v>993</v>
      </c>
      <c r="K60" t="s">
        <v>992</v>
      </c>
      <c r="L60" t="s">
        <v>992</v>
      </c>
      <c r="M60" t="s">
        <v>992</v>
      </c>
      <c r="N60" t="s">
        <v>992</v>
      </c>
      <c r="O60" t="s">
        <v>992</v>
      </c>
      <c r="P60" t="s">
        <v>992</v>
      </c>
      <c r="Q60" t="b">
        <v>1</v>
      </c>
      <c r="R60" t="b">
        <v>1</v>
      </c>
      <c r="S60" t="s">
        <v>1059</v>
      </c>
      <c r="T60" t="s">
        <v>992</v>
      </c>
      <c r="U60" t="s">
        <v>1060</v>
      </c>
      <c r="V60" t="s">
        <v>1061</v>
      </c>
      <c r="W60" t="s">
        <v>1206</v>
      </c>
      <c r="X60" t="s">
        <v>1213</v>
      </c>
    </row>
    <row r="61" spans="1:24" x14ac:dyDescent="0.25">
      <c r="A61" t="s">
        <v>42</v>
      </c>
      <c r="B61" t="s">
        <v>1214</v>
      </c>
      <c r="C61" t="s">
        <v>273</v>
      </c>
      <c r="D61" t="s">
        <v>427</v>
      </c>
      <c r="E61" t="s">
        <v>1005</v>
      </c>
      <c r="F61">
        <v>0</v>
      </c>
      <c r="G61" t="s">
        <v>1085</v>
      </c>
      <c r="H61" t="s">
        <v>1204</v>
      </c>
      <c r="I61" t="s">
        <v>1205</v>
      </c>
      <c r="J61" t="s">
        <v>993</v>
      </c>
      <c r="K61" t="s">
        <v>992</v>
      </c>
      <c r="L61" t="s">
        <v>992</v>
      </c>
      <c r="M61" t="s">
        <v>992</v>
      </c>
      <c r="N61" t="s">
        <v>992</v>
      </c>
      <c r="O61" t="s">
        <v>992</v>
      </c>
      <c r="P61" t="s">
        <v>992</v>
      </c>
      <c r="Q61" t="b">
        <v>1</v>
      </c>
      <c r="R61" t="b">
        <v>0</v>
      </c>
      <c r="S61" t="s">
        <v>1032</v>
      </c>
      <c r="T61" t="s">
        <v>992</v>
      </c>
      <c r="U61" t="s">
        <v>1139</v>
      </c>
      <c r="V61" t="s">
        <v>1061</v>
      </c>
      <c r="W61" t="s">
        <v>1206</v>
      </c>
      <c r="X61" t="s">
        <v>1215</v>
      </c>
    </row>
    <row r="62" spans="1:24" x14ac:dyDescent="0.25">
      <c r="A62" t="s">
        <v>42</v>
      </c>
      <c r="B62" t="s">
        <v>1216</v>
      </c>
      <c r="C62" t="s">
        <v>273</v>
      </c>
      <c r="D62" t="s">
        <v>427</v>
      </c>
      <c r="E62" t="s">
        <v>1007</v>
      </c>
      <c r="F62">
        <v>0</v>
      </c>
      <c r="G62" t="s">
        <v>1085</v>
      </c>
      <c r="H62" t="s">
        <v>1204</v>
      </c>
      <c r="I62" t="s">
        <v>1205</v>
      </c>
      <c r="J62" t="s">
        <v>993</v>
      </c>
      <c r="K62" t="s">
        <v>992</v>
      </c>
      <c r="L62" t="s">
        <v>992</v>
      </c>
      <c r="M62" t="s">
        <v>992</v>
      </c>
      <c r="N62" t="s">
        <v>992</v>
      </c>
      <c r="O62" t="s">
        <v>992</v>
      </c>
      <c r="P62" t="s">
        <v>992</v>
      </c>
      <c r="Q62" t="b">
        <v>1</v>
      </c>
      <c r="R62" t="b">
        <v>0</v>
      </c>
      <c r="S62" t="s">
        <v>1032</v>
      </c>
      <c r="T62" t="s">
        <v>992</v>
      </c>
      <c r="U62" t="s">
        <v>1139</v>
      </c>
      <c r="V62" t="s">
        <v>1061</v>
      </c>
      <c r="W62" t="s">
        <v>1206</v>
      </c>
      <c r="X62" t="s">
        <v>1217</v>
      </c>
    </row>
    <row r="63" spans="1:24" x14ac:dyDescent="0.25">
      <c r="A63" t="s">
        <v>42</v>
      </c>
      <c r="B63" t="s">
        <v>1218</v>
      </c>
      <c r="C63" t="s">
        <v>273</v>
      </c>
      <c r="D63" t="s">
        <v>427</v>
      </c>
      <c r="E63" t="s">
        <v>1009</v>
      </c>
      <c r="F63">
        <v>0</v>
      </c>
      <c r="G63" t="s">
        <v>1085</v>
      </c>
      <c r="H63" t="s">
        <v>1204</v>
      </c>
      <c r="I63" t="s">
        <v>1205</v>
      </c>
      <c r="J63" t="s">
        <v>993</v>
      </c>
      <c r="K63" t="s">
        <v>992</v>
      </c>
      <c r="L63" t="s">
        <v>992</v>
      </c>
      <c r="M63" t="s">
        <v>992</v>
      </c>
      <c r="N63" t="s">
        <v>992</v>
      </c>
      <c r="O63" t="s">
        <v>992</v>
      </c>
      <c r="P63" t="s">
        <v>992</v>
      </c>
      <c r="Q63" t="b">
        <v>1</v>
      </c>
      <c r="R63" t="b">
        <v>0</v>
      </c>
      <c r="S63" t="s">
        <v>1032</v>
      </c>
      <c r="T63" t="s">
        <v>992</v>
      </c>
      <c r="U63" t="s">
        <v>1139</v>
      </c>
      <c r="V63" t="s">
        <v>1061</v>
      </c>
      <c r="W63" t="s">
        <v>1206</v>
      </c>
      <c r="X63" t="s">
        <v>1219</v>
      </c>
    </row>
    <row r="64" spans="1:24" x14ac:dyDescent="0.25">
      <c r="A64" t="s">
        <v>42</v>
      </c>
      <c r="B64" t="s">
        <v>1220</v>
      </c>
      <c r="C64" t="s">
        <v>273</v>
      </c>
      <c r="D64" t="s">
        <v>427</v>
      </c>
      <c r="E64" t="s">
        <v>1011</v>
      </c>
      <c r="F64">
        <v>0</v>
      </c>
      <c r="G64" t="s">
        <v>1085</v>
      </c>
      <c r="H64" t="s">
        <v>1204</v>
      </c>
      <c r="I64" t="s">
        <v>1205</v>
      </c>
      <c r="J64" t="s">
        <v>993</v>
      </c>
      <c r="K64" t="s">
        <v>992</v>
      </c>
      <c r="L64" t="s">
        <v>992</v>
      </c>
      <c r="M64" t="s">
        <v>992</v>
      </c>
      <c r="N64" t="s">
        <v>992</v>
      </c>
      <c r="O64" t="s">
        <v>992</v>
      </c>
      <c r="P64" t="s">
        <v>992</v>
      </c>
      <c r="Q64" t="b">
        <v>1</v>
      </c>
      <c r="R64" t="b">
        <v>0</v>
      </c>
      <c r="S64" t="s">
        <v>1032</v>
      </c>
      <c r="T64" t="s">
        <v>992</v>
      </c>
      <c r="U64" t="s">
        <v>1139</v>
      </c>
      <c r="V64" t="s">
        <v>1061</v>
      </c>
      <c r="W64" t="s">
        <v>1206</v>
      </c>
      <c r="X64" t="s">
        <v>1221</v>
      </c>
    </row>
    <row r="65" spans="1:24" x14ac:dyDescent="0.25">
      <c r="A65" t="s">
        <v>42</v>
      </c>
      <c r="B65" t="s">
        <v>1222</v>
      </c>
      <c r="C65" t="s">
        <v>273</v>
      </c>
      <c r="D65" t="s">
        <v>427</v>
      </c>
      <c r="E65" t="s">
        <v>1013</v>
      </c>
      <c r="F65">
        <v>0</v>
      </c>
      <c r="G65" t="s">
        <v>1051</v>
      </c>
      <c r="H65" t="s">
        <v>1204</v>
      </c>
      <c r="I65" t="s">
        <v>1205</v>
      </c>
      <c r="J65" t="s">
        <v>993</v>
      </c>
      <c r="K65" t="s">
        <v>992</v>
      </c>
      <c r="L65" t="s">
        <v>992</v>
      </c>
      <c r="M65" t="s">
        <v>992</v>
      </c>
      <c r="N65" t="s">
        <v>992</v>
      </c>
      <c r="O65" t="s">
        <v>992</v>
      </c>
      <c r="P65" t="s">
        <v>992</v>
      </c>
      <c r="Q65" t="b">
        <v>1</v>
      </c>
      <c r="R65" t="b">
        <v>1</v>
      </c>
      <c r="S65" t="s">
        <v>1099</v>
      </c>
      <c r="T65" t="s">
        <v>992</v>
      </c>
      <c r="U65" t="s">
        <v>1060</v>
      </c>
      <c r="V65" t="s">
        <v>1061</v>
      </c>
      <c r="W65" t="s">
        <v>1206</v>
      </c>
      <c r="X65" t="s">
        <v>1213</v>
      </c>
    </row>
    <row r="66" spans="1:24" x14ac:dyDescent="0.25">
      <c r="A66" t="s">
        <v>42</v>
      </c>
      <c r="B66" t="s">
        <v>1223</v>
      </c>
      <c r="C66" t="s">
        <v>273</v>
      </c>
      <c r="D66" t="s">
        <v>427</v>
      </c>
      <c r="E66" t="s">
        <v>1015</v>
      </c>
      <c r="F66">
        <v>0</v>
      </c>
      <c r="G66" t="s">
        <v>1051</v>
      </c>
      <c r="H66" t="s">
        <v>1204</v>
      </c>
      <c r="I66" t="s">
        <v>1205</v>
      </c>
      <c r="J66" t="s">
        <v>993</v>
      </c>
      <c r="K66" t="s">
        <v>992</v>
      </c>
      <c r="L66" t="s">
        <v>992</v>
      </c>
      <c r="M66" t="s">
        <v>992</v>
      </c>
      <c r="N66" t="s">
        <v>992</v>
      </c>
      <c r="O66" t="s">
        <v>992</v>
      </c>
      <c r="P66" t="s">
        <v>992</v>
      </c>
      <c r="Q66" t="b">
        <v>1</v>
      </c>
      <c r="R66" t="b">
        <v>1</v>
      </c>
      <c r="S66" t="s">
        <v>1099</v>
      </c>
      <c r="T66" t="s">
        <v>992</v>
      </c>
      <c r="U66" t="s">
        <v>1060</v>
      </c>
      <c r="V66" t="s">
        <v>1061</v>
      </c>
      <c r="W66" t="s">
        <v>1206</v>
      </c>
      <c r="X66" t="s">
        <v>1213</v>
      </c>
    </row>
    <row r="67" spans="1:24" x14ac:dyDescent="0.25">
      <c r="A67" t="s">
        <v>42</v>
      </c>
      <c r="B67" t="s">
        <v>1224</v>
      </c>
      <c r="C67" t="s">
        <v>273</v>
      </c>
      <c r="D67" t="s">
        <v>427</v>
      </c>
      <c r="E67" t="s">
        <v>1017</v>
      </c>
      <c r="F67">
        <v>0</v>
      </c>
      <c r="G67" t="s">
        <v>1051</v>
      </c>
      <c r="H67" t="s">
        <v>1204</v>
      </c>
      <c r="I67" t="s">
        <v>1205</v>
      </c>
      <c r="J67" t="s">
        <v>993</v>
      </c>
      <c r="K67" t="s">
        <v>992</v>
      </c>
      <c r="L67" t="s">
        <v>992</v>
      </c>
      <c r="M67" t="s">
        <v>992</v>
      </c>
      <c r="N67" t="s">
        <v>992</v>
      </c>
      <c r="O67" t="s">
        <v>992</v>
      </c>
      <c r="P67" t="s">
        <v>992</v>
      </c>
      <c r="Q67" t="b">
        <v>1</v>
      </c>
      <c r="R67" t="b">
        <v>1</v>
      </c>
      <c r="S67" t="s">
        <v>1099</v>
      </c>
      <c r="T67" t="s">
        <v>992</v>
      </c>
      <c r="U67" t="s">
        <v>1060</v>
      </c>
      <c r="V67" t="s">
        <v>1061</v>
      </c>
      <c r="W67" t="s">
        <v>1206</v>
      </c>
      <c r="X67" t="s">
        <v>1213</v>
      </c>
    </row>
    <row r="68" spans="1:24" x14ac:dyDescent="0.25">
      <c r="A68" t="s">
        <v>42</v>
      </c>
      <c r="B68" t="s">
        <v>1225</v>
      </c>
      <c r="C68" t="s">
        <v>273</v>
      </c>
      <c r="D68" t="s">
        <v>427</v>
      </c>
      <c r="E68" t="s">
        <v>1019</v>
      </c>
      <c r="F68">
        <v>0</v>
      </c>
      <c r="G68" t="s">
        <v>1085</v>
      </c>
      <c r="H68" t="s">
        <v>1204</v>
      </c>
      <c r="I68" t="s">
        <v>1205</v>
      </c>
      <c r="J68" t="s">
        <v>993</v>
      </c>
      <c r="K68" t="s">
        <v>992</v>
      </c>
      <c r="L68" t="s">
        <v>992</v>
      </c>
      <c r="M68" t="s">
        <v>992</v>
      </c>
      <c r="N68" t="s">
        <v>992</v>
      </c>
      <c r="O68" t="s">
        <v>992</v>
      </c>
      <c r="P68" t="s">
        <v>992</v>
      </c>
      <c r="Q68" t="b">
        <v>1</v>
      </c>
      <c r="R68" t="b">
        <v>0</v>
      </c>
      <c r="S68" t="s">
        <v>1032</v>
      </c>
      <c r="T68" t="s">
        <v>992</v>
      </c>
      <c r="U68" t="s">
        <v>1139</v>
      </c>
      <c r="V68" t="s">
        <v>1061</v>
      </c>
      <c r="W68" t="s">
        <v>1206</v>
      </c>
      <c r="X68" t="s">
        <v>1226</v>
      </c>
    </row>
    <row r="69" spans="1:24" x14ac:dyDescent="0.25">
      <c r="A69" t="s">
        <v>42</v>
      </c>
      <c r="B69" t="s">
        <v>1227</v>
      </c>
      <c r="C69" t="s">
        <v>273</v>
      </c>
      <c r="D69" t="s">
        <v>427</v>
      </c>
      <c r="E69" t="s">
        <v>1021</v>
      </c>
      <c r="F69">
        <v>0</v>
      </c>
      <c r="G69" t="s">
        <v>1085</v>
      </c>
      <c r="H69" t="s">
        <v>1204</v>
      </c>
      <c r="I69" t="s">
        <v>1205</v>
      </c>
      <c r="J69" t="s">
        <v>993</v>
      </c>
      <c r="K69" t="s">
        <v>992</v>
      </c>
      <c r="L69" t="s">
        <v>992</v>
      </c>
      <c r="M69" t="s">
        <v>992</v>
      </c>
      <c r="N69" t="s">
        <v>992</v>
      </c>
      <c r="O69" t="s">
        <v>992</v>
      </c>
      <c r="P69" t="s">
        <v>992</v>
      </c>
      <c r="Q69" t="b">
        <v>1</v>
      </c>
      <c r="R69" t="b">
        <v>0</v>
      </c>
      <c r="S69" t="s">
        <v>1032</v>
      </c>
      <c r="T69" t="s">
        <v>992</v>
      </c>
      <c r="U69" t="s">
        <v>1139</v>
      </c>
      <c r="V69" t="s">
        <v>1061</v>
      </c>
      <c r="W69" t="s">
        <v>1206</v>
      </c>
      <c r="X69" t="s">
        <v>1228</v>
      </c>
    </row>
    <row r="70" spans="1:24" x14ac:dyDescent="0.25">
      <c r="A70" t="s">
        <v>42</v>
      </c>
      <c r="B70" t="s">
        <v>1229</v>
      </c>
      <c r="C70" t="s">
        <v>273</v>
      </c>
      <c r="D70" t="s">
        <v>427</v>
      </c>
      <c r="E70" t="s">
        <v>1129</v>
      </c>
      <c r="F70">
        <v>0</v>
      </c>
      <c r="G70" t="s">
        <v>1085</v>
      </c>
      <c r="H70" t="s">
        <v>1204</v>
      </c>
      <c r="I70" t="s">
        <v>1205</v>
      </c>
      <c r="J70" t="s">
        <v>993</v>
      </c>
      <c r="K70" t="s">
        <v>992</v>
      </c>
      <c r="L70" t="s">
        <v>992</v>
      </c>
      <c r="M70" t="s">
        <v>992</v>
      </c>
      <c r="N70" t="s">
        <v>992</v>
      </c>
      <c r="O70" t="s">
        <v>992</v>
      </c>
      <c r="P70" t="s">
        <v>992</v>
      </c>
      <c r="Q70" t="b">
        <v>1</v>
      </c>
      <c r="R70" t="b">
        <v>0</v>
      </c>
      <c r="S70" t="s">
        <v>1032</v>
      </c>
      <c r="T70" t="s">
        <v>992</v>
      </c>
      <c r="U70" t="s">
        <v>1139</v>
      </c>
      <c r="V70" t="s">
        <v>1061</v>
      </c>
      <c r="W70" t="s">
        <v>1206</v>
      </c>
      <c r="X70" t="s">
        <v>1230</v>
      </c>
    </row>
    <row r="71" spans="1:24" x14ac:dyDescent="0.25">
      <c r="A71" t="s">
        <v>42</v>
      </c>
      <c r="B71" t="s">
        <v>1231</v>
      </c>
      <c r="C71" t="s">
        <v>274</v>
      </c>
      <c r="D71" t="s">
        <v>427</v>
      </c>
      <c r="E71" t="s">
        <v>990</v>
      </c>
      <c r="F71">
        <v>0</v>
      </c>
      <c r="G71" t="s">
        <v>1085</v>
      </c>
      <c r="H71" t="s">
        <v>1232</v>
      </c>
      <c r="I71" t="s">
        <v>1233</v>
      </c>
      <c r="J71" t="s">
        <v>993</v>
      </c>
      <c r="K71" t="s">
        <v>1026</v>
      </c>
      <c r="L71" t="s">
        <v>1027</v>
      </c>
      <c r="M71" t="s">
        <v>1028</v>
      </c>
      <c r="N71" t="s">
        <v>1029</v>
      </c>
      <c r="O71" t="s">
        <v>1030</v>
      </c>
      <c r="P71" t="s">
        <v>1031</v>
      </c>
      <c r="Q71" t="b">
        <v>1</v>
      </c>
      <c r="R71" t="b">
        <v>0</v>
      </c>
      <c r="S71" t="s">
        <v>1032</v>
      </c>
      <c r="T71" t="s">
        <v>992</v>
      </c>
      <c r="U71" t="s">
        <v>1139</v>
      </c>
      <c r="V71" t="s">
        <v>1061</v>
      </c>
      <c r="W71" t="s">
        <v>1034</v>
      </c>
      <c r="X71" t="s">
        <v>1234</v>
      </c>
    </row>
    <row r="72" spans="1:24" x14ac:dyDescent="0.25">
      <c r="A72" t="s">
        <v>42</v>
      </c>
      <c r="B72" t="s">
        <v>1235</v>
      </c>
      <c r="C72" t="s">
        <v>274</v>
      </c>
      <c r="D72" t="s">
        <v>427</v>
      </c>
      <c r="E72" t="s">
        <v>999</v>
      </c>
      <c r="F72">
        <v>0</v>
      </c>
      <c r="G72" t="s">
        <v>1085</v>
      </c>
      <c r="H72" t="s">
        <v>1236</v>
      </c>
      <c r="I72" t="s">
        <v>1233</v>
      </c>
      <c r="J72" t="s">
        <v>993</v>
      </c>
      <c r="K72" t="s">
        <v>1038</v>
      </c>
      <c r="L72" t="s">
        <v>1039</v>
      </c>
      <c r="M72" t="s">
        <v>1028</v>
      </c>
      <c r="N72" t="s">
        <v>1040</v>
      </c>
      <c r="O72" t="s">
        <v>1041</v>
      </c>
      <c r="P72" t="s">
        <v>1042</v>
      </c>
      <c r="Q72" t="b">
        <v>1</v>
      </c>
      <c r="R72" t="b">
        <v>0</v>
      </c>
      <c r="S72" t="s">
        <v>1032</v>
      </c>
      <c r="T72" t="s">
        <v>992</v>
      </c>
      <c r="U72" t="s">
        <v>1139</v>
      </c>
      <c r="V72" t="s">
        <v>1061</v>
      </c>
      <c r="W72" t="s">
        <v>1034</v>
      </c>
      <c r="X72" t="s">
        <v>1237</v>
      </c>
    </row>
    <row r="73" spans="1:24" x14ac:dyDescent="0.25">
      <c r="A73" t="s">
        <v>42</v>
      </c>
      <c r="B73" t="s">
        <v>1238</v>
      </c>
      <c r="C73" t="s">
        <v>274</v>
      </c>
      <c r="D73" t="s">
        <v>427</v>
      </c>
      <c r="E73" t="s">
        <v>1001</v>
      </c>
      <c r="F73">
        <v>0</v>
      </c>
      <c r="G73" t="s">
        <v>1085</v>
      </c>
      <c r="H73" t="s">
        <v>1239</v>
      </c>
      <c r="I73" t="s">
        <v>1233</v>
      </c>
      <c r="J73" t="s">
        <v>993</v>
      </c>
      <c r="K73" t="s">
        <v>1045</v>
      </c>
      <c r="L73" t="s">
        <v>1046</v>
      </c>
      <c r="M73" t="s">
        <v>1028</v>
      </c>
      <c r="N73" t="s">
        <v>1047</v>
      </c>
      <c r="O73" t="s">
        <v>1048</v>
      </c>
      <c r="P73" t="s">
        <v>1049</v>
      </c>
      <c r="Q73" t="b">
        <v>1</v>
      </c>
      <c r="R73" t="b">
        <v>0</v>
      </c>
      <c r="S73" t="s">
        <v>1032</v>
      </c>
      <c r="T73" t="s">
        <v>992</v>
      </c>
      <c r="U73" t="s">
        <v>1139</v>
      </c>
      <c r="V73" t="s">
        <v>1061</v>
      </c>
      <c r="W73" t="s">
        <v>1034</v>
      </c>
      <c r="X73" t="s">
        <v>1240</v>
      </c>
    </row>
    <row r="74" spans="1:24" x14ac:dyDescent="0.25">
      <c r="A74" t="s">
        <v>42</v>
      </c>
      <c r="B74" t="s">
        <v>1241</v>
      </c>
      <c r="C74" t="s">
        <v>274</v>
      </c>
      <c r="D74" t="s">
        <v>427</v>
      </c>
      <c r="E74" t="s">
        <v>1003</v>
      </c>
      <c r="F74">
        <v>0</v>
      </c>
      <c r="G74" t="s">
        <v>1085</v>
      </c>
      <c r="H74" t="s">
        <v>1242</v>
      </c>
      <c r="I74" t="s">
        <v>1243</v>
      </c>
      <c r="J74" t="s">
        <v>993</v>
      </c>
      <c r="K74" t="s">
        <v>1054</v>
      </c>
      <c r="L74" t="s">
        <v>1055</v>
      </c>
      <c r="M74" t="s">
        <v>1056</v>
      </c>
      <c r="N74" t="s">
        <v>1057</v>
      </c>
      <c r="O74" t="s">
        <v>1030</v>
      </c>
      <c r="P74" t="s">
        <v>1058</v>
      </c>
      <c r="Q74" t="b">
        <v>1</v>
      </c>
      <c r="R74" t="b">
        <v>0</v>
      </c>
      <c r="S74" t="s">
        <v>1032</v>
      </c>
      <c r="T74" t="s">
        <v>992</v>
      </c>
      <c r="U74" t="s">
        <v>1139</v>
      </c>
      <c r="V74" t="s">
        <v>1061</v>
      </c>
      <c r="W74" t="s">
        <v>1034</v>
      </c>
      <c r="X74" t="s">
        <v>1244</v>
      </c>
    </row>
    <row r="75" spans="1:24" x14ac:dyDescent="0.25">
      <c r="A75" t="s">
        <v>42</v>
      </c>
      <c r="B75" t="s">
        <v>1245</v>
      </c>
      <c r="C75" t="s">
        <v>274</v>
      </c>
      <c r="D75" t="s">
        <v>427</v>
      </c>
      <c r="E75" t="s">
        <v>1005</v>
      </c>
      <c r="F75">
        <v>0</v>
      </c>
      <c r="G75" t="s">
        <v>1085</v>
      </c>
      <c r="H75" t="s">
        <v>1246</v>
      </c>
      <c r="I75" t="s">
        <v>1233</v>
      </c>
      <c r="J75" t="s">
        <v>993</v>
      </c>
      <c r="K75" t="s">
        <v>1065</v>
      </c>
      <c r="L75" t="s">
        <v>1066</v>
      </c>
      <c r="M75" t="s">
        <v>1028</v>
      </c>
      <c r="N75" t="s">
        <v>1067</v>
      </c>
      <c r="O75" t="s">
        <v>1068</v>
      </c>
      <c r="P75" t="s">
        <v>1069</v>
      </c>
      <c r="Q75" t="b">
        <v>1</v>
      </c>
      <c r="R75" t="b">
        <v>0</v>
      </c>
      <c r="S75" t="s">
        <v>1032</v>
      </c>
      <c r="T75" t="s">
        <v>992</v>
      </c>
      <c r="U75" t="s">
        <v>1139</v>
      </c>
      <c r="V75" t="s">
        <v>1061</v>
      </c>
      <c r="W75" t="s">
        <v>1034</v>
      </c>
      <c r="X75" t="s">
        <v>1247</v>
      </c>
    </row>
    <row r="76" spans="1:24" x14ac:dyDescent="0.25">
      <c r="A76" t="s">
        <v>42</v>
      </c>
      <c r="B76" t="s">
        <v>1248</v>
      </c>
      <c r="C76" t="s">
        <v>274</v>
      </c>
      <c r="D76" t="s">
        <v>427</v>
      </c>
      <c r="E76" t="s">
        <v>1007</v>
      </c>
      <c r="F76">
        <v>0</v>
      </c>
      <c r="G76" t="s">
        <v>1085</v>
      </c>
      <c r="H76" t="s">
        <v>1249</v>
      </c>
      <c r="I76" t="s">
        <v>1233</v>
      </c>
      <c r="J76" t="s">
        <v>993</v>
      </c>
      <c r="K76" t="s">
        <v>1072</v>
      </c>
      <c r="L76" t="s">
        <v>1073</v>
      </c>
      <c r="M76" t="s">
        <v>1028</v>
      </c>
      <c r="N76" t="s">
        <v>1074</v>
      </c>
      <c r="O76" t="s">
        <v>1075</v>
      </c>
      <c r="P76" t="s">
        <v>1076</v>
      </c>
      <c r="Q76" t="b">
        <v>1</v>
      </c>
      <c r="R76" t="b">
        <v>0</v>
      </c>
      <c r="S76" t="s">
        <v>1032</v>
      </c>
      <c r="T76" t="s">
        <v>992</v>
      </c>
      <c r="U76" t="s">
        <v>1139</v>
      </c>
      <c r="V76" t="s">
        <v>1061</v>
      </c>
      <c r="W76" t="s">
        <v>1034</v>
      </c>
      <c r="X76" t="s">
        <v>1250</v>
      </c>
    </row>
    <row r="77" spans="1:24" x14ac:dyDescent="0.25">
      <c r="A77" t="s">
        <v>42</v>
      </c>
      <c r="B77" t="s">
        <v>1251</v>
      </c>
      <c r="C77" t="s">
        <v>274</v>
      </c>
      <c r="D77" t="s">
        <v>427</v>
      </c>
      <c r="E77" t="s">
        <v>1009</v>
      </c>
      <c r="F77">
        <v>0</v>
      </c>
      <c r="G77" t="s">
        <v>1085</v>
      </c>
      <c r="H77" t="s">
        <v>1252</v>
      </c>
      <c r="I77" t="s">
        <v>1233</v>
      </c>
      <c r="J77" t="s">
        <v>993</v>
      </c>
      <c r="K77" t="s">
        <v>1079</v>
      </c>
      <c r="L77" t="s">
        <v>1080</v>
      </c>
      <c r="M77" t="s">
        <v>1028</v>
      </c>
      <c r="N77" t="s">
        <v>1081</v>
      </c>
      <c r="O77" t="s">
        <v>1082</v>
      </c>
      <c r="P77" t="s">
        <v>1083</v>
      </c>
      <c r="Q77" t="b">
        <v>1</v>
      </c>
      <c r="R77" t="b">
        <v>0</v>
      </c>
      <c r="S77" t="s">
        <v>1032</v>
      </c>
      <c r="T77" t="s">
        <v>992</v>
      </c>
      <c r="U77" t="s">
        <v>1139</v>
      </c>
      <c r="V77" t="s">
        <v>1061</v>
      </c>
      <c r="W77" t="s">
        <v>1034</v>
      </c>
      <c r="X77" t="s">
        <v>1253</v>
      </c>
    </row>
    <row r="78" spans="1:24" x14ac:dyDescent="0.25">
      <c r="A78" t="s">
        <v>42</v>
      </c>
      <c r="B78" t="s">
        <v>1254</v>
      </c>
      <c r="C78" t="s">
        <v>274</v>
      </c>
      <c r="D78" t="s">
        <v>427</v>
      </c>
      <c r="E78" t="s">
        <v>1011</v>
      </c>
      <c r="F78">
        <v>0</v>
      </c>
      <c r="G78" t="s">
        <v>1085</v>
      </c>
      <c r="H78" t="s">
        <v>1255</v>
      </c>
      <c r="I78" t="s">
        <v>1243</v>
      </c>
      <c r="J78" t="s">
        <v>993</v>
      </c>
      <c r="K78" t="s">
        <v>1087</v>
      </c>
      <c r="L78" t="s">
        <v>1088</v>
      </c>
      <c r="M78" t="s">
        <v>1056</v>
      </c>
      <c r="N78" t="s">
        <v>1089</v>
      </c>
      <c r="O78" t="s">
        <v>1068</v>
      </c>
      <c r="P78" t="s">
        <v>1090</v>
      </c>
      <c r="Q78" t="b">
        <v>1</v>
      </c>
      <c r="R78" t="b">
        <v>0</v>
      </c>
      <c r="S78" t="s">
        <v>1032</v>
      </c>
      <c r="T78" t="s">
        <v>992</v>
      </c>
      <c r="U78" t="s">
        <v>1139</v>
      </c>
      <c r="V78" t="s">
        <v>1061</v>
      </c>
      <c r="W78" t="s">
        <v>1034</v>
      </c>
      <c r="X78" t="s">
        <v>1256</v>
      </c>
    </row>
    <row r="79" spans="1:24" x14ac:dyDescent="0.25">
      <c r="A79" t="s">
        <v>42</v>
      </c>
      <c r="B79" t="s">
        <v>1257</v>
      </c>
      <c r="C79" t="s">
        <v>274</v>
      </c>
      <c r="D79" t="s">
        <v>427</v>
      </c>
      <c r="E79" t="s">
        <v>1013</v>
      </c>
      <c r="F79">
        <v>0</v>
      </c>
      <c r="G79" t="s">
        <v>1085</v>
      </c>
      <c r="H79" t="s">
        <v>1258</v>
      </c>
      <c r="I79" t="s">
        <v>1233</v>
      </c>
      <c r="J79" t="s">
        <v>993</v>
      </c>
      <c r="K79" t="s">
        <v>1094</v>
      </c>
      <c r="L79" t="s">
        <v>1095</v>
      </c>
      <c r="M79" t="s">
        <v>1028</v>
      </c>
      <c r="N79" t="s">
        <v>1096</v>
      </c>
      <c r="O79" t="s">
        <v>1097</v>
      </c>
      <c r="P79" t="s">
        <v>1098</v>
      </c>
      <c r="Q79" t="b">
        <v>1</v>
      </c>
      <c r="R79" t="b">
        <v>0</v>
      </c>
      <c r="S79" t="s">
        <v>1032</v>
      </c>
      <c r="T79" t="s">
        <v>992</v>
      </c>
      <c r="U79" t="s">
        <v>1139</v>
      </c>
      <c r="V79" t="s">
        <v>1061</v>
      </c>
      <c r="W79" t="s">
        <v>1034</v>
      </c>
      <c r="X79" t="s">
        <v>1259</v>
      </c>
    </row>
    <row r="80" spans="1:24" x14ac:dyDescent="0.25">
      <c r="A80" t="s">
        <v>42</v>
      </c>
      <c r="B80" t="s">
        <v>1260</v>
      </c>
      <c r="C80" t="s">
        <v>274</v>
      </c>
      <c r="D80" t="s">
        <v>427</v>
      </c>
      <c r="E80" t="s">
        <v>1015</v>
      </c>
      <c r="F80">
        <v>0</v>
      </c>
      <c r="G80" t="s">
        <v>1085</v>
      </c>
      <c r="H80" t="s">
        <v>1261</v>
      </c>
      <c r="I80" t="s">
        <v>1233</v>
      </c>
      <c r="J80" t="s">
        <v>993</v>
      </c>
      <c r="K80" t="s">
        <v>1102</v>
      </c>
      <c r="L80" t="s">
        <v>1103</v>
      </c>
      <c r="M80" t="s">
        <v>1028</v>
      </c>
      <c r="N80" t="s">
        <v>1104</v>
      </c>
      <c r="O80" t="s">
        <v>1105</v>
      </c>
      <c r="P80" t="s">
        <v>1106</v>
      </c>
      <c r="Q80" t="b">
        <v>1</v>
      </c>
      <c r="R80" t="b">
        <v>0</v>
      </c>
      <c r="S80" t="s">
        <v>1032</v>
      </c>
      <c r="T80" t="s">
        <v>992</v>
      </c>
      <c r="U80" t="s">
        <v>1139</v>
      </c>
      <c r="V80" t="s">
        <v>1061</v>
      </c>
      <c r="W80" t="s">
        <v>1034</v>
      </c>
      <c r="X80" t="s">
        <v>1262</v>
      </c>
    </row>
    <row r="81" spans="1:24" x14ac:dyDescent="0.25">
      <c r="A81" t="s">
        <v>42</v>
      </c>
      <c r="B81" t="s">
        <v>1263</v>
      </c>
      <c r="C81" t="s">
        <v>274</v>
      </c>
      <c r="D81" t="s">
        <v>427</v>
      </c>
      <c r="E81" t="s">
        <v>1017</v>
      </c>
      <c r="F81">
        <v>0</v>
      </c>
      <c r="G81" t="s">
        <v>1085</v>
      </c>
      <c r="H81" t="s">
        <v>1264</v>
      </c>
      <c r="I81" t="s">
        <v>1233</v>
      </c>
      <c r="J81" t="s">
        <v>993</v>
      </c>
      <c r="K81" t="s">
        <v>1109</v>
      </c>
      <c r="L81" t="s">
        <v>1110</v>
      </c>
      <c r="M81" t="s">
        <v>1028</v>
      </c>
      <c r="N81" t="s">
        <v>1111</v>
      </c>
      <c r="O81" t="s">
        <v>1112</v>
      </c>
      <c r="P81" t="s">
        <v>1113</v>
      </c>
      <c r="Q81" t="b">
        <v>1</v>
      </c>
      <c r="R81" t="b">
        <v>0</v>
      </c>
      <c r="S81" t="s">
        <v>1032</v>
      </c>
      <c r="T81" t="s">
        <v>992</v>
      </c>
      <c r="U81" t="s">
        <v>1139</v>
      </c>
      <c r="V81" t="s">
        <v>1061</v>
      </c>
      <c r="W81" t="s">
        <v>1034</v>
      </c>
      <c r="X81" t="s">
        <v>1265</v>
      </c>
    </row>
    <row r="82" spans="1:24" x14ac:dyDescent="0.25">
      <c r="A82" t="s">
        <v>42</v>
      </c>
      <c r="B82" t="s">
        <v>1266</v>
      </c>
      <c r="C82" t="s">
        <v>274</v>
      </c>
      <c r="D82" t="s">
        <v>427</v>
      </c>
      <c r="E82" t="s">
        <v>1019</v>
      </c>
      <c r="F82">
        <v>0</v>
      </c>
      <c r="G82" t="s">
        <v>1085</v>
      </c>
      <c r="H82" t="s">
        <v>1267</v>
      </c>
      <c r="I82" t="s">
        <v>1243</v>
      </c>
      <c r="J82" t="s">
        <v>993</v>
      </c>
      <c r="K82" t="s">
        <v>1116</v>
      </c>
      <c r="L82" t="s">
        <v>1117</v>
      </c>
      <c r="M82" t="s">
        <v>1056</v>
      </c>
      <c r="N82" t="s">
        <v>1118</v>
      </c>
      <c r="O82" t="s">
        <v>1097</v>
      </c>
      <c r="P82" t="s">
        <v>1119</v>
      </c>
      <c r="Q82" t="b">
        <v>1</v>
      </c>
      <c r="R82" t="b">
        <v>0</v>
      </c>
      <c r="S82" t="s">
        <v>1032</v>
      </c>
      <c r="T82" t="s">
        <v>992</v>
      </c>
      <c r="U82" t="s">
        <v>1139</v>
      </c>
      <c r="V82" t="s">
        <v>1061</v>
      </c>
      <c r="W82" t="s">
        <v>1034</v>
      </c>
      <c r="X82" t="s">
        <v>1268</v>
      </c>
    </row>
    <row r="83" spans="1:24" x14ac:dyDescent="0.25">
      <c r="A83" t="s">
        <v>42</v>
      </c>
      <c r="B83" t="s">
        <v>1269</v>
      </c>
      <c r="C83" t="s">
        <v>274</v>
      </c>
      <c r="D83" t="s">
        <v>427</v>
      </c>
      <c r="E83" t="s">
        <v>1021</v>
      </c>
      <c r="F83">
        <v>0</v>
      </c>
      <c r="G83" t="s">
        <v>1085</v>
      </c>
      <c r="H83" t="s">
        <v>1270</v>
      </c>
      <c r="I83" t="s">
        <v>1233</v>
      </c>
      <c r="J83" t="s">
        <v>993</v>
      </c>
      <c r="K83" t="s">
        <v>1123</v>
      </c>
      <c r="L83" t="s">
        <v>1124</v>
      </c>
      <c r="M83" t="s">
        <v>1028</v>
      </c>
      <c r="N83" t="s">
        <v>1125</v>
      </c>
      <c r="O83" t="s">
        <v>1126</v>
      </c>
      <c r="P83" t="s">
        <v>1127</v>
      </c>
      <c r="Q83" t="b">
        <v>1</v>
      </c>
      <c r="R83" t="b">
        <v>0</v>
      </c>
      <c r="S83" t="s">
        <v>1032</v>
      </c>
      <c r="T83" t="s">
        <v>992</v>
      </c>
      <c r="U83" t="s">
        <v>1139</v>
      </c>
      <c r="V83" t="s">
        <v>1061</v>
      </c>
      <c r="W83" t="s">
        <v>1034</v>
      </c>
      <c r="X83" t="s">
        <v>1271</v>
      </c>
    </row>
    <row r="84" spans="1:24" x14ac:dyDescent="0.25">
      <c r="A84" t="s">
        <v>42</v>
      </c>
      <c r="B84" t="s">
        <v>1272</v>
      </c>
      <c r="C84" t="s">
        <v>274</v>
      </c>
      <c r="D84" t="s">
        <v>427</v>
      </c>
      <c r="E84" t="s">
        <v>1129</v>
      </c>
      <c r="F84">
        <v>0</v>
      </c>
      <c r="G84" t="s">
        <v>1085</v>
      </c>
      <c r="H84" t="s">
        <v>1273</v>
      </c>
      <c r="I84" t="s">
        <v>1233</v>
      </c>
      <c r="J84" t="s">
        <v>993</v>
      </c>
      <c r="K84" t="s">
        <v>1131</v>
      </c>
      <c r="L84" t="s">
        <v>1132</v>
      </c>
      <c r="M84" t="s">
        <v>1028</v>
      </c>
      <c r="N84" t="s">
        <v>1133</v>
      </c>
      <c r="O84" t="s">
        <v>1134</v>
      </c>
      <c r="P84" t="s">
        <v>1135</v>
      </c>
      <c r="Q84" t="b">
        <v>1</v>
      </c>
      <c r="R84" t="b">
        <v>0</v>
      </c>
      <c r="S84" t="s">
        <v>1032</v>
      </c>
      <c r="T84" t="s">
        <v>992</v>
      </c>
      <c r="U84" t="s">
        <v>1139</v>
      </c>
      <c r="V84" t="s">
        <v>1061</v>
      </c>
      <c r="W84" t="s">
        <v>1034</v>
      </c>
      <c r="X84" t="s">
        <v>1274</v>
      </c>
    </row>
    <row r="85" spans="1:24" x14ac:dyDescent="0.25">
      <c r="A85" t="s">
        <v>42</v>
      </c>
      <c r="B85" t="s">
        <v>1275</v>
      </c>
      <c r="C85" t="s">
        <v>277</v>
      </c>
      <c r="D85" t="s">
        <v>427</v>
      </c>
      <c r="E85" t="s">
        <v>990</v>
      </c>
      <c r="F85">
        <v>-1003</v>
      </c>
      <c r="G85" t="s">
        <v>1023</v>
      </c>
      <c r="H85" t="s">
        <v>1276</v>
      </c>
      <c r="I85" t="s">
        <v>120</v>
      </c>
      <c r="J85" t="s">
        <v>993</v>
      </c>
      <c r="K85" t="s">
        <v>1026</v>
      </c>
      <c r="L85" t="s">
        <v>1027</v>
      </c>
      <c r="M85" t="s">
        <v>1028</v>
      </c>
      <c r="N85" t="s">
        <v>1029</v>
      </c>
      <c r="O85" t="s">
        <v>1030</v>
      </c>
      <c r="P85" t="s">
        <v>1031</v>
      </c>
      <c r="Q85" t="b">
        <v>1</v>
      </c>
      <c r="R85" t="b">
        <v>0</v>
      </c>
      <c r="S85" t="s">
        <v>1032</v>
      </c>
      <c r="T85" t="s">
        <v>992</v>
      </c>
      <c r="U85" t="s">
        <v>1139</v>
      </c>
      <c r="V85" t="s">
        <v>995</v>
      </c>
      <c r="W85" t="s">
        <v>1034</v>
      </c>
      <c r="X85" t="s">
        <v>1277</v>
      </c>
    </row>
    <row r="86" spans="1:24" x14ac:dyDescent="0.25">
      <c r="A86" t="s">
        <v>42</v>
      </c>
      <c r="B86" t="s">
        <v>1278</v>
      </c>
      <c r="C86" t="s">
        <v>277</v>
      </c>
      <c r="D86" t="s">
        <v>427</v>
      </c>
      <c r="E86" t="s">
        <v>999</v>
      </c>
      <c r="F86">
        <v>-930</v>
      </c>
      <c r="G86" t="s">
        <v>1023</v>
      </c>
      <c r="H86" t="s">
        <v>1279</v>
      </c>
      <c r="I86" t="s">
        <v>120</v>
      </c>
      <c r="J86" t="s">
        <v>993</v>
      </c>
      <c r="K86" t="s">
        <v>1038</v>
      </c>
      <c r="L86" t="s">
        <v>1039</v>
      </c>
      <c r="M86" t="s">
        <v>1028</v>
      </c>
      <c r="N86" t="s">
        <v>1040</v>
      </c>
      <c r="O86" t="s">
        <v>1041</v>
      </c>
      <c r="P86" t="s">
        <v>1042</v>
      </c>
      <c r="Q86" t="b">
        <v>1</v>
      </c>
      <c r="R86" t="b">
        <v>0</v>
      </c>
      <c r="S86" t="s">
        <v>1032</v>
      </c>
      <c r="T86" t="s">
        <v>992</v>
      </c>
      <c r="U86" t="s">
        <v>1139</v>
      </c>
      <c r="V86" t="s">
        <v>995</v>
      </c>
      <c r="W86" t="s">
        <v>1034</v>
      </c>
      <c r="X86" t="s">
        <v>1277</v>
      </c>
    </row>
    <row r="87" spans="1:24" x14ac:dyDescent="0.25">
      <c r="A87" t="s">
        <v>42</v>
      </c>
      <c r="B87" t="s">
        <v>1280</v>
      </c>
      <c r="C87" t="s">
        <v>277</v>
      </c>
      <c r="D87" t="s">
        <v>427</v>
      </c>
      <c r="E87" t="s">
        <v>1001</v>
      </c>
      <c r="F87">
        <v>-998</v>
      </c>
      <c r="G87" t="s">
        <v>1023</v>
      </c>
      <c r="H87" t="s">
        <v>1281</v>
      </c>
      <c r="I87" t="s">
        <v>120</v>
      </c>
      <c r="J87" t="s">
        <v>993</v>
      </c>
      <c r="K87" t="s">
        <v>1045</v>
      </c>
      <c r="L87" t="s">
        <v>1046</v>
      </c>
      <c r="M87" t="s">
        <v>1028</v>
      </c>
      <c r="N87" t="s">
        <v>1047</v>
      </c>
      <c r="O87" t="s">
        <v>1048</v>
      </c>
      <c r="P87" t="s">
        <v>1049</v>
      </c>
      <c r="Q87" t="b">
        <v>1</v>
      </c>
      <c r="R87" t="b">
        <v>0</v>
      </c>
      <c r="S87" t="s">
        <v>1032</v>
      </c>
      <c r="T87" t="s">
        <v>992</v>
      </c>
      <c r="U87" t="s">
        <v>1139</v>
      </c>
      <c r="V87" t="s">
        <v>995</v>
      </c>
      <c r="W87" t="s">
        <v>1034</v>
      </c>
      <c r="X87" t="s">
        <v>1277</v>
      </c>
    </row>
    <row r="88" spans="1:24" x14ac:dyDescent="0.25">
      <c r="A88" t="s">
        <v>42</v>
      </c>
      <c r="B88" t="s">
        <v>1282</v>
      </c>
      <c r="C88" t="s">
        <v>277</v>
      </c>
      <c r="D88" t="s">
        <v>427</v>
      </c>
      <c r="E88" t="s">
        <v>1003</v>
      </c>
      <c r="F88">
        <v>-1002</v>
      </c>
      <c r="G88" t="s">
        <v>1051</v>
      </c>
      <c r="H88" t="s">
        <v>1283</v>
      </c>
      <c r="I88" t="s">
        <v>1284</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1285</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1286</v>
      </c>
      <c r="T89" t="s">
        <v>1287</v>
      </c>
      <c r="U89" t="s">
        <v>994</v>
      </c>
      <c r="V89" t="s">
        <v>1288</v>
      </c>
      <c r="W89" t="s">
        <v>1289</v>
      </c>
      <c r="X89" t="s">
        <v>1290</v>
      </c>
    </row>
    <row r="90" spans="1:24" x14ac:dyDescent="0.25">
      <c r="A90" t="s">
        <v>42</v>
      </c>
      <c r="B90" t="s">
        <v>1291</v>
      </c>
      <c r="C90" t="s">
        <v>277</v>
      </c>
      <c r="D90" t="s">
        <v>427</v>
      </c>
      <c r="E90" t="s">
        <v>1129</v>
      </c>
      <c r="F90">
        <v>-216</v>
      </c>
      <c r="G90" t="s">
        <v>982</v>
      </c>
      <c r="H90" t="s">
        <v>992</v>
      </c>
      <c r="I90" t="s">
        <v>992</v>
      </c>
      <c r="J90" t="s">
        <v>993</v>
      </c>
      <c r="K90" t="s">
        <v>992</v>
      </c>
      <c r="L90" t="s">
        <v>992</v>
      </c>
      <c r="M90" t="s">
        <v>992</v>
      </c>
      <c r="N90" t="s">
        <v>992</v>
      </c>
      <c r="O90" t="s">
        <v>992</v>
      </c>
      <c r="P90" t="s">
        <v>992</v>
      </c>
      <c r="Q90" t="b">
        <v>0</v>
      </c>
      <c r="R90" t="b">
        <v>1</v>
      </c>
      <c r="S90" t="s">
        <v>1286</v>
      </c>
      <c r="T90" t="s">
        <v>1287</v>
      </c>
      <c r="U90" t="s">
        <v>994</v>
      </c>
      <c r="V90" t="s">
        <v>1288</v>
      </c>
      <c r="W90" t="s">
        <v>1289</v>
      </c>
      <c r="X90" t="s">
        <v>1290</v>
      </c>
    </row>
    <row r="91" spans="1:24" x14ac:dyDescent="0.25">
      <c r="A91" t="s">
        <v>42</v>
      </c>
      <c r="B91" t="s">
        <v>1292</v>
      </c>
      <c r="C91" t="s">
        <v>279</v>
      </c>
      <c r="D91" t="s">
        <v>427</v>
      </c>
      <c r="E91" t="s">
        <v>990</v>
      </c>
      <c r="F91">
        <v>-258</v>
      </c>
      <c r="G91" t="s">
        <v>1023</v>
      </c>
      <c r="H91" t="s">
        <v>1293</v>
      </c>
      <c r="I91" t="s">
        <v>1294</v>
      </c>
      <c r="J91" t="s">
        <v>993</v>
      </c>
      <c r="K91" t="s">
        <v>1026</v>
      </c>
      <c r="L91" t="s">
        <v>1027</v>
      </c>
      <c r="M91" t="s">
        <v>1028</v>
      </c>
      <c r="N91" t="s">
        <v>1029</v>
      </c>
      <c r="O91" t="s">
        <v>1030</v>
      </c>
      <c r="P91" t="s">
        <v>1031</v>
      </c>
      <c r="Q91" t="b">
        <v>1</v>
      </c>
      <c r="R91" t="b">
        <v>0</v>
      </c>
      <c r="S91" t="s">
        <v>1032</v>
      </c>
      <c r="T91" t="s">
        <v>992</v>
      </c>
      <c r="U91" t="s">
        <v>1139</v>
      </c>
      <c r="V91" t="s">
        <v>995</v>
      </c>
      <c r="W91" t="s">
        <v>1034</v>
      </c>
      <c r="X91" t="s">
        <v>992</v>
      </c>
    </row>
    <row r="92" spans="1:24" x14ac:dyDescent="0.25">
      <c r="A92" t="s">
        <v>42</v>
      </c>
      <c r="B92" t="s">
        <v>1295</v>
      </c>
      <c r="C92" t="s">
        <v>279</v>
      </c>
      <c r="D92" t="s">
        <v>427</v>
      </c>
      <c r="E92" t="s">
        <v>999</v>
      </c>
      <c r="F92">
        <v>76</v>
      </c>
      <c r="G92" t="s">
        <v>1023</v>
      </c>
      <c r="H92" t="s">
        <v>1296</v>
      </c>
      <c r="I92" t="s">
        <v>1294</v>
      </c>
      <c r="J92" t="s">
        <v>993</v>
      </c>
      <c r="K92" t="s">
        <v>1038</v>
      </c>
      <c r="L92" t="s">
        <v>1039</v>
      </c>
      <c r="M92" t="s">
        <v>1028</v>
      </c>
      <c r="N92" t="s">
        <v>1040</v>
      </c>
      <c r="O92" t="s">
        <v>1041</v>
      </c>
      <c r="P92" t="s">
        <v>1042</v>
      </c>
      <c r="Q92" t="b">
        <v>1</v>
      </c>
      <c r="R92" t="b">
        <v>0</v>
      </c>
      <c r="S92" t="s">
        <v>1032</v>
      </c>
      <c r="T92" t="s">
        <v>992</v>
      </c>
      <c r="U92" t="s">
        <v>1139</v>
      </c>
      <c r="V92" t="s">
        <v>995</v>
      </c>
      <c r="W92" t="s">
        <v>1034</v>
      </c>
      <c r="X92" t="s">
        <v>992</v>
      </c>
    </row>
    <row r="93" spans="1:24" x14ac:dyDescent="0.25">
      <c r="A93" t="s">
        <v>42</v>
      </c>
      <c r="B93" t="s">
        <v>1297</v>
      </c>
      <c r="C93" t="s">
        <v>279</v>
      </c>
      <c r="D93" t="s">
        <v>427</v>
      </c>
      <c r="E93" t="s">
        <v>1001</v>
      </c>
      <c r="F93">
        <v>-247</v>
      </c>
      <c r="G93" t="s">
        <v>1023</v>
      </c>
      <c r="H93" t="s">
        <v>1298</v>
      </c>
      <c r="I93" t="s">
        <v>1294</v>
      </c>
      <c r="J93" t="s">
        <v>993</v>
      </c>
      <c r="K93" t="s">
        <v>1045</v>
      </c>
      <c r="L93" t="s">
        <v>1046</v>
      </c>
      <c r="M93" t="s">
        <v>1028</v>
      </c>
      <c r="N93" t="s">
        <v>1047</v>
      </c>
      <c r="O93" t="s">
        <v>1048</v>
      </c>
      <c r="P93" t="s">
        <v>1049</v>
      </c>
      <c r="Q93" t="b">
        <v>1</v>
      </c>
      <c r="R93" t="b">
        <v>0</v>
      </c>
      <c r="S93" t="s">
        <v>1032</v>
      </c>
      <c r="T93" t="s">
        <v>992</v>
      </c>
      <c r="U93" t="s">
        <v>1139</v>
      </c>
      <c r="V93" t="s">
        <v>995</v>
      </c>
      <c r="W93" t="s">
        <v>1034</v>
      </c>
      <c r="X93" t="s">
        <v>992</v>
      </c>
    </row>
    <row r="94" spans="1:24" x14ac:dyDescent="0.25">
      <c r="A94" t="s">
        <v>42</v>
      </c>
      <c r="B94" t="s">
        <v>1299</v>
      </c>
      <c r="C94" t="s">
        <v>279</v>
      </c>
      <c r="D94" t="s">
        <v>427</v>
      </c>
      <c r="E94" t="s">
        <v>1003</v>
      </c>
      <c r="F94">
        <v>47</v>
      </c>
      <c r="G94" t="s">
        <v>1023</v>
      </c>
      <c r="H94" t="s">
        <v>1300</v>
      </c>
      <c r="I94" t="s">
        <v>1301</v>
      </c>
      <c r="J94" t="s">
        <v>993</v>
      </c>
      <c r="K94" t="s">
        <v>1054</v>
      </c>
      <c r="L94" t="s">
        <v>1055</v>
      </c>
      <c r="M94" t="s">
        <v>1056</v>
      </c>
      <c r="N94" t="s">
        <v>1057</v>
      </c>
      <c r="O94" t="s">
        <v>1030</v>
      </c>
      <c r="P94" t="s">
        <v>1058</v>
      </c>
      <c r="Q94" t="b">
        <v>1</v>
      </c>
      <c r="R94" t="b">
        <v>0</v>
      </c>
      <c r="S94" t="s">
        <v>1032</v>
      </c>
      <c r="T94" t="s">
        <v>992</v>
      </c>
      <c r="U94" t="s">
        <v>1139</v>
      </c>
      <c r="V94" t="s">
        <v>1061</v>
      </c>
      <c r="W94" t="s">
        <v>1034</v>
      </c>
      <c r="X94" t="s">
        <v>1302</v>
      </c>
    </row>
    <row r="95" spans="1:24" x14ac:dyDescent="0.25">
      <c r="A95" t="s">
        <v>42</v>
      </c>
      <c r="B95" t="s">
        <v>1303</v>
      </c>
      <c r="C95" t="s">
        <v>279</v>
      </c>
      <c r="D95" t="s">
        <v>427</v>
      </c>
      <c r="E95" t="s">
        <v>1019</v>
      </c>
      <c r="F95">
        <v>-1245</v>
      </c>
      <c r="G95" t="s">
        <v>982</v>
      </c>
      <c r="H95" t="s">
        <v>1304</v>
      </c>
      <c r="I95" t="s">
        <v>992</v>
      </c>
      <c r="J95" t="s">
        <v>993</v>
      </c>
      <c r="K95" t="s">
        <v>992</v>
      </c>
      <c r="L95" t="s">
        <v>992</v>
      </c>
      <c r="M95" t="s">
        <v>992</v>
      </c>
      <c r="N95" t="s">
        <v>992</v>
      </c>
      <c r="O95" t="s">
        <v>992</v>
      </c>
      <c r="P95" t="s">
        <v>992</v>
      </c>
      <c r="Q95" t="b">
        <v>0</v>
      </c>
      <c r="R95" t="b">
        <v>1</v>
      </c>
      <c r="S95" t="s">
        <v>1286</v>
      </c>
      <c r="T95" t="s">
        <v>1287</v>
      </c>
      <c r="U95" t="s">
        <v>994</v>
      </c>
      <c r="V95" t="s">
        <v>1288</v>
      </c>
      <c r="W95" t="s">
        <v>1289</v>
      </c>
      <c r="X95" t="s">
        <v>1290</v>
      </c>
    </row>
    <row r="96" spans="1:24" x14ac:dyDescent="0.25">
      <c r="A96" t="s">
        <v>42</v>
      </c>
      <c r="B96" t="s">
        <v>1305</v>
      </c>
      <c r="C96" t="s">
        <v>281</v>
      </c>
      <c r="D96" t="s">
        <v>427</v>
      </c>
      <c r="E96" t="s">
        <v>990</v>
      </c>
      <c r="F96">
        <v>-5625</v>
      </c>
      <c r="G96" t="s">
        <v>1023</v>
      </c>
      <c r="H96" t="s">
        <v>1306</v>
      </c>
      <c r="I96" t="s">
        <v>1307</v>
      </c>
      <c r="J96" t="s">
        <v>993</v>
      </c>
      <c r="K96" t="s">
        <v>1026</v>
      </c>
      <c r="L96" t="s">
        <v>1027</v>
      </c>
      <c r="M96" t="s">
        <v>1028</v>
      </c>
      <c r="N96" t="s">
        <v>1029</v>
      </c>
      <c r="O96" t="s">
        <v>1030</v>
      </c>
      <c r="P96" t="s">
        <v>1031</v>
      </c>
      <c r="Q96" t="b">
        <v>1</v>
      </c>
      <c r="R96" t="b">
        <v>0</v>
      </c>
      <c r="S96" t="s">
        <v>1032</v>
      </c>
      <c r="T96" t="s">
        <v>992</v>
      </c>
      <c r="U96" t="s">
        <v>1139</v>
      </c>
      <c r="V96" t="s">
        <v>995</v>
      </c>
      <c r="W96" t="s">
        <v>1034</v>
      </c>
      <c r="X96" t="s">
        <v>1308</v>
      </c>
    </row>
    <row r="97" spans="1:24" x14ac:dyDescent="0.25">
      <c r="A97" t="s">
        <v>42</v>
      </c>
      <c r="B97" t="s">
        <v>1309</v>
      </c>
      <c r="C97" t="s">
        <v>281</v>
      </c>
      <c r="D97" t="s">
        <v>427</v>
      </c>
      <c r="E97" t="s">
        <v>999</v>
      </c>
      <c r="F97">
        <v>-4222</v>
      </c>
      <c r="G97" t="s">
        <v>1023</v>
      </c>
      <c r="H97" t="s">
        <v>1310</v>
      </c>
      <c r="I97" t="s">
        <v>1307</v>
      </c>
      <c r="J97" t="s">
        <v>993</v>
      </c>
      <c r="K97" t="s">
        <v>1038</v>
      </c>
      <c r="L97" t="s">
        <v>1039</v>
      </c>
      <c r="M97" t="s">
        <v>1028</v>
      </c>
      <c r="N97" t="s">
        <v>1040</v>
      </c>
      <c r="O97" t="s">
        <v>1041</v>
      </c>
      <c r="P97" t="s">
        <v>1042</v>
      </c>
      <c r="Q97" t="b">
        <v>1</v>
      </c>
      <c r="R97" t="b">
        <v>0</v>
      </c>
      <c r="S97" t="s">
        <v>1032</v>
      </c>
      <c r="T97" t="s">
        <v>992</v>
      </c>
      <c r="U97" t="s">
        <v>1139</v>
      </c>
      <c r="V97" t="s">
        <v>995</v>
      </c>
      <c r="W97" t="s">
        <v>1034</v>
      </c>
      <c r="X97" t="s">
        <v>1308</v>
      </c>
    </row>
    <row r="98" spans="1:24" x14ac:dyDescent="0.25">
      <c r="A98" t="s">
        <v>42</v>
      </c>
      <c r="B98" t="s">
        <v>1311</v>
      </c>
      <c r="C98" t="s">
        <v>281</v>
      </c>
      <c r="D98" t="s">
        <v>427</v>
      </c>
      <c r="E98" t="s">
        <v>1001</v>
      </c>
      <c r="F98">
        <v>-2852</v>
      </c>
      <c r="G98" t="s">
        <v>1023</v>
      </c>
      <c r="H98" t="s">
        <v>1312</v>
      </c>
      <c r="I98" t="s">
        <v>1307</v>
      </c>
      <c r="J98" t="s">
        <v>993</v>
      </c>
      <c r="K98" t="s">
        <v>1045</v>
      </c>
      <c r="L98" t="s">
        <v>1046</v>
      </c>
      <c r="M98" t="s">
        <v>1028</v>
      </c>
      <c r="N98" t="s">
        <v>1047</v>
      </c>
      <c r="O98" t="s">
        <v>1048</v>
      </c>
      <c r="P98" t="s">
        <v>1049</v>
      </c>
      <c r="Q98" t="b">
        <v>1</v>
      </c>
      <c r="R98" t="b">
        <v>0</v>
      </c>
      <c r="S98" t="s">
        <v>1032</v>
      </c>
      <c r="T98" t="s">
        <v>992</v>
      </c>
      <c r="U98" t="s">
        <v>1139</v>
      </c>
      <c r="V98" t="s">
        <v>995</v>
      </c>
      <c r="W98" t="s">
        <v>1034</v>
      </c>
      <c r="X98" t="s">
        <v>1308</v>
      </c>
    </row>
    <row r="99" spans="1:24" x14ac:dyDescent="0.25">
      <c r="A99" t="s">
        <v>42</v>
      </c>
      <c r="B99" t="s">
        <v>1313</v>
      </c>
      <c r="C99" t="s">
        <v>281</v>
      </c>
      <c r="D99" t="s">
        <v>427</v>
      </c>
      <c r="E99" t="s">
        <v>1003</v>
      </c>
      <c r="F99">
        <v>-4042</v>
      </c>
      <c r="G99" t="s">
        <v>1051</v>
      </c>
      <c r="H99" t="s">
        <v>1314</v>
      </c>
      <c r="I99" t="s">
        <v>1315</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1316</v>
      </c>
      <c r="C100" t="s">
        <v>281</v>
      </c>
      <c r="D100" t="s">
        <v>427</v>
      </c>
      <c r="E100" t="s">
        <v>1005</v>
      </c>
      <c r="F100">
        <v>-6407</v>
      </c>
      <c r="G100" t="s">
        <v>1023</v>
      </c>
      <c r="H100" t="s">
        <v>1317</v>
      </c>
      <c r="I100" t="s">
        <v>1307</v>
      </c>
      <c r="J100" t="s">
        <v>993</v>
      </c>
      <c r="K100" t="s">
        <v>1065</v>
      </c>
      <c r="L100" t="s">
        <v>1066</v>
      </c>
      <c r="M100" t="s">
        <v>1028</v>
      </c>
      <c r="N100" t="s">
        <v>1067</v>
      </c>
      <c r="O100" t="s">
        <v>1068</v>
      </c>
      <c r="P100" t="s">
        <v>1069</v>
      </c>
      <c r="Q100" t="b">
        <v>1</v>
      </c>
      <c r="R100" t="b">
        <v>0</v>
      </c>
      <c r="S100" t="s">
        <v>1032</v>
      </c>
      <c r="T100" t="s">
        <v>992</v>
      </c>
      <c r="U100" t="s">
        <v>1139</v>
      </c>
      <c r="V100" t="s">
        <v>995</v>
      </c>
      <c r="W100" t="s">
        <v>1034</v>
      </c>
      <c r="X100" t="s">
        <v>1308</v>
      </c>
    </row>
    <row r="101" spans="1:24" x14ac:dyDescent="0.25">
      <c r="A101" t="s">
        <v>42</v>
      </c>
      <c r="B101" t="s">
        <v>1318</v>
      </c>
      <c r="C101" t="s">
        <v>281</v>
      </c>
      <c r="D101" t="s">
        <v>427</v>
      </c>
      <c r="E101" t="s">
        <v>1007</v>
      </c>
      <c r="F101">
        <v>-4422</v>
      </c>
      <c r="G101" t="s">
        <v>1023</v>
      </c>
      <c r="H101" t="s">
        <v>1319</v>
      </c>
      <c r="I101" t="s">
        <v>1307</v>
      </c>
      <c r="J101" t="s">
        <v>993</v>
      </c>
      <c r="K101" t="s">
        <v>1072</v>
      </c>
      <c r="L101" t="s">
        <v>1073</v>
      </c>
      <c r="M101" t="s">
        <v>1028</v>
      </c>
      <c r="N101" t="s">
        <v>1074</v>
      </c>
      <c r="O101" t="s">
        <v>1075</v>
      </c>
      <c r="P101" t="s">
        <v>1076</v>
      </c>
      <c r="Q101" t="b">
        <v>1</v>
      </c>
      <c r="R101" t="b">
        <v>0</v>
      </c>
      <c r="S101" t="s">
        <v>1032</v>
      </c>
      <c r="T101" t="s">
        <v>992</v>
      </c>
      <c r="U101" t="s">
        <v>1139</v>
      </c>
      <c r="V101" t="s">
        <v>995</v>
      </c>
      <c r="W101" t="s">
        <v>1034</v>
      </c>
      <c r="X101" t="s">
        <v>1308</v>
      </c>
    </row>
    <row r="102" spans="1:24" x14ac:dyDescent="0.25">
      <c r="A102" t="s">
        <v>42</v>
      </c>
      <c r="B102" t="s">
        <v>1320</v>
      </c>
      <c r="C102" t="s">
        <v>281</v>
      </c>
      <c r="D102" t="s">
        <v>427</v>
      </c>
      <c r="E102" t="s">
        <v>1009</v>
      </c>
      <c r="F102">
        <v>-4046</v>
      </c>
      <c r="G102" t="s">
        <v>1023</v>
      </c>
      <c r="H102" t="s">
        <v>1321</v>
      </c>
      <c r="I102" t="s">
        <v>1307</v>
      </c>
      <c r="J102" t="s">
        <v>993</v>
      </c>
      <c r="K102" t="s">
        <v>1079</v>
      </c>
      <c r="L102" t="s">
        <v>1080</v>
      </c>
      <c r="M102" t="s">
        <v>1028</v>
      </c>
      <c r="N102" t="s">
        <v>1081</v>
      </c>
      <c r="O102" t="s">
        <v>1082</v>
      </c>
      <c r="P102" t="s">
        <v>1083</v>
      </c>
      <c r="Q102" t="b">
        <v>1</v>
      </c>
      <c r="R102" t="b">
        <v>0</v>
      </c>
      <c r="S102" t="s">
        <v>1032</v>
      </c>
      <c r="T102" t="s">
        <v>992</v>
      </c>
      <c r="U102" t="s">
        <v>1139</v>
      </c>
      <c r="V102" t="s">
        <v>995</v>
      </c>
      <c r="W102" t="s">
        <v>1034</v>
      </c>
      <c r="X102" t="s">
        <v>1308</v>
      </c>
    </row>
    <row r="103" spans="1:24" x14ac:dyDescent="0.25">
      <c r="A103" t="s">
        <v>42</v>
      </c>
      <c r="B103" t="s">
        <v>1322</v>
      </c>
      <c r="C103" t="s">
        <v>281</v>
      </c>
      <c r="D103" t="s">
        <v>427</v>
      </c>
      <c r="E103" t="s">
        <v>1011</v>
      </c>
      <c r="F103">
        <v>-14874</v>
      </c>
      <c r="G103" t="s">
        <v>1023</v>
      </c>
      <c r="H103" t="s">
        <v>1323</v>
      </c>
      <c r="I103" t="s">
        <v>1315</v>
      </c>
      <c r="J103" t="s">
        <v>993</v>
      </c>
      <c r="K103" t="s">
        <v>1087</v>
      </c>
      <c r="L103" t="s">
        <v>1088</v>
      </c>
      <c r="M103" t="s">
        <v>1056</v>
      </c>
      <c r="N103" t="s">
        <v>1089</v>
      </c>
      <c r="O103" t="s">
        <v>1068</v>
      </c>
      <c r="P103" t="s">
        <v>1090</v>
      </c>
      <c r="Q103" t="b">
        <v>1</v>
      </c>
      <c r="R103" t="b">
        <v>0</v>
      </c>
      <c r="S103" t="s">
        <v>1032</v>
      </c>
      <c r="T103" t="s">
        <v>992</v>
      </c>
      <c r="U103" t="s">
        <v>1139</v>
      </c>
      <c r="V103" t="s">
        <v>1061</v>
      </c>
      <c r="W103" t="s">
        <v>1034</v>
      </c>
      <c r="X103" t="s">
        <v>1324</v>
      </c>
    </row>
    <row r="104" spans="1:24" x14ac:dyDescent="0.25">
      <c r="A104" t="s">
        <v>42</v>
      </c>
      <c r="B104" t="s">
        <v>1325</v>
      </c>
      <c r="C104" t="s">
        <v>281</v>
      </c>
      <c r="D104" t="s">
        <v>427</v>
      </c>
      <c r="E104" t="s">
        <v>1013</v>
      </c>
      <c r="F104">
        <v>-6254</v>
      </c>
      <c r="G104" t="s">
        <v>1023</v>
      </c>
      <c r="H104" t="s">
        <v>1326</v>
      </c>
      <c r="I104" t="s">
        <v>1307</v>
      </c>
      <c r="J104" t="s">
        <v>993</v>
      </c>
      <c r="K104" t="s">
        <v>1094</v>
      </c>
      <c r="L104" t="s">
        <v>1095</v>
      </c>
      <c r="M104" t="s">
        <v>1028</v>
      </c>
      <c r="N104" t="s">
        <v>1096</v>
      </c>
      <c r="O104" t="s">
        <v>1097</v>
      </c>
      <c r="P104" t="s">
        <v>1098</v>
      </c>
      <c r="Q104" t="b">
        <v>1</v>
      </c>
      <c r="R104" t="b">
        <v>0</v>
      </c>
      <c r="S104" t="s">
        <v>1032</v>
      </c>
      <c r="T104" t="s">
        <v>992</v>
      </c>
      <c r="U104" t="s">
        <v>1139</v>
      </c>
      <c r="V104" t="s">
        <v>995</v>
      </c>
      <c r="W104" t="s">
        <v>1034</v>
      </c>
      <c r="X104" t="s">
        <v>1308</v>
      </c>
    </row>
    <row r="105" spans="1:24" x14ac:dyDescent="0.25">
      <c r="A105" t="s">
        <v>42</v>
      </c>
      <c r="B105" t="s">
        <v>1327</v>
      </c>
      <c r="C105" t="s">
        <v>281</v>
      </c>
      <c r="D105" t="s">
        <v>427</v>
      </c>
      <c r="E105" t="s">
        <v>1015</v>
      </c>
      <c r="F105">
        <v>-4530</v>
      </c>
      <c r="G105" t="s">
        <v>1023</v>
      </c>
      <c r="H105" t="s">
        <v>1328</v>
      </c>
      <c r="I105" t="s">
        <v>1307</v>
      </c>
      <c r="J105" t="s">
        <v>993</v>
      </c>
      <c r="K105" t="s">
        <v>1102</v>
      </c>
      <c r="L105" t="s">
        <v>1103</v>
      </c>
      <c r="M105" t="s">
        <v>1028</v>
      </c>
      <c r="N105" t="s">
        <v>1104</v>
      </c>
      <c r="O105" t="s">
        <v>1105</v>
      </c>
      <c r="P105" t="s">
        <v>1106</v>
      </c>
      <c r="Q105" t="b">
        <v>1</v>
      </c>
      <c r="R105" t="b">
        <v>0</v>
      </c>
      <c r="S105" t="s">
        <v>1032</v>
      </c>
      <c r="T105" t="s">
        <v>992</v>
      </c>
      <c r="U105" t="s">
        <v>1139</v>
      </c>
      <c r="V105" t="s">
        <v>995</v>
      </c>
      <c r="W105" t="s">
        <v>1034</v>
      </c>
      <c r="X105" t="s">
        <v>1308</v>
      </c>
    </row>
    <row r="106" spans="1:24" x14ac:dyDescent="0.25">
      <c r="A106" t="s">
        <v>42</v>
      </c>
      <c r="B106" t="s">
        <v>1329</v>
      </c>
      <c r="C106" t="s">
        <v>281</v>
      </c>
      <c r="D106" t="s">
        <v>427</v>
      </c>
      <c r="E106" t="s">
        <v>1017</v>
      </c>
      <c r="F106">
        <v>-4597</v>
      </c>
      <c r="G106" t="s">
        <v>1023</v>
      </c>
      <c r="H106" t="s">
        <v>1330</v>
      </c>
      <c r="I106" t="s">
        <v>1307</v>
      </c>
      <c r="J106" t="s">
        <v>993</v>
      </c>
      <c r="K106" t="s">
        <v>1109</v>
      </c>
      <c r="L106" t="s">
        <v>1110</v>
      </c>
      <c r="M106" t="s">
        <v>1028</v>
      </c>
      <c r="N106" t="s">
        <v>1111</v>
      </c>
      <c r="O106" t="s">
        <v>1112</v>
      </c>
      <c r="P106" t="s">
        <v>1113</v>
      </c>
      <c r="Q106" t="b">
        <v>1</v>
      </c>
      <c r="R106" t="b">
        <v>0</v>
      </c>
      <c r="S106" t="s">
        <v>1032</v>
      </c>
      <c r="T106" t="s">
        <v>992</v>
      </c>
      <c r="U106" t="s">
        <v>1139</v>
      </c>
      <c r="V106" t="s">
        <v>995</v>
      </c>
      <c r="W106" t="s">
        <v>1034</v>
      </c>
      <c r="X106" t="s">
        <v>1308</v>
      </c>
    </row>
    <row r="107" spans="1:24" x14ac:dyDescent="0.25">
      <c r="A107" t="s">
        <v>42</v>
      </c>
      <c r="B107" t="s">
        <v>1331</v>
      </c>
      <c r="C107" t="s">
        <v>281</v>
      </c>
      <c r="D107" t="s">
        <v>427</v>
      </c>
      <c r="E107" t="s">
        <v>1019</v>
      </c>
      <c r="F107">
        <v>-5338</v>
      </c>
      <c r="G107" t="s">
        <v>1023</v>
      </c>
      <c r="H107" t="s">
        <v>1332</v>
      </c>
      <c r="I107" t="s">
        <v>1315</v>
      </c>
      <c r="J107" t="s">
        <v>993</v>
      </c>
      <c r="K107" t="s">
        <v>1116</v>
      </c>
      <c r="L107" t="s">
        <v>1117</v>
      </c>
      <c r="M107" t="s">
        <v>1056</v>
      </c>
      <c r="N107" t="s">
        <v>1118</v>
      </c>
      <c r="O107" t="s">
        <v>1097</v>
      </c>
      <c r="P107" t="s">
        <v>1119</v>
      </c>
      <c r="Q107" t="b">
        <v>1</v>
      </c>
      <c r="R107" t="b">
        <v>0</v>
      </c>
      <c r="S107" t="s">
        <v>1032</v>
      </c>
      <c r="T107" t="s">
        <v>992</v>
      </c>
      <c r="U107" t="s">
        <v>1139</v>
      </c>
      <c r="V107" t="s">
        <v>1061</v>
      </c>
      <c r="W107" t="s">
        <v>1034</v>
      </c>
      <c r="X107" t="s">
        <v>1333</v>
      </c>
    </row>
    <row r="108" spans="1:24" x14ac:dyDescent="0.25">
      <c r="A108" t="s">
        <v>42</v>
      </c>
      <c r="B108" t="s">
        <v>1334</v>
      </c>
      <c r="C108" t="s">
        <v>281</v>
      </c>
      <c r="D108" t="s">
        <v>427</v>
      </c>
      <c r="E108" t="s">
        <v>1021</v>
      </c>
      <c r="F108">
        <v>-8905</v>
      </c>
      <c r="G108" t="s">
        <v>1023</v>
      </c>
      <c r="H108" t="s">
        <v>1335</v>
      </c>
      <c r="I108" t="s">
        <v>1307</v>
      </c>
      <c r="J108" t="s">
        <v>993</v>
      </c>
      <c r="K108" t="s">
        <v>1123</v>
      </c>
      <c r="L108" t="s">
        <v>1124</v>
      </c>
      <c r="M108" t="s">
        <v>1028</v>
      </c>
      <c r="N108" t="s">
        <v>1125</v>
      </c>
      <c r="O108" t="s">
        <v>1126</v>
      </c>
      <c r="P108" t="s">
        <v>1127</v>
      </c>
      <c r="Q108" t="b">
        <v>1</v>
      </c>
      <c r="R108" t="b">
        <v>0</v>
      </c>
      <c r="S108" t="s">
        <v>1032</v>
      </c>
      <c r="T108" t="s">
        <v>992</v>
      </c>
      <c r="U108" t="s">
        <v>1139</v>
      </c>
      <c r="V108" t="s">
        <v>995</v>
      </c>
      <c r="W108" t="s">
        <v>1034</v>
      </c>
      <c r="X108" t="s">
        <v>1308</v>
      </c>
    </row>
    <row r="109" spans="1:24" x14ac:dyDescent="0.25">
      <c r="A109" t="s">
        <v>42</v>
      </c>
      <c r="B109" t="s">
        <v>1336</v>
      </c>
      <c r="C109" t="s">
        <v>281</v>
      </c>
      <c r="D109" t="s">
        <v>427</v>
      </c>
      <c r="E109" t="s">
        <v>1129</v>
      </c>
      <c r="F109">
        <v>-6255</v>
      </c>
      <c r="G109" t="s">
        <v>1051</v>
      </c>
      <c r="H109" t="s">
        <v>1337</v>
      </c>
      <c r="I109" t="s">
        <v>1307</v>
      </c>
      <c r="J109" t="s">
        <v>993</v>
      </c>
      <c r="K109" t="s">
        <v>1131</v>
      </c>
      <c r="L109" t="s">
        <v>1132</v>
      </c>
      <c r="M109" t="s">
        <v>1028</v>
      </c>
      <c r="N109" t="s">
        <v>1133</v>
      </c>
      <c r="O109" t="s">
        <v>1134</v>
      </c>
      <c r="P109" t="s">
        <v>1135</v>
      </c>
      <c r="Q109" t="b">
        <v>1</v>
      </c>
      <c r="R109" t="b">
        <v>1</v>
      </c>
      <c r="S109" t="s">
        <v>1099</v>
      </c>
      <c r="T109" t="s">
        <v>992</v>
      </c>
      <c r="U109" t="s">
        <v>1060</v>
      </c>
      <c r="V109" t="s">
        <v>995</v>
      </c>
      <c r="W109" t="s">
        <v>1034</v>
      </c>
      <c r="X109" t="s">
        <v>1062</v>
      </c>
    </row>
    <row r="110" spans="1:24" x14ac:dyDescent="0.25">
      <c r="A110" t="s">
        <v>42</v>
      </c>
      <c r="B110" t="s">
        <v>1338</v>
      </c>
      <c r="C110" t="s">
        <v>283</v>
      </c>
      <c r="D110" t="s">
        <v>992</v>
      </c>
      <c r="E110" t="s">
        <v>990</v>
      </c>
      <c r="F110">
        <v>0</v>
      </c>
      <c r="G110" t="s">
        <v>1085</v>
      </c>
      <c r="H110" t="s">
        <v>1339</v>
      </c>
      <c r="I110" t="s">
        <v>1340</v>
      </c>
      <c r="J110" t="s">
        <v>993</v>
      </c>
      <c r="K110" t="s">
        <v>992</v>
      </c>
      <c r="L110" t="s">
        <v>992</v>
      </c>
      <c r="M110" t="s">
        <v>992</v>
      </c>
      <c r="N110" t="s">
        <v>992</v>
      </c>
      <c r="O110" t="s">
        <v>992</v>
      </c>
      <c r="P110" t="s">
        <v>992</v>
      </c>
      <c r="Q110" t="b">
        <v>1</v>
      </c>
      <c r="R110" t="b">
        <v>0</v>
      </c>
      <c r="S110" t="s">
        <v>1032</v>
      </c>
      <c r="T110" t="s">
        <v>992</v>
      </c>
      <c r="U110" t="s">
        <v>1139</v>
      </c>
      <c r="V110" t="s">
        <v>1061</v>
      </c>
      <c r="W110" t="s">
        <v>1206</v>
      </c>
      <c r="X110" t="s">
        <v>1341</v>
      </c>
    </row>
    <row r="111" spans="1:24" x14ac:dyDescent="0.25">
      <c r="A111" t="s">
        <v>42</v>
      </c>
      <c r="B111" t="s">
        <v>1342</v>
      </c>
      <c r="C111" t="s">
        <v>283</v>
      </c>
      <c r="D111" t="s">
        <v>992</v>
      </c>
      <c r="E111" t="s">
        <v>999</v>
      </c>
      <c r="F111">
        <v>0</v>
      </c>
      <c r="G111" t="s">
        <v>1085</v>
      </c>
      <c r="H111" t="s">
        <v>1339</v>
      </c>
      <c r="I111" t="s">
        <v>1340</v>
      </c>
      <c r="J111" t="s">
        <v>993</v>
      </c>
      <c r="K111" t="s">
        <v>992</v>
      </c>
      <c r="L111" t="s">
        <v>992</v>
      </c>
      <c r="M111" t="s">
        <v>992</v>
      </c>
      <c r="N111" t="s">
        <v>992</v>
      </c>
      <c r="O111" t="s">
        <v>992</v>
      </c>
      <c r="P111" t="s">
        <v>992</v>
      </c>
      <c r="Q111" t="b">
        <v>1</v>
      </c>
      <c r="R111" t="b">
        <v>0</v>
      </c>
      <c r="S111" t="s">
        <v>1032</v>
      </c>
      <c r="T111" t="s">
        <v>992</v>
      </c>
      <c r="U111" t="s">
        <v>1139</v>
      </c>
      <c r="V111" t="s">
        <v>1061</v>
      </c>
      <c r="W111" t="s">
        <v>1206</v>
      </c>
      <c r="X111" t="s">
        <v>1343</v>
      </c>
    </row>
    <row r="112" spans="1:24" x14ac:dyDescent="0.25">
      <c r="A112" t="s">
        <v>42</v>
      </c>
      <c r="B112" t="s">
        <v>1344</v>
      </c>
      <c r="C112" t="s">
        <v>283</v>
      </c>
      <c r="D112" t="s">
        <v>992</v>
      </c>
      <c r="E112" t="s">
        <v>1001</v>
      </c>
      <c r="F112">
        <v>0</v>
      </c>
      <c r="G112" t="s">
        <v>1085</v>
      </c>
      <c r="H112" t="s">
        <v>1339</v>
      </c>
      <c r="I112" t="s">
        <v>1340</v>
      </c>
      <c r="J112" t="s">
        <v>993</v>
      </c>
      <c r="K112" t="s">
        <v>992</v>
      </c>
      <c r="L112" t="s">
        <v>992</v>
      </c>
      <c r="M112" t="s">
        <v>992</v>
      </c>
      <c r="N112" t="s">
        <v>992</v>
      </c>
      <c r="O112" t="s">
        <v>992</v>
      </c>
      <c r="P112" t="s">
        <v>992</v>
      </c>
      <c r="Q112" t="b">
        <v>1</v>
      </c>
      <c r="R112" t="b">
        <v>0</v>
      </c>
      <c r="S112" t="s">
        <v>1032</v>
      </c>
      <c r="T112" t="s">
        <v>992</v>
      </c>
      <c r="U112" t="s">
        <v>1139</v>
      </c>
      <c r="V112" t="s">
        <v>1061</v>
      </c>
      <c r="W112" t="s">
        <v>1206</v>
      </c>
      <c r="X112" t="s">
        <v>1345</v>
      </c>
    </row>
    <row r="113" spans="1:24" x14ac:dyDescent="0.25">
      <c r="A113" t="s">
        <v>42</v>
      </c>
      <c r="B113" t="s">
        <v>1346</v>
      </c>
      <c r="C113" t="s">
        <v>283</v>
      </c>
      <c r="D113" t="s">
        <v>992</v>
      </c>
      <c r="E113" t="s">
        <v>1003</v>
      </c>
      <c r="F113">
        <v>0</v>
      </c>
      <c r="G113" t="s">
        <v>1085</v>
      </c>
      <c r="H113" t="s">
        <v>1339</v>
      </c>
      <c r="I113" t="s">
        <v>1340</v>
      </c>
      <c r="J113" t="s">
        <v>993</v>
      </c>
      <c r="K113" t="s">
        <v>992</v>
      </c>
      <c r="L113" t="s">
        <v>992</v>
      </c>
      <c r="M113" t="s">
        <v>992</v>
      </c>
      <c r="N113" t="s">
        <v>992</v>
      </c>
      <c r="O113" t="s">
        <v>992</v>
      </c>
      <c r="P113" t="s">
        <v>992</v>
      </c>
      <c r="Q113" t="b">
        <v>1</v>
      </c>
      <c r="R113" t="b">
        <v>0</v>
      </c>
      <c r="S113" t="s">
        <v>1032</v>
      </c>
      <c r="T113" t="s">
        <v>992</v>
      </c>
      <c r="U113" t="s">
        <v>1139</v>
      </c>
      <c r="V113" t="s">
        <v>1061</v>
      </c>
      <c r="W113" t="s">
        <v>1206</v>
      </c>
      <c r="X113" t="s">
        <v>1347</v>
      </c>
    </row>
    <row r="114" spans="1:24" x14ac:dyDescent="0.25">
      <c r="A114" t="s">
        <v>42</v>
      </c>
      <c r="B114" t="s">
        <v>1348</v>
      </c>
      <c r="C114" t="s">
        <v>283</v>
      </c>
      <c r="D114" t="s">
        <v>992</v>
      </c>
      <c r="E114" t="s">
        <v>1005</v>
      </c>
      <c r="F114">
        <v>0</v>
      </c>
      <c r="G114" t="s">
        <v>1085</v>
      </c>
      <c r="H114" t="s">
        <v>1339</v>
      </c>
      <c r="I114" t="s">
        <v>1340</v>
      </c>
      <c r="J114" t="s">
        <v>993</v>
      </c>
      <c r="K114" t="s">
        <v>992</v>
      </c>
      <c r="L114" t="s">
        <v>992</v>
      </c>
      <c r="M114" t="s">
        <v>992</v>
      </c>
      <c r="N114" t="s">
        <v>992</v>
      </c>
      <c r="O114" t="s">
        <v>992</v>
      </c>
      <c r="P114" t="s">
        <v>992</v>
      </c>
      <c r="Q114" t="b">
        <v>1</v>
      </c>
      <c r="R114" t="b">
        <v>0</v>
      </c>
      <c r="S114" t="s">
        <v>1032</v>
      </c>
      <c r="T114" t="s">
        <v>992</v>
      </c>
      <c r="U114" t="s">
        <v>1139</v>
      </c>
      <c r="V114" t="s">
        <v>1061</v>
      </c>
      <c r="W114" t="s">
        <v>1206</v>
      </c>
      <c r="X114" t="s">
        <v>1349</v>
      </c>
    </row>
    <row r="115" spans="1:24" x14ac:dyDescent="0.25">
      <c r="A115" t="s">
        <v>42</v>
      </c>
      <c r="B115" t="s">
        <v>1350</v>
      </c>
      <c r="C115" t="s">
        <v>283</v>
      </c>
      <c r="D115" t="s">
        <v>992</v>
      </c>
      <c r="E115" t="s">
        <v>1007</v>
      </c>
      <c r="F115">
        <v>0</v>
      </c>
      <c r="G115" t="s">
        <v>1085</v>
      </c>
      <c r="H115" t="s">
        <v>1339</v>
      </c>
      <c r="I115" t="s">
        <v>1340</v>
      </c>
      <c r="J115" t="s">
        <v>993</v>
      </c>
      <c r="K115" t="s">
        <v>992</v>
      </c>
      <c r="L115" t="s">
        <v>992</v>
      </c>
      <c r="M115" t="s">
        <v>992</v>
      </c>
      <c r="N115" t="s">
        <v>992</v>
      </c>
      <c r="O115" t="s">
        <v>992</v>
      </c>
      <c r="P115" t="s">
        <v>992</v>
      </c>
      <c r="Q115" t="b">
        <v>1</v>
      </c>
      <c r="R115" t="b">
        <v>0</v>
      </c>
      <c r="S115" t="s">
        <v>1032</v>
      </c>
      <c r="T115" t="s">
        <v>992</v>
      </c>
      <c r="U115" t="s">
        <v>1139</v>
      </c>
      <c r="V115" t="s">
        <v>1061</v>
      </c>
      <c r="W115" t="s">
        <v>1206</v>
      </c>
      <c r="X115" t="s">
        <v>1351</v>
      </c>
    </row>
    <row r="116" spans="1:24" x14ac:dyDescent="0.25">
      <c r="A116" t="s">
        <v>42</v>
      </c>
      <c r="B116" t="s">
        <v>1352</v>
      </c>
      <c r="C116" t="s">
        <v>283</v>
      </c>
      <c r="D116" t="s">
        <v>992</v>
      </c>
      <c r="E116" t="s">
        <v>1009</v>
      </c>
      <c r="F116">
        <v>0</v>
      </c>
      <c r="G116" t="s">
        <v>1085</v>
      </c>
      <c r="H116" t="s">
        <v>1339</v>
      </c>
      <c r="I116" t="s">
        <v>1340</v>
      </c>
      <c r="J116" t="s">
        <v>993</v>
      </c>
      <c r="K116" t="s">
        <v>992</v>
      </c>
      <c r="L116" t="s">
        <v>992</v>
      </c>
      <c r="M116" t="s">
        <v>992</v>
      </c>
      <c r="N116" t="s">
        <v>992</v>
      </c>
      <c r="O116" t="s">
        <v>992</v>
      </c>
      <c r="P116" t="s">
        <v>992</v>
      </c>
      <c r="Q116" t="b">
        <v>1</v>
      </c>
      <c r="R116" t="b">
        <v>0</v>
      </c>
      <c r="S116" t="s">
        <v>1032</v>
      </c>
      <c r="T116" t="s">
        <v>992</v>
      </c>
      <c r="U116" t="s">
        <v>1139</v>
      </c>
      <c r="V116" t="s">
        <v>1061</v>
      </c>
      <c r="W116" t="s">
        <v>1206</v>
      </c>
      <c r="X116" t="s">
        <v>1353</v>
      </c>
    </row>
    <row r="117" spans="1:24" x14ac:dyDescent="0.25">
      <c r="A117" t="s">
        <v>42</v>
      </c>
      <c r="B117" t="s">
        <v>1354</v>
      </c>
      <c r="C117" t="s">
        <v>283</v>
      </c>
      <c r="D117" t="s">
        <v>992</v>
      </c>
      <c r="E117" t="s">
        <v>1011</v>
      </c>
      <c r="F117">
        <v>0</v>
      </c>
      <c r="G117" t="s">
        <v>1085</v>
      </c>
      <c r="H117" t="s">
        <v>1339</v>
      </c>
      <c r="I117" t="s">
        <v>1340</v>
      </c>
      <c r="J117" t="s">
        <v>993</v>
      </c>
      <c r="K117" t="s">
        <v>992</v>
      </c>
      <c r="L117" t="s">
        <v>992</v>
      </c>
      <c r="M117" t="s">
        <v>992</v>
      </c>
      <c r="N117" t="s">
        <v>992</v>
      </c>
      <c r="O117" t="s">
        <v>992</v>
      </c>
      <c r="P117" t="s">
        <v>992</v>
      </c>
      <c r="Q117" t="b">
        <v>1</v>
      </c>
      <c r="R117" t="b">
        <v>0</v>
      </c>
      <c r="S117" t="s">
        <v>1032</v>
      </c>
      <c r="T117" t="s">
        <v>992</v>
      </c>
      <c r="U117" t="s">
        <v>1139</v>
      </c>
      <c r="V117" t="s">
        <v>1061</v>
      </c>
      <c r="W117" t="s">
        <v>1206</v>
      </c>
      <c r="X117" t="s">
        <v>1355</v>
      </c>
    </row>
    <row r="118" spans="1:24" x14ac:dyDescent="0.25">
      <c r="A118" t="s">
        <v>42</v>
      </c>
      <c r="B118" t="s">
        <v>1356</v>
      </c>
      <c r="C118" t="s">
        <v>283</v>
      </c>
      <c r="D118" t="s">
        <v>992</v>
      </c>
      <c r="E118" t="s">
        <v>1013</v>
      </c>
      <c r="F118">
        <v>0</v>
      </c>
      <c r="G118" t="s">
        <v>1085</v>
      </c>
      <c r="H118" t="s">
        <v>1339</v>
      </c>
      <c r="I118" t="s">
        <v>1340</v>
      </c>
      <c r="J118" t="s">
        <v>993</v>
      </c>
      <c r="K118" t="s">
        <v>992</v>
      </c>
      <c r="L118" t="s">
        <v>992</v>
      </c>
      <c r="M118" t="s">
        <v>992</v>
      </c>
      <c r="N118" t="s">
        <v>992</v>
      </c>
      <c r="O118" t="s">
        <v>992</v>
      </c>
      <c r="P118" t="s">
        <v>992</v>
      </c>
      <c r="Q118" t="b">
        <v>1</v>
      </c>
      <c r="R118" t="b">
        <v>0</v>
      </c>
      <c r="S118" t="s">
        <v>1032</v>
      </c>
      <c r="T118" t="s">
        <v>992</v>
      </c>
      <c r="U118" t="s">
        <v>1139</v>
      </c>
      <c r="V118" t="s">
        <v>1061</v>
      </c>
      <c r="W118" t="s">
        <v>1206</v>
      </c>
      <c r="X118" t="s">
        <v>1357</v>
      </c>
    </row>
    <row r="119" spans="1:24" x14ac:dyDescent="0.25">
      <c r="A119" t="s">
        <v>42</v>
      </c>
      <c r="B119" t="s">
        <v>1358</v>
      </c>
      <c r="C119" t="s">
        <v>283</v>
      </c>
      <c r="D119" t="s">
        <v>992</v>
      </c>
      <c r="E119" t="s">
        <v>1015</v>
      </c>
      <c r="F119">
        <v>0</v>
      </c>
      <c r="G119" t="s">
        <v>1085</v>
      </c>
      <c r="H119" t="s">
        <v>1339</v>
      </c>
      <c r="I119" t="s">
        <v>1340</v>
      </c>
      <c r="J119" t="s">
        <v>993</v>
      </c>
      <c r="K119" t="s">
        <v>992</v>
      </c>
      <c r="L119" t="s">
        <v>992</v>
      </c>
      <c r="M119" t="s">
        <v>992</v>
      </c>
      <c r="N119" t="s">
        <v>992</v>
      </c>
      <c r="O119" t="s">
        <v>992</v>
      </c>
      <c r="P119" t="s">
        <v>992</v>
      </c>
      <c r="Q119" t="b">
        <v>1</v>
      </c>
      <c r="R119" t="b">
        <v>0</v>
      </c>
      <c r="S119" t="s">
        <v>1032</v>
      </c>
      <c r="T119" t="s">
        <v>992</v>
      </c>
      <c r="U119" t="s">
        <v>1139</v>
      </c>
      <c r="V119" t="s">
        <v>1061</v>
      </c>
      <c r="W119" t="s">
        <v>1206</v>
      </c>
      <c r="X119" t="s">
        <v>1359</v>
      </c>
    </row>
    <row r="120" spans="1:24" x14ac:dyDescent="0.25">
      <c r="A120" t="s">
        <v>42</v>
      </c>
      <c r="B120" t="s">
        <v>1360</v>
      </c>
      <c r="C120" t="s">
        <v>283</v>
      </c>
      <c r="D120" t="s">
        <v>992</v>
      </c>
      <c r="E120" t="s">
        <v>1017</v>
      </c>
      <c r="F120">
        <v>0</v>
      </c>
      <c r="G120" t="s">
        <v>1085</v>
      </c>
      <c r="H120" t="s">
        <v>1339</v>
      </c>
      <c r="I120" t="s">
        <v>1340</v>
      </c>
      <c r="J120" t="s">
        <v>993</v>
      </c>
      <c r="K120" t="s">
        <v>992</v>
      </c>
      <c r="L120" t="s">
        <v>992</v>
      </c>
      <c r="M120" t="s">
        <v>992</v>
      </c>
      <c r="N120" t="s">
        <v>992</v>
      </c>
      <c r="O120" t="s">
        <v>992</v>
      </c>
      <c r="P120" t="s">
        <v>992</v>
      </c>
      <c r="Q120" t="b">
        <v>1</v>
      </c>
      <c r="R120" t="b">
        <v>0</v>
      </c>
      <c r="S120" t="s">
        <v>1032</v>
      </c>
      <c r="T120" t="s">
        <v>992</v>
      </c>
      <c r="U120" t="s">
        <v>1139</v>
      </c>
      <c r="V120" t="s">
        <v>1061</v>
      </c>
      <c r="W120" t="s">
        <v>1206</v>
      </c>
      <c r="X120" t="s">
        <v>1361</v>
      </c>
    </row>
    <row r="121" spans="1:24" x14ac:dyDescent="0.25">
      <c r="A121" t="s">
        <v>42</v>
      </c>
      <c r="B121" t="s">
        <v>1362</v>
      </c>
      <c r="C121" t="s">
        <v>283</v>
      </c>
      <c r="D121" t="s">
        <v>992</v>
      </c>
      <c r="E121" t="s">
        <v>1019</v>
      </c>
      <c r="F121">
        <v>0</v>
      </c>
      <c r="G121" t="s">
        <v>1085</v>
      </c>
      <c r="H121" t="s">
        <v>1339</v>
      </c>
      <c r="I121" t="s">
        <v>1340</v>
      </c>
      <c r="J121" t="s">
        <v>993</v>
      </c>
      <c r="K121" t="s">
        <v>992</v>
      </c>
      <c r="L121" t="s">
        <v>992</v>
      </c>
      <c r="M121" t="s">
        <v>992</v>
      </c>
      <c r="N121" t="s">
        <v>992</v>
      </c>
      <c r="O121" t="s">
        <v>992</v>
      </c>
      <c r="P121" t="s">
        <v>992</v>
      </c>
      <c r="Q121" t="b">
        <v>1</v>
      </c>
      <c r="R121" t="b">
        <v>0</v>
      </c>
      <c r="S121" t="s">
        <v>1032</v>
      </c>
      <c r="T121" t="s">
        <v>992</v>
      </c>
      <c r="U121" t="s">
        <v>1139</v>
      </c>
      <c r="V121" t="s">
        <v>1061</v>
      </c>
      <c r="W121" t="s">
        <v>1206</v>
      </c>
      <c r="X121" t="s">
        <v>1363</v>
      </c>
    </row>
    <row r="122" spans="1:24" x14ac:dyDescent="0.25">
      <c r="A122" t="s">
        <v>42</v>
      </c>
      <c r="B122" t="s">
        <v>1364</v>
      </c>
      <c r="C122" t="s">
        <v>283</v>
      </c>
      <c r="D122" t="s">
        <v>992</v>
      </c>
      <c r="E122" t="s">
        <v>1021</v>
      </c>
      <c r="F122">
        <v>0</v>
      </c>
      <c r="G122" t="s">
        <v>1085</v>
      </c>
      <c r="H122" t="s">
        <v>1339</v>
      </c>
      <c r="I122" t="s">
        <v>1340</v>
      </c>
      <c r="J122" t="s">
        <v>993</v>
      </c>
      <c r="K122" t="s">
        <v>992</v>
      </c>
      <c r="L122" t="s">
        <v>992</v>
      </c>
      <c r="M122" t="s">
        <v>992</v>
      </c>
      <c r="N122" t="s">
        <v>992</v>
      </c>
      <c r="O122" t="s">
        <v>992</v>
      </c>
      <c r="P122" t="s">
        <v>992</v>
      </c>
      <c r="Q122" t="b">
        <v>1</v>
      </c>
      <c r="R122" t="b">
        <v>0</v>
      </c>
      <c r="S122" t="s">
        <v>1032</v>
      </c>
      <c r="T122" t="s">
        <v>992</v>
      </c>
      <c r="U122" t="s">
        <v>1139</v>
      </c>
      <c r="V122" t="s">
        <v>1061</v>
      </c>
      <c r="W122" t="s">
        <v>1206</v>
      </c>
      <c r="X122" t="s">
        <v>1365</v>
      </c>
    </row>
    <row r="123" spans="1:24" x14ac:dyDescent="0.25">
      <c r="A123" t="s">
        <v>42</v>
      </c>
      <c r="B123" t="s">
        <v>1366</v>
      </c>
      <c r="C123" t="s">
        <v>283</v>
      </c>
      <c r="D123" t="s">
        <v>992</v>
      </c>
      <c r="E123" t="s">
        <v>1129</v>
      </c>
      <c r="F123">
        <v>0</v>
      </c>
      <c r="G123" t="s">
        <v>1085</v>
      </c>
      <c r="H123" t="s">
        <v>1339</v>
      </c>
      <c r="I123" t="s">
        <v>1340</v>
      </c>
      <c r="J123" t="s">
        <v>993</v>
      </c>
      <c r="K123" t="s">
        <v>992</v>
      </c>
      <c r="L123" t="s">
        <v>992</v>
      </c>
      <c r="M123" t="s">
        <v>992</v>
      </c>
      <c r="N123" t="s">
        <v>992</v>
      </c>
      <c r="O123" t="s">
        <v>992</v>
      </c>
      <c r="P123" t="s">
        <v>992</v>
      </c>
      <c r="Q123" t="b">
        <v>1</v>
      </c>
      <c r="R123" t="b">
        <v>0</v>
      </c>
      <c r="S123" t="s">
        <v>1032</v>
      </c>
      <c r="T123" t="s">
        <v>992</v>
      </c>
      <c r="U123" t="s">
        <v>1139</v>
      </c>
      <c r="V123" t="s">
        <v>1061</v>
      </c>
      <c r="W123" t="s">
        <v>1206</v>
      </c>
      <c r="X123" t="s">
        <v>1367</v>
      </c>
    </row>
    <row r="124" spans="1:24" x14ac:dyDescent="0.25">
      <c r="A124" t="s">
        <v>42</v>
      </c>
      <c r="B124" t="s">
        <v>1368</v>
      </c>
      <c r="C124" t="s">
        <v>284</v>
      </c>
      <c r="D124" t="s">
        <v>992</v>
      </c>
      <c r="E124" t="s">
        <v>990</v>
      </c>
      <c r="F124">
        <v>0</v>
      </c>
      <c r="G124" t="s">
        <v>1085</v>
      </c>
      <c r="H124" t="s">
        <v>1369</v>
      </c>
      <c r="I124" t="s">
        <v>1370</v>
      </c>
      <c r="J124" t="s">
        <v>993</v>
      </c>
      <c r="K124" t="s">
        <v>992</v>
      </c>
      <c r="L124" t="s">
        <v>992</v>
      </c>
      <c r="M124" t="s">
        <v>992</v>
      </c>
      <c r="N124" t="s">
        <v>992</v>
      </c>
      <c r="O124" t="s">
        <v>992</v>
      </c>
      <c r="P124" t="s">
        <v>992</v>
      </c>
      <c r="Q124" t="b">
        <v>1</v>
      </c>
      <c r="R124" t="b">
        <v>0</v>
      </c>
      <c r="S124" t="s">
        <v>1032</v>
      </c>
      <c r="T124" t="s">
        <v>992</v>
      </c>
      <c r="U124" t="s">
        <v>1139</v>
      </c>
      <c r="V124" t="s">
        <v>1061</v>
      </c>
      <c r="W124" t="s">
        <v>1206</v>
      </c>
      <c r="X124" t="s">
        <v>1371</v>
      </c>
    </row>
    <row r="125" spans="1:24" x14ac:dyDescent="0.25">
      <c r="A125" t="s">
        <v>42</v>
      </c>
      <c r="B125" t="s">
        <v>1372</v>
      </c>
      <c r="C125" t="s">
        <v>284</v>
      </c>
      <c r="D125" t="s">
        <v>992</v>
      </c>
      <c r="E125" t="s">
        <v>999</v>
      </c>
      <c r="F125">
        <v>0</v>
      </c>
      <c r="G125" t="s">
        <v>1085</v>
      </c>
      <c r="H125" t="s">
        <v>1369</v>
      </c>
      <c r="I125" t="s">
        <v>1370</v>
      </c>
      <c r="J125" t="s">
        <v>993</v>
      </c>
      <c r="K125" t="s">
        <v>992</v>
      </c>
      <c r="L125" t="s">
        <v>992</v>
      </c>
      <c r="M125" t="s">
        <v>992</v>
      </c>
      <c r="N125" t="s">
        <v>992</v>
      </c>
      <c r="O125" t="s">
        <v>992</v>
      </c>
      <c r="P125" t="s">
        <v>992</v>
      </c>
      <c r="Q125" t="b">
        <v>1</v>
      </c>
      <c r="R125" t="b">
        <v>0</v>
      </c>
      <c r="S125" t="s">
        <v>1032</v>
      </c>
      <c r="T125" t="s">
        <v>992</v>
      </c>
      <c r="U125" t="s">
        <v>1139</v>
      </c>
      <c r="V125" t="s">
        <v>1061</v>
      </c>
      <c r="W125" t="s">
        <v>1206</v>
      </c>
      <c r="X125" t="s">
        <v>1373</v>
      </c>
    </row>
    <row r="126" spans="1:24" x14ac:dyDescent="0.25">
      <c r="A126" t="s">
        <v>42</v>
      </c>
      <c r="B126" t="s">
        <v>1374</v>
      </c>
      <c r="C126" t="s">
        <v>284</v>
      </c>
      <c r="E126" t="s">
        <v>1001</v>
      </c>
      <c r="F126">
        <v>0</v>
      </c>
      <c r="G126" t="s">
        <v>1051</v>
      </c>
      <c r="H126" t="s">
        <v>1369</v>
      </c>
      <c r="I126" t="s">
        <v>1370</v>
      </c>
      <c r="J126" t="s">
        <v>993</v>
      </c>
      <c r="K126" t="s">
        <v>992</v>
      </c>
      <c r="L126" t="s">
        <v>992</v>
      </c>
      <c r="M126" t="s">
        <v>992</v>
      </c>
      <c r="N126" t="s">
        <v>992</v>
      </c>
      <c r="O126" t="s">
        <v>992</v>
      </c>
      <c r="P126" t="s">
        <v>992</v>
      </c>
      <c r="Q126" t="b">
        <v>1</v>
      </c>
      <c r="R126" t="b">
        <v>0</v>
      </c>
      <c r="S126" t="s">
        <v>1375</v>
      </c>
      <c r="T126" t="s">
        <v>992</v>
      </c>
      <c r="U126" t="s">
        <v>1060</v>
      </c>
      <c r="V126" t="s">
        <v>1061</v>
      </c>
      <c r="W126" t="s">
        <v>1206</v>
      </c>
      <c r="X126" t="s">
        <v>1376</v>
      </c>
    </row>
    <row r="127" spans="1:24" x14ac:dyDescent="0.25">
      <c r="A127" t="s">
        <v>42</v>
      </c>
      <c r="B127" t="s">
        <v>1377</v>
      </c>
      <c r="C127" t="s">
        <v>284</v>
      </c>
      <c r="D127" t="s">
        <v>992</v>
      </c>
      <c r="E127" t="s">
        <v>1003</v>
      </c>
      <c r="F127">
        <v>0</v>
      </c>
      <c r="G127" t="s">
        <v>1085</v>
      </c>
      <c r="H127" t="s">
        <v>1369</v>
      </c>
      <c r="I127" t="s">
        <v>1370</v>
      </c>
      <c r="J127" t="s">
        <v>993</v>
      </c>
      <c r="K127" t="s">
        <v>992</v>
      </c>
      <c r="L127" t="s">
        <v>992</v>
      </c>
      <c r="M127" t="s">
        <v>992</v>
      </c>
      <c r="N127" t="s">
        <v>992</v>
      </c>
      <c r="O127" t="s">
        <v>992</v>
      </c>
      <c r="P127" t="s">
        <v>992</v>
      </c>
      <c r="Q127" t="b">
        <v>1</v>
      </c>
      <c r="R127" t="b">
        <v>0</v>
      </c>
      <c r="S127" t="s">
        <v>1032</v>
      </c>
      <c r="T127" t="s">
        <v>992</v>
      </c>
      <c r="U127" t="s">
        <v>1139</v>
      </c>
      <c r="V127" t="s">
        <v>1061</v>
      </c>
      <c r="W127" t="s">
        <v>1206</v>
      </c>
      <c r="X127" t="s">
        <v>1378</v>
      </c>
    </row>
    <row r="128" spans="1:24" x14ac:dyDescent="0.25">
      <c r="A128" t="s">
        <v>42</v>
      </c>
      <c r="B128" t="s">
        <v>1379</v>
      </c>
      <c r="C128" t="s">
        <v>284</v>
      </c>
      <c r="D128" t="s">
        <v>992</v>
      </c>
      <c r="E128" t="s">
        <v>1005</v>
      </c>
      <c r="F128">
        <v>0</v>
      </c>
      <c r="G128" t="s">
        <v>1085</v>
      </c>
      <c r="H128" t="s">
        <v>1369</v>
      </c>
      <c r="I128" t="s">
        <v>1370</v>
      </c>
      <c r="J128" t="s">
        <v>993</v>
      </c>
      <c r="K128" t="s">
        <v>992</v>
      </c>
      <c r="L128" t="s">
        <v>992</v>
      </c>
      <c r="M128" t="s">
        <v>992</v>
      </c>
      <c r="N128" t="s">
        <v>992</v>
      </c>
      <c r="O128" t="s">
        <v>992</v>
      </c>
      <c r="P128" t="s">
        <v>992</v>
      </c>
      <c r="Q128" t="b">
        <v>1</v>
      </c>
      <c r="R128" t="b">
        <v>0</v>
      </c>
      <c r="S128" t="s">
        <v>1032</v>
      </c>
      <c r="T128" t="s">
        <v>992</v>
      </c>
      <c r="U128" t="s">
        <v>1139</v>
      </c>
      <c r="V128" t="s">
        <v>1061</v>
      </c>
      <c r="W128" t="s">
        <v>1206</v>
      </c>
      <c r="X128" t="s">
        <v>1380</v>
      </c>
    </row>
    <row r="129" spans="1:24" x14ac:dyDescent="0.25">
      <c r="A129" t="s">
        <v>42</v>
      </c>
      <c r="B129" t="s">
        <v>1381</v>
      </c>
      <c r="C129" t="s">
        <v>284</v>
      </c>
      <c r="D129" t="s">
        <v>992</v>
      </c>
      <c r="E129" t="s">
        <v>1007</v>
      </c>
      <c r="F129">
        <v>0</v>
      </c>
      <c r="G129" t="s">
        <v>1085</v>
      </c>
      <c r="H129" t="s">
        <v>1369</v>
      </c>
      <c r="I129" t="s">
        <v>1370</v>
      </c>
      <c r="J129" t="s">
        <v>993</v>
      </c>
      <c r="K129" t="s">
        <v>992</v>
      </c>
      <c r="L129" t="s">
        <v>992</v>
      </c>
      <c r="M129" t="s">
        <v>992</v>
      </c>
      <c r="N129" t="s">
        <v>992</v>
      </c>
      <c r="O129" t="s">
        <v>992</v>
      </c>
      <c r="P129" t="s">
        <v>992</v>
      </c>
      <c r="Q129" t="b">
        <v>1</v>
      </c>
      <c r="R129" t="b">
        <v>0</v>
      </c>
      <c r="S129" t="s">
        <v>1032</v>
      </c>
      <c r="T129" t="s">
        <v>992</v>
      </c>
      <c r="U129" t="s">
        <v>1139</v>
      </c>
      <c r="V129" t="s">
        <v>1061</v>
      </c>
      <c r="W129" t="s">
        <v>1206</v>
      </c>
      <c r="X129" t="s">
        <v>1382</v>
      </c>
    </row>
    <row r="130" spans="1:24" x14ac:dyDescent="0.25">
      <c r="A130" t="s">
        <v>42</v>
      </c>
      <c r="B130" t="s">
        <v>1383</v>
      </c>
      <c r="C130" t="s">
        <v>284</v>
      </c>
      <c r="D130" t="s">
        <v>992</v>
      </c>
      <c r="E130" t="s">
        <v>1009</v>
      </c>
      <c r="F130">
        <v>0</v>
      </c>
      <c r="G130" t="s">
        <v>1085</v>
      </c>
      <c r="H130" t="s">
        <v>1369</v>
      </c>
      <c r="I130" t="s">
        <v>1370</v>
      </c>
      <c r="J130" t="s">
        <v>993</v>
      </c>
      <c r="K130" t="s">
        <v>992</v>
      </c>
      <c r="L130" t="s">
        <v>992</v>
      </c>
      <c r="M130" t="s">
        <v>992</v>
      </c>
      <c r="N130" t="s">
        <v>992</v>
      </c>
      <c r="O130" t="s">
        <v>992</v>
      </c>
      <c r="P130" t="s">
        <v>992</v>
      </c>
      <c r="Q130" t="b">
        <v>1</v>
      </c>
      <c r="R130" t="b">
        <v>0</v>
      </c>
      <c r="S130" t="s">
        <v>1032</v>
      </c>
      <c r="T130" t="s">
        <v>992</v>
      </c>
      <c r="U130" t="s">
        <v>1139</v>
      </c>
      <c r="V130" t="s">
        <v>1061</v>
      </c>
      <c r="W130" t="s">
        <v>1206</v>
      </c>
      <c r="X130" t="s">
        <v>1384</v>
      </c>
    </row>
    <row r="131" spans="1:24" x14ac:dyDescent="0.25">
      <c r="A131" t="s">
        <v>42</v>
      </c>
      <c r="B131" t="s">
        <v>1385</v>
      </c>
      <c r="C131" t="s">
        <v>284</v>
      </c>
      <c r="D131" t="s">
        <v>992</v>
      </c>
      <c r="E131" t="s">
        <v>1011</v>
      </c>
      <c r="F131">
        <v>0</v>
      </c>
      <c r="G131" t="s">
        <v>1085</v>
      </c>
      <c r="H131" t="s">
        <v>1369</v>
      </c>
      <c r="I131" t="s">
        <v>1370</v>
      </c>
      <c r="J131" t="s">
        <v>993</v>
      </c>
      <c r="K131" t="s">
        <v>992</v>
      </c>
      <c r="L131" t="s">
        <v>992</v>
      </c>
      <c r="M131" t="s">
        <v>992</v>
      </c>
      <c r="N131" t="s">
        <v>992</v>
      </c>
      <c r="O131" t="s">
        <v>992</v>
      </c>
      <c r="P131" t="s">
        <v>992</v>
      </c>
      <c r="Q131" t="b">
        <v>1</v>
      </c>
      <c r="R131" t="b">
        <v>0</v>
      </c>
      <c r="S131" t="s">
        <v>1032</v>
      </c>
      <c r="T131" t="s">
        <v>992</v>
      </c>
      <c r="U131" t="s">
        <v>1139</v>
      </c>
      <c r="V131" t="s">
        <v>1061</v>
      </c>
      <c r="W131" t="s">
        <v>1206</v>
      </c>
      <c r="X131" t="s">
        <v>1386</v>
      </c>
    </row>
    <row r="132" spans="1:24" x14ac:dyDescent="0.25">
      <c r="A132" t="s">
        <v>42</v>
      </c>
      <c r="B132" t="s">
        <v>1387</v>
      </c>
      <c r="C132" t="s">
        <v>284</v>
      </c>
      <c r="D132" t="s">
        <v>992</v>
      </c>
      <c r="E132" t="s">
        <v>1013</v>
      </c>
      <c r="F132">
        <v>0</v>
      </c>
      <c r="G132" t="s">
        <v>1085</v>
      </c>
      <c r="H132" t="s">
        <v>1369</v>
      </c>
      <c r="I132" t="s">
        <v>1370</v>
      </c>
      <c r="J132" t="s">
        <v>993</v>
      </c>
      <c r="K132" t="s">
        <v>992</v>
      </c>
      <c r="L132" t="s">
        <v>992</v>
      </c>
      <c r="M132" t="s">
        <v>992</v>
      </c>
      <c r="N132" t="s">
        <v>992</v>
      </c>
      <c r="O132" t="s">
        <v>992</v>
      </c>
      <c r="P132" t="s">
        <v>992</v>
      </c>
      <c r="Q132" t="b">
        <v>1</v>
      </c>
      <c r="R132" t="b">
        <v>0</v>
      </c>
      <c r="S132" t="s">
        <v>1032</v>
      </c>
      <c r="T132" t="s">
        <v>992</v>
      </c>
      <c r="U132" t="s">
        <v>1139</v>
      </c>
      <c r="V132" t="s">
        <v>1061</v>
      </c>
      <c r="W132" t="s">
        <v>1206</v>
      </c>
      <c r="X132" t="s">
        <v>1388</v>
      </c>
    </row>
    <row r="133" spans="1:24" x14ac:dyDescent="0.25">
      <c r="A133" t="s">
        <v>42</v>
      </c>
      <c r="B133" t="s">
        <v>1389</v>
      </c>
      <c r="C133" t="s">
        <v>284</v>
      </c>
      <c r="D133" t="s">
        <v>992</v>
      </c>
      <c r="E133" t="s">
        <v>1015</v>
      </c>
      <c r="F133">
        <v>0</v>
      </c>
      <c r="G133" t="s">
        <v>1085</v>
      </c>
      <c r="H133" t="s">
        <v>1369</v>
      </c>
      <c r="I133" t="s">
        <v>1370</v>
      </c>
      <c r="J133" t="s">
        <v>993</v>
      </c>
      <c r="K133" t="s">
        <v>992</v>
      </c>
      <c r="L133" t="s">
        <v>992</v>
      </c>
      <c r="M133" t="s">
        <v>992</v>
      </c>
      <c r="N133" t="s">
        <v>992</v>
      </c>
      <c r="O133" t="s">
        <v>992</v>
      </c>
      <c r="P133" t="s">
        <v>992</v>
      </c>
      <c r="Q133" t="b">
        <v>1</v>
      </c>
      <c r="R133" t="b">
        <v>0</v>
      </c>
      <c r="S133" t="s">
        <v>1032</v>
      </c>
      <c r="T133" t="s">
        <v>992</v>
      </c>
      <c r="U133" t="s">
        <v>1139</v>
      </c>
      <c r="V133" t="s">
        <v>1061</v>
      </c>
      <c r="W133" t="s">
        <v>1206</v>
      </c>
      <c r="X133" t="s">
        <v>1390</v>
      </c>
    </row>
    <row r="134" spans="1:24" x14ac:dyDescent="0.25">
      <c r="A134" t="s">
        <v>42</v>
      </c>
      <c r="B134" t="s">
        <v>1391</v>
      </c>
      <c r="C134" t="s">
        <v>284</v>
      </c>
      <c r="D134" t="s">
        <v>992</v>
      </c>
      <c r="E134" t="s">
        <v>1017</v>
      </c>
      <c r="F134">
        <v>0</v>
      </c>
      <c r="G134" t="s">
        <v>1085</v>
      </c>
      <c r="H134" t="s">
        <v>1369</v>
      </c>
      <c r="I134" t="s">
        <v>1370</v>
      </c>
      <c r="J134" t="s">
        <v>993</v>
      </c>
      <c r="K134" t="s">
        <v>992</v>
      </c>
      <c r="L134" t="s">
        <v>992</v>
      </c>
      <c r="M134" t="s">
        <v>992</v>
      </c>
      <c r="N134" t="s">
        <v>992</v>
      </c>
      <c r="O134" t="s">
        <v>992</v>
      </c>
      <c r="P134" t="s">
        <v>992</v>
      </c>
      <c r="Q134" t="b">
        <v>1</v>
      </c>
      <c r="R134" t="b">
        <v>0</v>
      </c>
      <c r="S134" t="s">
        <v>1032</v>
      </c>
      <c r="T134" t="s">
        <v>992</v>
      </c>
      <c r="U134" t="s">
        <v>1139</v>
      </c>
      <c r="V134" t="s">
        <v>1061</v>
      </c>
      <c r="W134" t="s">
        <v>1206</v>
      </c>
      <c r="X134" t="s">
        <v>1392</v>
      </c>
    </row>
    <row r="135" spans="1:24" x14ac:dyDescent="0.25">
      <c r="A135" t="s">
        <v>42</v>
      </c>
      <c r="B135" t="s">
        <v>1393</v>
      </c>
      <c r="C135" t="s">
        <v>284</v>
      </c>
      <c r="D135" t="s">
        <v>992</v>
      </c>
      <c r="E135" t="s">
        <v>1019</v>
      </c>
      <c r="F135">
        <v>0</v>
      </c>
      <c r="G135" t="s">
        <v>1085</v>
      </c>
      <c r="H135" t="s">
        <v>1369</v>
      </c>
      <c r="I135" t="s">
        <v>1370</v>
      </c>
      <c r="J135" t="s">
        <v>993</v>
      </c>
      <c r="K135" t="s">
        <v>992</v>
      </c>
      <c r="L135" t="s">
        <v>992</v>
      </c>
      <c r="M135" t="s">
        <v>992</v>
      </c>
      <c r="N135" t="s">
        <v>992</v>
      </c>
      <c r="O135" t="s">
        <v>992</v>
      </c>
      <c r="P135" t="s">
        <v>992</v>
      </c>
      <c r="Q135" t="b">
        <v>1</v>
      </c>
      <c r="R135" t="b">
        <v>0</v>
      </c>
      <c r="S135" t="s">
        <v>1032</v>
      </c>
      <c r="T135" t="s">
        <v>992</v>
      </c>
      <c r="U135" t="s">
        <v>1139</v>
      </c>
      <c r="V135" t="s">
        <v>1061</v>
      </c>
      <c r="W135" t="s">
        <v>1206</v>
      </c>
      <c r="X135" t="s">
        <v>1394</v>
      </c>
    </row>
    <row r="136" spans="1:24" x14ac:dyDescent="0.25">
      <c r="A136" t="s">
        <v>42</v>
      </c>
      <c r="B136" t="s">
        <v>1395</v>
      </c>
      <c r="C136" t="s">
        <v>284</v>
      </c>
      <c r="D136" t="s">
        <v>992</v>
      </c>
      <c r="E136" t="s">
        <v>1021</v>
      </c>
      <c r="F136">
        <v>0</v>
      </c>
      <c r="G136" t="s">
        <v>1085</v>
      </c>
      <c r="H136" t="s">
        <v>1369</v>
      </c>
      <c r="I136" t="s">
        <v>1370</v>
      </c>
      <c r="J136" t="s">
        <v>993</v>
      </c>
      <c r="K136" t="s">
        <v>992</v>
      </c>
      <c r="L136" t="s">
        <v>992</v>
      </c>
      <c r="M136" t="s">
        <v>992</v>
      </c>
      <c r="N136" t="s">
        <v>992</v>
      </c>
      <c r="O136" t="s">
        <v>992</v>
      </c>
      <c r="P136" t="s">
        <v>992</v>
      </c>
      <c r="Q136" t="b">
        <v>1</v>
      </c>
      <c r="R136" t="b">
        <v>0</v>
      </c>
      <c r="S136" t="s">
        <v>1032</v>
      </c>
      <c r="T136" t="s">
        <v>992</v>
      </c>
      <c r="U136" t="s">
        <v>1139</v>
      </c>
      <c r="V136" t="s">
        <v>1061</v>
      </c>
      <c r="W136" t="s">
        <v>1206</v>
      </c>
      <c r="X136" t="s">
        <v>1396</v>
      </c>
    </row>
    <row r="137" spans="1:24" x14ac:dyDescent="0.25">
      <c r="A137" t="s">
        <v>42</v>
      </c>
      <c r="B137" t="s">
        <v>1397</v>
      </c>
      <c r="C137" t="s">
        <v>284</v>
      </c>
      <c r="D137" t="s">
        <v>992</v>
      </c>
      <c r="E137" t="s">
        <v>1129</v>
      </c>
      <c r="F137">
        <v>0</v>
      </c>
      <c r="G137" t="s">
        <v>1085</v>
      </c>
      <c r="H137" t="s">
        <v>1369</v>
      </c>
      <c r="I137" t="s">
        <v>1370</v>
      </c>
      <c r="J137" t="s">
        <v>993</v>
      </c>
      <c r="K137" t="s">
        <v>992</v>
      </c>
      <c r="L137" t="s">
        <v>992</v>
      </c>
      <c r="M137" t="s">
        <v>992</v>
      </c>
      <c r="N137" t="s">
        <v>992</v>
      </c>
      <c r="O137" t="s">
        <v>992</v>
      </c>
      <c r="P137" t="s">
        <v>992</v>
      </c>
      <c r="Q137" t="b">
        <v>1</v>
      </c>
      <c r="R137" t="b">
        <v>0</v>
      </c>
      <c r="S137" t="s">
        <v>1032</v>
      </c>
      <c r="T137" t="s">
        <v>992</v>
      </c>
      <c r="U137" t="s">
        <v>1139</v>
      </c>
      <c r="V137" t="s">
        <v>1061</v>
      </c>
      <c r="W137" t="s">
        <v>1206</v>
      </c>
      <c r="X137" t="s">
        <v>1398</v>
      </c>
    </row>
    <row r="138" spans="1:24" x14ac:dyDescent="0.25">
      <c r="A138" t="s">
        <v>42</v>
      </c>
      <c r="B138" t="s">
        <v>1399</v>
      </c>
      <c r="C138" t="s">
        <v>285</v>
      </c>
      <c r="D138" t="s">
        <v>992</v>
      </c>
      <c r="E138" t="s">
        <v>990</v>
      </c>
      <c r="F138">
        <v>0</v>
      </c>
      <c r="G138" t="s">
        <v>1085</v>
      </c>
      <c r="H138" t="s">
        <v>1400</v>
      </c>
      <c r="I138" t="s">
        <v>1401</v>
      </c>
      <c r="J138" t="s">
        <v>993</v>
      </c>
      <c r="K138" t="s">
        <v>992</v>
      </c>
      <c r="L138" t="s">
        <v>992</v>
      </c>
      <c r="M138" t="s">
        <v>992</v>
      </c>
      <c r="N138" t="s">
        <v>992</v>
      </c>
      <c r="O138" t="s">
        <v>992</v>
      </c>
      <c r="P138" t="s">
        <v>992</v>
      </c>
      <c r="Q138" t="b">
        <v>1</v>
      </c>
      <c r="R138" t="b">
        <v>0</v>
      </c>
      <c r="S138" t="s">
        <v>1032</v>
      </c>
      <c r="T138" t="s">
        <v>992</v>
      </c>
      <c r="U138" t="s">
        <v>1139</v>
      </c>
      <c r="V138" t="s">
        <v>1061</v>
      </c>
      <c r="W138" t="s">
        <v>1206</v>
      </c>
      <c r="X138" t="s">
        <v>1402</v>
      </c>
    </row>
    <row r="139" spans="1:24" x14ac:dyDescent="0.25">
      <c r="A139" t="s">
        <v>42</v>
      </c>
      <c r="B139" t="s">
        <v>1403</v>
      </c>
      <c r="C139" t="s">
        <v>285</v>
      </c>
      <c r="D139" t="s">
        <v>992</v>
      </c>
      <c r="E139" t="s">
        <v>999</v>
      </c>
      <c r="F139">
        <v>0</v>
      </c>
      <c r="G139" t="s">
        <v>1085</v>
      </c>
      <c r="H139" t="s">
        <v>1400</v>
      </c>
      <c r="I139" t="s">
        <v>1401</v>
      </c>
      <c r="J139" t="s">
        <v>993</v>
      </c>
      <c r="K139" t="s">
        <v>992</v>
      </c>
      <c r="L139" t="s">
        <v>992</v>
      </c>
      <c r="M139" t="s">
        <v>992</v>
      </c>
      <c r="N139" t="s">
        <v>992</v>
      </c>
      <c r="O139" t="s">
        <v>992</v>
      </c>
      <c r="P139" t="s">
        <v>992</v>
      </c>
      <c r="Q139" t="b">
        <v>1</v>
      </c>
      <c r="R139" t="b">
        <v>0</v>
      </c>
      <c r="S139" t="s">
        <v>1032</v>
      </c>
      <c r="T139" t="s">
        <v>992</v>
      </c>
      <c r="U139" t="s">
        <v>1139</v>
      </c>
      <c r="V139" t="s">
        <v>1061</v>
      </c>
      <c r="W139" t="s">
        <v>1206</v>
      </c>
      <c r="X139" t="s">
        <v>1404</v>
      </c>
    </row>
    <row r="140" spans="1:24" x14ac:dyDescent="0.25">
      <c r="A140" t="s">
        <v>42</v>
      </c>
      <c r="B140" t="s">
        <v>1405</v>
      </c>
      <c r="C140" t="s">
        <v>285</v>
      </c>
      <c r="D140" t="s">
        <v>992</v>
      </c>
      <c r="E140" t="s">
        <v>1001</v>
      </c>
      <c r="F140">
        <v>0</v>
      </c>
      <c r="G140" t="s">
        <v>1085</v>
      </c>
      <c r="H140" t="s">
        <v>1400</v>
      </c>
      <c r="I140" t="s">
        <v>1401</v>
      </c>
      <c r="J140" t="s">
        <v>993</v>
      </c>
      <c r="K140" t="s">
        <v>992</v>
      </c>
      <c r="L140" t="s">
        <v>992</v>
      </c>
      <c r="M140" t="s">
        <v>992</v>
      </c>
      <c r="N140" t="s">
        <v>992</v>
      </c>
      <c r="O140" t="s">
        <v>992</v>
      </c>
      <c r="P140" t="s">
        <v>992</v>
      </c>
      <c r="Q140" t="b">
        <v>1</v>
      </c>
      <c r="R140" t="b">
        <v>0</v>
      </c>
      <c r="S140" t="s">
        <v>1032</v>
      </c>
      <c r="T140" t="s">
        <v>992</v>
      </c>
      <c r="U140" t="s">
        <v>1139</v>
      </c>
      <c r="V140" t="s">
        <v>1061</v>
      </c>
      <c r="W140" t="s">
        <v>1206</v>
      </c>
      <c r="X140" t="s">
        <v>1406</v>
      </c>
    </row>
    <row r="141" spans="1:24" x14ac:dyDescent="0.25">
      <c r="A141" t="s">
        <v>42</v>
      </c>
      <c r="B141" t="s">
        <v>1407</v>
      </c>
      <c r="C141" t="s">
        <v>285</v>
      </c>
      <c r="D141" t="s">
        <v>992</v>
      </c>
      <c r="E141" t="s">
        <v>1003</v>
      </c>
      <c r="F141">
        <v>0</v>
      </c>
      <c r="G141" t="s">
        <v>1085</v>
      </c>
      <c r="H141" t="s">
        <v>1400</v>
      </c>
      <c r="I141" t="s">
        <v>1401</v>
      </c>
      <c r="J141" t="s">
        <v>993</v>
      </c>
      <c r="K141" t="s">
        <v>992</v>
      </c>
      <c r="L141" t="s">
        <v>992</v>
      </c>
      <c r="M141" t="s">
        <v>992</v>
      </c>
      <c r="N141" t="s">
        <v>992</v>
      </c>
      <c r="O141" t="s">
        <v>992</v>
      </c>
      <c r="P141" t="s">
        <v>992</v>
      </c>
      <c r="Q141" t="b">
        <v>1</v>
      </c>
      <c r="R141" t="b">
        <v>0</v>
      </c>
      <c r="S141" t="s">
        <v>1032</v>
      </c>
      <c r="T141" t="s">
        <v>992</v>
      </c>
      <c r="U141" t="s">
        <v>1139</v>
      </c>
      <c r="V141" t="s">
        <v>1061</v>
      </c>
      <c r="W141" t="s">
        <v>1206</v>
      </c>
      <c r="X141" t="s">
        <v>1408</v>
      </c>
    </row>
    <row r="142" spans="1:24" x14ac:dyDescent="0.25">
      <c r="A142" t="s">
        <v>42</v>
      </c>
      <c r="B142" t="s">
        <v>1409</v>
      </c>
      <c r="C142" t="s">
        <v>285</v>
      </c>
      <c r="D142" t="s">
        <v>992</v>
      </c>
      <c r="E142" t="s">
        <v>1005</v>
      </c>
      <c r="F142">
        <v>0</v>
      </c>
      <c r="G142" t="s">
        <v>1085</v>
      </c>
      <c r="H142" t="s">
        <v>1400</v>
      </c>
      <c r="I142" t="s">
        <v>1401</v>
      </c>
      <c r="J142" t="s">
        <v>993</v>
      </c>
      <c r="K142" t="s">
        <v>992</v>
      </c>
      <c r="L142" t="s">
        <v>992</v>
      </c>
      <c r="M142" t="s">
        <v>992</v>
      </c>
      <c r="N142" t="s">
        <v>992</v>
      </c>
      <c r="O142" t="s">
        <v>992</v>
      </c>
      <c r="P142" t="s">
        <v>992</v>
      </c>
      <c r="Q142" t="b">
        <v>1</v>
      </c>
      <c r="R142" t="b">
        <v>0</v>
      </c>
      <c r="S142" t="s">
        <v>1032</v>
      </c>
      <c r="T142" t="s">
        <v>992</v>
      </c>
      <c r="U142" t="s">
        <v>1139</v>
      </c>
      <c r="V142" t="s">
        <v>1061</v>
      </c>
      <c r="W142" t="s">
        <v>1206</v>
      </c>
      <c r="X142" t="s">
        <v>1410</v>
      </c>
    </row>
    <row r="143" spans="1:24" x14ac:dyDescent="0.25">
      <c r="A143" t="s">
        <v>42</v>
      </c>
      <c r="B143" t="s">
        <v>1411</v>
      </c>
      <c r="C143" t="s">
        <v>285</v>
      </c>
      <c r="D143" t="s">
        <v>992</v>
      </c>
      <c r="E143" t="s">
        <v>1007</v>
      </c>
      <c r="F143">
        <v>0</v>
      </c>
      <c r="G143" t="s">
        <v>1085</v>
      </c>
      <c r="H143" t="s">
        <v>1400</v>
      </c>
      <c r="I143" t="s">
        <v>1401</v>
      </c>
      <c r="J143" t="s">
        <v>993</v>
      </c>
      <c r="K143" t="s">
        <v>992</v>
      </c>
      <c r="L143" t="s">
        <v>992</v>
      </c>
      <c r="M143" t="s">
        <v>992</v>
      </c>
      <c r="N143" t="s">
        <v>992</v>
      </c>
      <c r="O143" t="s">
        <v>992</v>
      </c>
      <c r="P143" t="s">
        <v>992</v>
      </c>
      <c r="Q143" t="b">
        <v>1</v>
      </c>
      <c r="R143" t="b">
        <v>0</v>
      </c>
      <c r="S143" t="s">
        <v>1032</v>
      </c>
      <c r="T143" t="s">
        <v>992</v>
      </c>
      <c r="U143" t="s">
        <v>1139</v>
      </c>
      <c r="V143" t="s">
        <v>1061</v>
      </c>
      <c r="W143" t="s">
        <v>1206</v>
      </c>
      <c r="X143" t="s">
        <v>1412</v>
      </c>
    </row>
    <row r="144" spans="1:24" x14ac:dyDescent="0.25">
      <c r="A144" t="s">
        <v>42</v>
      </c>
      <c r="B144" t="s">
        <v>1413</v>
      </c>
      <c r="C144" t="s">
        <v>285</v>
      </c>
      <c r="D144" t="s">
        <v>992</v>
      </c>
      <c r="E144" t="s">
        <v>1009</v>
      </c>
      <c r="F144">
        <v>0</v>
      </c>
      <c r="G144" t="s">
        <v>1085</v>
      </c>
      <c r="H144" t="s">
        <v>1400</v>
      </c>
      <c r="I144" t="s">
        <v>1401</v>
      </c>
      <c r="J144" t="s">
        <v>993</v>
      </c>
      <c r="K144" t="s">
        <v>992</v>
      </c>
      <c r="L144" t="s">
        <v>992</v>
      </c>
      <c r="M144" t="s">
        <v>992</v>
      </c>
      <c r="N144" t="s">
        <v>992</v>
      </c>
      <c r="O144" t="s">
        <v>992</v>
      </c>
      <c r="P144" t="s">
        <v>992</v>
      </c>
      <c r="Q144" t="b">
        <v>1</v>
      </c>
      <c r="R144" t="b">
        <v>0</v>
      </c>
      <c r="S144" t="s">
        <v>1032</v>
      </c>
      <c r="T144" t="s">
        <v>992</v>
      </c>
      <c r="U144" t="s">
        <v>1139</v>
      </c>
      <c r="V144" t="s">
        <v>1061</v>
      </c>
      <c r="W144" t="s">
        <v>1206</v>
      </c>
      <c r="X144" t="s">
        <v>1414</v>
      </c>
    </row>
    <row r="145" spans="1:24" x14ac:dyDescent="0.25">
      <c r="A145" t="s">
        <v>42</v>
      </c>
      <c r="B145" t="s">
        <v>1415</v>
      </c>
      <c r="C145" t="s">
        <v>285</v>
      </c>
      <c r="D145" t="s">
        <v>992</v>
      </c>
      <c r="E145" t="s">
        <v>1011</v>
      </c>
      <c r="F145">
        <v>0</v>
      </c>
      <c r="G145" t="s">
        <v>1085</v>
      </c>
      <c r="H145" t="s">
        <v>1400</v>
      </c>
      <c r="I145" t="s">
        <v>1401</v>
      </c>
      <c r="J145" t="s">
        <v>993</v>
      </c>
      <c r="K145" t="s">
        <v>992</v>
      </c>
      <c r="L145" t="s">
        <v>992</v>
      </c>
      <c r="M145" t="s">
        <v>992</v>
      </c>
      <c r="N145" t="s">
        <v>992</v>
      </c>
      <c r="O145" t="s">
        <v>992</v>
      </c>
      <c r="P145" t="s">
        <v>992</v>
      </c>
      <c r="Q145" t="b">
        <v>1</v>
      </c>
      <c r="R145" t="b">
        <v>0</v>
      </c>
      <c r="S145" t="s">
        <v>1032</v>
      </c>
      <c r="T145" t="s">
        <v>992</v>
      </c>
      <c r="U145" t="s">
        <v>1139</v>
      </c>
      <c r="V145" t="s">
        <v>1061</v>
      </c>
      <c r="W145" t="s">
        <v>1206</v>
      </c>
      <c r="X145" t="s">
        <v>1416</v>
      </c>
    </row>
    <row r="146" spans="1:24" x14ac:dyDescent="0.25">
      <c r="A146" t="s">
        <v>42</v>
      </c>
      <c r="B146" t="s">
        <v>1417</v>
      </c>
      <c r="C146" t="s">
        <v>285</v>
      </c>
      <c r="D146" t="s">
        <v>992</v>
      </c>
      <c r="E146" t="s">
        <v>1021</v>
      </c>
      <c r="F146">
        <v>0</v>
      </c>
      <c r="G146" t="s">
        <v>1085</v>
      </c>
      <c r="H146" t="s">
        <v>1400</v>
      </c>
      <c r="I146" t="s">
        <v>1401</v>
      </c>
      <c r="J146" t="s">
        <v>993</v>
      </c>
      <c r="K146" t="s">
        <v>992</v>
      </c>
      <c r="L146" t="s">
        <v>992</v>
      </c>
      <c r="M146" t="s">
        <v>992</v>
      </c>
      <c r="N146" t="s">
        <v>992</v>
      </c>
      <c r="O146" t="s">
        <v>992</v>
      </c>
      <c r="P146" t="s">
        <v>992</v>
      </c>
      <c r="Q146" t="b">
        <v>1</v>
      </c>
      <c r="R146" t="b">
        <v>0</v>
      </c>
      <c r="S146" t="s">
        <v>1032</v>
      </c>
      <c r="T146" t="s">
        <v>992</v>
      </c>
      <c r="U146" t="s">
        <v>1139</v>
      </c>
      <c r="V146" t="s">
        <v>1061</v>
      </c>
      <c r="W146" t="s">
        <v>1206</v>
      </c>
      <c r="X146" t="s">
        <v>1418</v>
      </c>
    </row>
    <row r="147" spans="1:24" x14ac:dyDescent="0.25">
      <c r="A147" t="s">
        <v>42</v>
      </c>
      <c r="B147" t="s">
        <v>1419</v>
      </c>
      <c r="C147" t="s">
        <v>285</v>
      </c>
      <c r="D147" t="s">
        <v>992</v>
      </c>
      <c r="E147" t="s">
        <v>1129</v>
      </c>
      <c r="F147">
        <v>0</v>
      </c>
      <c r="G147" t="s">
        <v>1085</v>
      </c>
      <c r="H147" t="s">
        <v>1400</v>
      </c>
      <c r="I147" t="s">
        <v>1401</v>
      </c>
      <c r="J147" t="s">
        <v>993</v>
      </c>
      <c r="K147" t="s">
        <v>992</v>
      </c>
      <c r="L147" t="s">
        <v>992</v>
      </c>
      <c r="M147" t="s">
        <v>992</v>
      </c>
      <c r="N147" t="s">
        <v>992</v>
      </c>
      <c r="O147" t="s">
        <v>992</v>
      </c>
      <c r="P147" t="s">
        <v>992</v>
      </c>
      <c r="Q147" t="b">
        <v>1</v>
      </c>
      <c r="R147" t="b">
        <v>0</v>
      </c>
      <c r="S147" t="s">
        <v>1032</v>
      </c>
      <c r="T147" t="s">
        <v>992</v>
      </c>
      <c r="U147" t="s">
        <v>1139</v>
      </c>
      <c r="V147" t="s">
        <v>1061</v>
      </c>
      <c r="W147" t="s">
        <v>1206</v>
      </c>
      <c r="X147" t="s">
        <v>1420</v>
      </c>
    </row>
    <row r="148" spans="1:24" x14ac:dyDescent="0.25">
      <c r="A148" t="s">
        <v>42</v>
      </c>
      <c r="B148" t="s">
        <v>1421</v>
      </c>
      <c r="C148" t="s">
        <v>330</v>
      </c>
      <c r="D148" t="s">
        <v>323</v>
      </c>
      <c r="E148" t="s">
        <v>990</v>
      </c>
      <c r="F148">
        <v>20535</v>
      </c>
      <c r="G148" t="s">
        <v>1051</v>
      </c>
      <c r="H148" t="s">
        <v>1422</v>
      </c>
      <c r="I148" t="s">
        <v>1423</v>
      </c>
      <c r="J148" t="s">
        <v>1424</v>
      </c>
      <c r="K148" t="s">
        <v>1026</v>
      </c>
      <c r="L148" t="s">
        <v>1027</v>
      </c>
      <c r="M148" t="s">
        <v>1028</v>
      </c>
      <c r="N148" t="s">
        <v>1029</v>
      </c>
      <c r="O148" t="s">
        <v>992</v>
      </c>
      <c r="P148" t="s">
        <v>1031</v>
      </c>
      <c r="Q148" t="b">
        <v>1</v>
      </c>
      <c r="R148" t="b">
        <v>1</v>
      </c>
      <c r="S148" t="s">
        <v>1099</v>
      </c>
      <c r="T148" t="s">
        <v>992</v>
      </c>
      <c r="U148" t="s">
        <v>1060</v>
      </c>
      <c r="V148" t="s">
        <v>995</v>
      </c>
      <c r="W148" t="s">
        <v>1034</v>
      </c>
      <c r="X148" t="s">
        <v>1062</v>
      </c>
    </row>
    <row r="149" spans="1:24" x14ac:dyDescent="0.25">
      <c r="A149" t="s">
        <v>42</v>
      </c>
      <c r="B149" t="s">
        <v>1425</v>
      </c>
      <c r="C149" t="s">
        <v>330</v>
      </c>
      <c r="D149" t="s">
        <v>323</v>
      </c>
      <c r="E149" t="s">
        <v>999</v>
      </c>
      <c r="F149">
        <v>24687</v>
      </c>
      <c r="G149" t="s">
        <v>1051</v>
      </c>
      <c r="H149" t="s">
        <v>1426</v>
      </c>
      <c r="I149" t="s">
        <v>1423</v>
      </c>
      <c r="J149" t="s">
        <v>1424</v>
      </c>
      <c r="K149" t="s">
        <v>1038</v>
      </c>
      <c r="L149" t="s">
        <v>1039</v>
      </c>
      <c r="M149" t="s">
        <v>1028</v>
      </c>
      <c r="N149" t="s">
        <v>1040</v>
      </c>
      <c r="O149" t="s">
        <v>992</v>
      </c>
      <c r="P149" t="s">
        <v>1042</v>
      </c>
      <c r="Q149" t="b">
        <v>1</v>
      </c>
      <c r="R149" t="b">
        <v>1</v>
      </c>
      <c r="S149" t="s">
        <v>1099</v>
      </c>
      <c r="T149" t="s">
        <v>992</v>
      </c>
      <c r="U149" t="s">
        <v>1060</v>
      </c>
      <c r="V149" t="s">
        <v>995</v>
      </c>
      <c r="W149" t="s">
        <v>1034</v>
      </c>
      <c r="X149" t="s">
        <v>1062</v>
      </c>
    </row>
    <row r="150" spans="1:24" x14ac:dyDescent="0.25">
      <c r="A150" t="s">
        <v>42</v>
      </c>
      <c r="B150" t="s">
        <v>1427</v>
      </c>
      <c r="C150" t="s">
        <v>330</v>
      </c>
      <c r="D150" t="s">
        <v>323</v>
      </c>
      <c r="E150" t="s">
        <v>1001</v>
      </c>
      <c r="F150">
        <v>28408</v>
      </c>
      <c r="G150" t="s">
        <v>1051</v>
      </c>
      <c r="H150" t="s">
        <v>1428</v>
      </c>
      <c r="I150" t="s">
        <v>1423</v>
      </c>
      <c r="J150" t="s">
        <v>1424</v>
      </c>
      <c r="K150" t="s">
        <v>1045</v>
      </c>
      <c r="L150" t="s">
        <v>1046</v>
      </c>
      <c r="M150" t="s">
        <v>1028</v>
      </c>
      <c r="N150" t="s">
        <v>1047</v>
      </c>
      <c r="O150" t="s">
        <v>992</v>
      </c>
      <c r="P150" t="s">
        <v>1049</v>
      </c>
      <c r="Q150" t="b">
        <v>1</v>
      </c>
      <c r="R150" t="b">
        <v>1</v>
      </c>
      <c r="S150" t="s">
        <v>1099</v>
      </c>
      <c r="T150" t="s">
        <v>992</v>
      </c>
      <c r="U150" t="s">
        <v>1060</v>
      </c>
      <c r="V150" t="s">
        <v>995</v>
      </c>
      <c r="W150" t="s">
        <v>1034</v>
      </c>
      <c r="X150" t="s">
        <v>1062</v>
      </c>
    </row>
    <row r="151" spans="1:24" x14ac:dyDescent="0.25">
      <c r="A151" t="s">
        <v>42</v>
      </c>
      <c r="B151" t="s">
        <v>1429</v>
      </c>
      <c r="C151" t="s">
        <v>330</v>
      </c>
      <c r="D151" t="s">
        <v>323</v>
      </c>
      <c r="E151" t="s">
        <v>1003</v>
      </c>
      <c r="F151">
        <v>40760</v>
      </c>
      <c r="G151" t="s">
        <v>1051</v>
      </c>
      <c r="H151" t="s">
        <v>1430</v>
      </c>
      <c r="I151" t="s">
        <v>1431</v>
      </c>
      <c r="J151" t="s">
        <v>1424</v>
      </c>
      <c r="K151" t="s">
        <v>1065</v>
      </c>
      <c r="L151" t="s">
        <v>1432</v>
      </c>
      <c r="M151" t="s">
        <v>1028</v>
      </c>
      <c r="N151" t="s">
        <v>1067</v>
      </c>
      <c r="O151" t="s">
        <v>992</v>
      </c>
      <c r="P151" t="s">
        <v>1069</v>
      </c>
      <c r="Q151" t="b">
        <v>1</v>
      </c>
      <c r="R151" t="b">
        <v>1</v>
      </c>
      <c r="S151" t="s">
        <v>1099</v>
      </c>
      <c r="T151" t="s">
        <v>992</v>
      </c>
      <c r="U151" t="s">
        <v>1060</v>
      </c>
      <c r="V151" t="s">
        <v>995</v>
      </c>
      <c r="W151" t="s">
        <v>1034</v>
      </c>
      <c r="X151" t="s">
        <v>1062</v>
      </c>
    </row>
    <row r="152" spans="1:24" x14ac:dyDescent="0.25">
      <c r="A152" t="s">
        <v>42</v>
      </c>
      <c r="B152" t="s">
        <v>1433</v>
      </c>
      <c r="C152" t="s">
        <v>330</v>
      </c>
      <c r="D152" t="s">
        <v>323</v>
      </c>
      <c r="E152" t="s">
        <v>1005</v>
      </c>
      <c r="F152">
        <v>40760</v>
      </c>
      <c r="G152" t="s">
        <v>1051</v>
      </c>
      <c r="H152" t="s">
        <v>1430</v>
      </c>
      <c r="I152" t="s">
        <v>1423</v>
      </c>
      <c r="J152" t="s">
        <v>1424</v>
      </c>
      <c r="K152" t="s">
        <v>1065</v>
      </c>
      <c r="L152" t="s">
        <v>1066</v>
      </c>
      <c r="M152" t="s">
        <v>1028</v>
      </c>
      <c r="N152" t="s">
        <v>1067</v>
      </c>
      <c r="O152" t="s">
        <v>992</v>
      </c>
      <c r="P152" t="s">
        <v>1069</v>
      </c>
      <c r="Q152" t="b">
        <v>1</v>
      </c>
      <c r="R152" t="b">
        <v>1</v>
      </c>
      <c r="S152" t="s">
        <v>1099</v>
      </c>
      <c r="T152" t="s">
        <v>992</v>
      </c>
      <c r="U152" t="s">
        <v>1060</v>
      </c>
      <c r="V152" t="s">
        <v>995</v>
      </c>
      <c r="W152" t="s">
        <v>1034</v>
      </c>
      <c r="X152" t="s">
        <v>1062</v>
      </c>
    </row>
    <row r="153" spans="1:24" x14ac:dyDescent="0.25">
      <c r="A153" t="s">
        <v>42</v>
      </c>
      <c r="B153" t="s">
        <v>1434</v>
      </c>
      <c r="C153" t="s">
        <v>330</v>
      </c>
      <c r="D153" t="s">
        <v>323</v>
      </c>
      <c r="E153" t="s">
        <v>1007</v>
      </c>
      <c r="F153">
        <v>32695</v>
      </c>
      <c r="G153" t="s">
        <v>1051</v>
      </c>
      <c r="H153" t="s">
        <v>1435</v>
      </c>
      <c r="I153" t="s">
        <v>1423</v>
      </c>
      <c r="J153" t="s">
        <v>1424</v>
      </c>
      <c r="K153" t="s">
        <v>1072</v>
      </c>
      <c r="L153" t="s">
        <v>1073</v>
      </c>
      <c r="M153" t="s">
        <v>1028</v>
      </c>
      <c r="N153" t="s">
        <v>1074</v>
      </c>
      <c r="O153" t="s">
        <v>992</v>
      </c>
      <c r="P153" t="s">
        <v>1076</v>
      </c>
      <c r="Q153" t="b">
        <v>1</v>
      </c>
      <c r="R153" t="b">
        <v>1</v>
      </c>
      <c r="S153" t="s">
        <v>1099</v>
      </c>
      <c r="T153" t="s">
        <v>992</v>
      </c>
      <c r="U153" t="s">
        <v>1060</v>
      </c>
      <c r="V153" t="s">
        <v>995</v>
      </c>
      <c r="W153" t="s">
        <v>1034</v>
      </c>
      <c r="X153" t="s">
        <v>1062</v>
      </c>
    </row>
    <row r="154" spans="1:24" x14ac:dyDescent="0.25">
      <c r="A154" t="s">
        <v>42</v>
      </c>
      <c r="B154" t="s">
        <v>1436</v>
      </c>
      <c r="C154" t="s">
        <v>330</v>
      </c>
      <c r="D154" t="s">
        <v>323</v>
      </c>
      <c r="E154" t="s">
        <v>1009</v>
      </c>
      <c r="F154">
        <v>25565</v>
      </c>
      <c r="G154" t="s">
        <v>1051</v>
      </c>
      <c r="H154" t="s">
        <v>1437</v>
      </c>
      <c r="I154" t="s">
        <v>1423</v>
      </c>
      <c r="J154" t="s">
        <v>1424</v>
      </c>
      <c r="K154" t="s">
        <v>1079</v>
      </c>
      <c r="L154" t="s">
        <v>1080</v>
      </c>
      <c r="M154" t="s">
        <v>1028</v>
      </c>
      <c r="N154" t="s">
        <v>1081</v>
      </c>
      <c r="O154" t="s">
        <v>992</v>
      </c>
      <c r="P154" t="s">
        <v>1083</v>
      </c>
      <c r="Q154" t="b">
        <v>1</v>
      </c>
      <c r="R154" t="b">
        <v>1</v>
      </c>
      <c r="S154" t="s">
        <v>1099</v>
      </c>
      <c r="T154" t="s">
        <v>992</v>
      </c>
      <c r="U154" t="s">
        <v>1060</v>
      </c>
      <c r="V154" t="s">
        <v>995</v>
      </c>
      <c r="W154" t="s">
        <v>1034</v>
      </c>
      <c r="X154" t="s">
        <v>1062</v>
      </c>
    </row>
    <row r="155" spans="1:24" x14ac:dyDescent="0.25">
      <c r="A155" t="s">
        <v>42</v>
      </c>
      <c r="B155" t="s">
        <v>1438</v>
      </c>
      <c r="C155" t="s">
        <v>330</v>
      </c>
      <c r="D155" t="s">
        <v>323</v>
      </c>
      <c r="E155" t="s">
        <v>1011</v>
      </c>
      <c r="F155">
        <v>30299</v>
      </c>
      <c r="G155" t="s">
        <v>1051</v>
      </c>
      <c r="H155" t="s">
        <v>1439</v>
      </c>
      <c r="I155" t="s">
        <v>1431</v>
      </c>
      <c r="J155" t="s">
        <v>1424</v>
      </c>
      <c r="K155" t="s">
        <v>1094</v>
      </c>
      <c r="L155" t="s">
        <v>1440</v>
      </c>
      <c r="M155" t="s">
        <v>1028</v>
      </c>
      <c r="N155" t="s">
        <v>1096</v>
      </c>
      <c r="O155" t="s">
        <v>992</v>
      </c>
      <c r="P155" t="s">
        <v>1098</v>
      </c>
      <c r="Q155" t="b">
        <v>1</v>
      </c>
      <c r="R155" t="b">
        <v>1</v>
      </c>
      <c r="S155" t="s">
        <v>1099</v>
      </c>
      <c r="T155" t="s">
        <v>992</v>
      </c>
      <c r="U155" t="s">
        <v>1060</v>
      </c>
      <c r="V155" t="s">
        <v>995</v>
      </c>
      <c r="W155" t="s">
        <v>1034</v>
      </c>
      <c r="X155" t="s">
        <v>1062</v>
      </c>
    </row>
    <row r="156" spans="1:24" x14ac:dyDescent="0.25">
      <c r="A156" t="s">
        <v>42</v>
      </c>
      <c r="B156" t="s">
        <v>1441</v>
      </c>
      <c r="C156" t="s">
        <v>330</v>
      </c>
      <c r="D156" t="s">
        <v>323</v>
      </c>
      <c r="E156" t="s">
        <v>1013</v>
      </c>
      <c r="F156">
        <v>30299</v>
      </c>
      <c r="G156" t="s">
        <v>1085</v>
      </c>
      <c r="H156" t="s">
        <v>1439</v>
      </c>
      <c r="I156" t="s">
        <v>1423</v>
      </c>
      <c r="J156" t="s">
        <v>1424</v>
      </c>
      <c r="K156" t="s">
        <v>1094</v>
      </c>
      <c r="L156" t="s">
        <v>1095</v>
      </c>
      <c r="M156" t="s">
        <v>1028</v>
      </c>
      <c r="N156" t="s">
        <v>1096</v>
      </c>
      <c r="O156" t="s">
        <v>992</v>
      </c>
      <c r="P156" t="s">
        <v>1098</v>
      </c>
      <c r="Q156" t="b">
        <v>1</v>
      </c>
      <c r="R156" t="b">
        <v>0</v>
      </c>
      <c r="S156" t="s">
        <v>1032</v>
      </c>
      <c r="T156" t="s">
        <v>992</v>
      </c>
      <c r="U156" t="s">
        <v>1139</v>
      </c>
      <c r="V156" t="s">
        <v>995</v>
      </c>
      <c r="W156" t="s">
        <v>1034</v>
      </c>
      <c r="X156" t="s">
        <v>1442</v>
      </c>
    </row>
    <row r="157" spans="1:24" x14ac:dyDescent="0.25">
      <c r="A157" t="s">
        <v>42</v>
      </c>
      <c r="B157" t="s">
        <v>1443</v>
      </c>
      <c r="C157" t="s">
        <v>330</v>
      </c>
      <c r="D157" t="s">
        <v>323</v>
      </c>
      <c r="E157" t="s">
        <v>1015</v>
      </c>
      <c r="F157">
        <v>28162</v>
      </c>
      <c r="G157" t="s">
        <v>1085</v>
      </c>
      <c r="H157" t="s">
        <v>1444</v>
      </c>
      <c r="I157" t="s">
        <v>1423</v>
      </c>
      <c r="J157" t="s">
        <v>1424</v>
      </c>
      <c r="K157" t="s">
        <v>1102</v>
      </c>
      <c r="L157" t="s">
        <v>1103</v>
      </c>
      <c r="M157" t="s">
        <v>1028</v>
      </c>
      <c r="N157" t="s">
        <v>1104</v>
      </c>
      <c r="O157" t="s">
        <v>992</v>
      </c>
      <c r="P157" t="s">
        <v>1106</v>
      </c>
      <c r="Q157" t="b">
        <v>1</v>
      </c>
      <c r="R157" t="b">
        <v>0</v>
      </c>
      <c r="S157" t="s">
        <v>1032</v>
      </c>
      <c r="T157" t="s">
        <v>992</v>
      </c>
      <c r="U157" t="s">
        <v>1139</v>
      </c>
      <c r="V157" t="s">
        <v>995</v>
      </c>
      <c r="W157" t="s">
        <v>1034</v>
      </c>
      <c r="X157" t="s">
        <v>1445</v>
      </c>
    </row>
    <row r="158" spans="1:24" x14ac:dyDescent="0.25">
      <c r="A158" t="s">
        <v>42</v>
      </c>
      <c r="B158" t="s">
        <v>1446</v>
      </c>
      <c r="C158" t="s">
        <v>330</v>
      </c>
      <c r="D158" t="s">
        <v>323</v>
      </c>
      <c r="E158" t="s">
        <v>1017</v>
      </c>
      <c r="F158">
        <v>36269</v>
      </c>
      <c r="G158" t="s">
        <v>1085</v>
      </c>
      <c r="H158" t="s">
        <v>1447</v>
      </c>
      <c r="I158" t="s">
        <v>1423</v>
      </c>
      <c r="J158" t="s">
        <v>1424</v>
      </c>
      <c r="K158" t="s">
        <v>1109</v>
      </c>
      <c r="L158" t="s">
        <v>1110</v>
      </c>
      <c r="M158" t="s">
        <v>1028</v>
      </c>
      <c r="N158" t="s">
        <v>1111</v>
      </c>
      <c r="O158" t="s">
        <v>992</v>
      </c>
      <c r="P158" t="s">
        <v>1113</v>
      </c>
      <c r="Q158" t="b">
        <v>1</v>
      </c>
      <c r="R158" t="b">
        <v>0</v>
      </c>
      <c r="S158" t="s">
        <v>1032</v>
      </c>
      <c r="T158" t="s">
        <v>992</v>
      </c>
      <c r="U158" t="s">
        <v>1139</v>
      </c>
      <c r="V158" t="s">
        <v>995</v>
      </c>
      <c r="W158" t="s">
        <v>1034</v>
      </c>
      <c r="X158" t="s">
        <v>1448</v>
      </c>
    </row>
    <row r="159" spans="1:24" x14ac:dyDescent="0.25">
      <c r="A159" t="s">
        <v>42</v>
      </c>
      <c r="B159" t="s">
        <v>1449</v>
      </c>
      <c r="C159" t="s">
        <v>330</v>
      </c>
      <c r="D159" t="s">
        <v>323</v>
      </c>
      <c r="E159" t="s">
        <v>1019</v>
      </c>
      <c r="F159">
        <v>45317</v>
      </c>
      <c r="G159" t="s">
        <v>1085</v>
      </c>
      <c r="H159" t="s">
        <v>1450</v>
      </c>
      <c r="I159" t="s">
        <v>1431</v>
      </c>
      <c r="J159" t="s">
        <v>1424</v>
      </c>
      <c r="K159" t="s">
        <v>1123</v>
      </c>
      <c r="L159" t="s">
        <v>1451</v>
      </c>
      <c r="M159" t="s">
        <v>1028</v>
      </c>
      <c r="N159" t="s">
        <v>1125</v>
      </c>
      <c r="O159" t="s">
        <v>992</v>
      </c>
      <c r="P159" t="s">
        <v>1127</v>
      </c>
      <c r="Q159" t="b">
        <v>1</v>
      </c>
      <c r="R159" t="b">
        <v>0</v>
      </c>
      <c r="S159" t="s">
        <v>1032</v>
      </c>
      <c r="T159" t="s">
        <v>992</v>
      </c>
      <c r="U159" t="s">
        <v>1139</v>
      </c>
      <c r="V159" t="s">
        <v>995</v>
      </c>
      <c r="W159" t="s">
        <v>1034</v>
      </c>
      <c r="X159" t="s">
        <v>1452</v>
      </c>
    </row>
    <row r="160" spans="1:24" x14ac:dyDescent="0.25">
      <c r="A160" t="s">
        <v>42</v>
      </c>
      <c r="B160" t="s">
        <v>1453</v>
      </c>
      <c r="C160" t="s">
        <v>330</v>
      </c>
      <c r="D160" t="s">
        <v>323</v>
      </c>
      <c r="E160" t="s">
        <v>1021</v>
      </c>
      <c r="F160">
        <v>45317</v>
      </c>
      <c r="G160" t="s">
        <v>1051</v>
      </c>
      <c r="H160" t="s">
        <v>1450</v>
      </c>
      <c r="I160" t="s">
        <v>1423</v>
      </c>
      <c r="J160" t="s">
        <v>1424</v>
      </c>
      <c r="K160" t="s">
        <v>1123</v>
      </c>
      <c r="L160" t="s">
        <v>1124</v>
      </c>
      <c r="M160" t="s">
        <v>1028</v>
      </c>
      <c r="N160" t="s">
        <v>1125</v>
      </c>
      <c r="O160" t="s">
        <v>992</v>
      </c>
      <c r="P160" t="s">
        <v>1127</v>
      </c>
      <c r="Q160" t="b">
        <v>1</v>
      </c>
      <c r="R160" t="b">
        <v>1</v>
      </c>
      <c r="S160" t="s">
        <v>1099</v>
      </c>
      <c r="T160" t="s">
        <v>992</v>
      </c>
      <c r="U160" t="s">
        <v>1060</v>
      </c>
      <c r="V160" t="s">
        <v>995</v>
      </c>
      <c r="W160" t="s">
        <v>1034</v>
      </c>
      <c r="X160" t="s">
        <v>1062</v>
      </c>
    </row>
    <row r="161" spans="1:24" x14ac:dyDescent="0.25">
      <c r="A161" t="s">
        <v>42</v>
      </c>
      <c r="B161" t="s">
        <v>1454</v>
      </c>
      <c r="C161" t="s">
        <v>330</v>
      </c>
      <c r="D161" t="s">
        <v>323</v>
      </c>
      <c r="E161" t="s">
        <v>1129</v>
      </c>
      <c r="F161">
        <v>45572</v>
      </c>
      <c r="G161" t="s">
        <v>1051</v>
      </c>
      <c r="H161" t="s">
        <v>1455</v>
      </c>
      <c r="I161" t="s">
        <v>1423</v>
      </c>
      <c r="J161" t="s">
        <v>1424</v>
      </c>
      <c r="K161" t="s">
        <v>1131</v>
      </c>
      <c r="L161" t="s">
        <v>1132</v>
      </c>
      <c r="M161" t="s">
        <v>1028</v>
      </c>
      <c r="N161" t="s">
        <v>1133</v>
      </c>
      <c r="O161" t="s">
        <v>992</v>
      </c>
      <c r="P161" t="s">
        <v>1135</v>
      </c>
      <c r="Q161" t="b">
        <v>1</v>
      </c>
      <c r="R161" t="b">
        <v>1</v>
      </c>
      <c r="S161" t="s">
        <v>1099</v>
      </c>
      <c r="T161" t="s">
        <v>992</v>
      </c>
      <c r="U161" t="s">
        <v>1060</v>
      </c>
      <c r="V161" t="s">
        <v>995</v>
      </c>
      <c r="W161" t="s">
        <v>1034</v>
      </c>
      <c r="X161" t="s">
        <v>1062</v>
      </c>
    </row>
    <row r="162" spans="1:24" x14ac:dyDescent="0.25">
      <c r="A162" t="s">
        <v>42</v>
      </c>
      <c r="B162" t="s">
        <v>1456</v>
      </c>
      <c r="C162" t="s">
        <v>331</v>
      </c>
      <c r="D162" t="s">
        <v>323</v>
      </c>
      <c r="E162" t="s">
        <v>990</v>
      </c>
      <c r="F162">
        <v>23752</v>
      </c>
      <c r="G162" t="s">
        <v>1085</v>
      </c>
      <c r="H162" t="s">
        <v>1457</v>
      </c>
      <c r="I162" t="s">
        <v>1458</v>
      </c>
      <c r="J162" t="s">
        <v>1424</v>
      </c>
      <c r="K162" t="s">
        <v>1026</v>
      </c>
      <c r="L162" t="s">
        <v>1027</v>
      </c>
      <c r="M162" t="s">
        <v>1028</v>
      </c>
      <c r="N162" t="s">
        <v>1029</v>
      </c>
      <c r="O162" t="s">
        <v>992</v>
      </c>
      <c r="P162" t="s">
        <v>1031</v>
      </c>
      <c r="Q162" t="b">
        <v>1</v>
      </c>
      <c r="R162" t="b">
        <v>0</v>
      </c>
      <c r="S162" t="s">
        <v>1032</v>
      </c>
      <c r="T162" t="s">
        <v>992</v>
      </c>
      <c r="U162" t="s">
        <v>1139</v>
      </c>
      <c r="V162" t="s">
        <v>995</v>
      </c>
      <c r="W162" t="s">
        <v>1034</v>
      </c>
      <c r="X162" t="s">
        <v>1459</v>
      </c>
    </row>
    <row r="163" spans="1:24" x14ac:dyDescent="0.25">
      <c r="A163" t="s">
        <v>42</v>
      </c>
      <c r="B163" t="s">
        <v>1460</v>
      </c>
      <c r="C163" t="s">
        <v>331</v>
      </c>
      <c r="D163" t="s">
        <v>323</v>
      </c>
      <c r="E163" t="s">
        <v>999</v>
      </c>
      <c r="F163">
        <v>17936</v>
      </c>
      <c r="G163" t="s">
        <v>1085</v>
      </c>
      <c r="H163" t="s">
        <v>1461</v>
      </c>
      <c r="I163" t="s">
        <v>1458</v>
      </c>
      <c r="J163" t="s">
        <v>1424</v>
      </c>
      <c r="K163" t="s">
        <v>1038</v>
      </c>
      <c r="L163" t="s">
        <v>1039</v>
      </c>
      <c r="M163" t="s">
        <v>1028</v>
      </c>
      <c r="N163" t="s">
        <v>1040</v>
      </c>
      <c r="O163" t="s">
        <v>992</v>
      </c>
      <c r="P163" t="s">
        <v>1042</v>
      </c>
      <c r="Q163" t="b">
        <v>1</v>
      </c>
      <c r="R163" t="b">
        <v>0</v>
      </c>
      <c r="S163" t="s">
        <v>1032</v>
      </c>
      <c r="T163" t="s">
        <v>992</v>
      </c>
      <c r="U163" t="s">
        <v>1139</v>
      </c>
      <c r="V163" t="s">
        <v>995</v>
      </c>
      <c r="W163" t="s">
        <v>1034</v>
      </c>
      <c r="X163" t="s">
        <v>1462</v>
      </c>
    </row>
    <row r="164" spans="1:24" x14ac:dyDescent="0.25">
      <c r="A164" t="s">
        <v>42</v>
      </c>
      <c r="B164" t="s">
        <v>1463</v>
      </c>
      <c r="C164" t="s">
        <v>331</v>
      </c>
      <c r="D164" t="s">
        <v>323</v>
      </c>
      <c r="E164" t="s">
        <v>1001</v>
      </c>
      <c r="F164">
        <v>19549</v>
      </c>
      <c r="G164" t="s">
        <v>1085</v>
      </c>
      <c r="H164" t="s">
        <v>1464</v>
      </c>
      <c r="I164" t="s">
        <v>1458</v>
      </c>
      <c r="J164" t="s">
        <v>1424</v>
      </c>
      <c r="K164" t="s">
        <v>1045</v>
      </c>
      <c r="L164" t="s">
        <v>1046</v>
      </c>
      <c r="M164" t="s">
        <v>1028</v>
      </c>
      <c r="N164" t="s">
        <v>1047</v>
      </c>
      <c r="O164" t="s">
        <v>992</v>
      </c>
      <c r="P164" t="s">
        <v>1049</v>
      </c>
      <c r="Q164" t="b">
        <v>1</v>
      </c>
      <c r="R164" t="b">
        <v>0</v>
      </c>
      <c r="S164" t="s">
        <v>1032</v>
      </c>
      <c r="T164" t="s">
        <v>992</v>
      </c>
      <c r="U164" t="s">
        <v>1139</v>
      </c>
      <c r="V164" t="s">
        <v>995</v>
      </c>
      <c r="W164" t="s">
        <v>1034</v>
      </c>
      <c r="X164" t="s">
        <v>1465</v>
      </c>
    </row>
    <row r="165" spans="1:24" x14ac:dyDescent="0.25">
      <c r="A165" t="s">
        <v>42</v>
      </c>
      <c r="B165" t="s">
        <v>1466</v>
      </c>
      <c r="C165" t="s">
        <v>331</v>
      </c>
      <c r="D165" t="s">
        <v>323</v>
      </c>
      <c r="E165" t="s">
        <v>1003</v>
      </c>
      <c r="F165">
        <v>23194</v>
      </c>
      <c r="G165" t="s">
        <v>1085</v>
      </c>
      <c r="H165" t="s">
        <v>1467</v>
      </c>
      <c r="I165" t="s">
        <v>1468</v>
      </c>
      <c r="J165" t="s">
        <v>1424</v>
      </c>
      <c r="K165" t="s">
        <v>1065</v>
      </c>
      <c r="L165" t="s">
        <v>1432</v>
      </c>
      <c r="M165" t="s">
        <v>1028</v>
      </c>
      <c r="N165" t="s">
        <v>1067</v>
      </c>
      <c r="O165" t="s">
        <v>992</v>
      </c>
      <c r="P165" t="s">
        <v>1069</v>
      </c>
      <c r="Q165" t="b">
        <v>1</v>
      </c>
      <c r="R165" t="b">
        <v>0</v>
      </c>
      <c r="S165" t="s">
        <v>1032</v>
      </c>
      <c r="T165" t="s">
        <v>992</v>
      </c>
      <c r="U165" t="s">
        <v>1139</v>
      </c>
      <c r="V165" t="s">
        <v>995</v>
      </c>
      <c r="W165" t="s">
        <v>1034</v>
      </c>
      <c r="X165" t="s">
        <v>1469</v>
      </c>
    </row>
    <row r="166" spans="1:24" x14ac:dyDescent="0.25">
      <c r="A166" t="s">
        <v>42</v>
      </c>
      <c r="B166" t="s">
        <v>1470</v>
      </c>
      <c r="C166" t="s">
        <v>331</v>
      </c>
      <c r="D166" t="s">
        <v>323</v>
      </c>
      <c r="E166" t="s">
        <v>1005</v>
      </c>
      <c r="F166">
        <v>23194</v>
      </c>
      <c r="G166" t="s">
        <v>1085</v>
      </c>
      <c r="H166" t="s">
        <v>1467</v>
      </c>
      <c r="I166" t="s">
        <v>1458</v>
      </c>
      <c r="J166" t="s">
        <v>1424</v>
      </c>
      <c r="K166" t="s">
        <v>1065</v>
      </c>
      <c r="L166" t="s">
        <v>1066</v>
      </c>
      <c r="M166" t="s">
        <v>1028</v>
      </c>
      <c r="N166" t="s">
        <v>1067</v>
      </c>
      <c r="O166" t="s">
        <v>992</v>
      </c>
      <c r="P166" t="s">
        <v>1069</v>
      </c>
      <c r="Q166" t="b">
        <v>1</v>
      </c>
      <c r="R166" t="b">
        <v>0</v>
      </c>
      <c r="S166" t="s">
        <v>1032</v>
      </c>
      <c r="T166" t="s">
        <v>992</v>
      </c>
      <c r="U166" t="s">
        <v>1139</v>
      </c>
      <c r="V166" t="s">
        <v>995</v>
      </c>
      <c r="W166" t="s">
        <v>1034</v>
      </c>
      <c r="X166" t="s">
        <v>1471</v>
      </c>
    </row>
    <row r="167" spans="1:24" x14ac:dyDescent="0.25">
      <c r="A167" t="s">
        <v>42</v>
      </c>
      <c r="B167" t="s">
        <v>1472</v>
      </c>
      <c r="C167" t="s">
        <v>331</v>
      </c>
      <c r="D167" t="s">
        <v>323</v>
      </c>
      <c r="E167" t="s">
        <v>1007</v>
      </c>
      <c r="F167">
        <v>21837</v>
      </c>
      <c r="G167" t="s">
        <v>1085</v>
      </c>
      <c r="H167" t="s">
        <v>1473</v>
      </c>
      <c r="I167" t="s">
        <v>1458</v>
      </c>
      <c r="J167" t="s">
        <v>1424</v>
      </c>
      <c r="K167" t="s">
        <v>1072</v>
      </c>
      <c r="L167" t="s">
        <v>1073</v>
      </c>
      <c r="M167" t="s">
        <v>1028</v>
      </c>
      <c r="N167" t="s">
        <v>1074</v>
      </c>
      <c r="O167" t="s">
        <v>992</v>
      </c>
      <c r="P167" t="s">
        <v>1076</v>
      </c>
      <c r="Q167" t="b">
        <v>1</v>
      </c>
      <c r="R167" t="b">
        <v>0</v>
      </c>
      <c r="S167" t="s">
        <v>1032</v>
      </c>
      <c r="T167" t="s">
        <v>992</v>
      </c>
      <c r="U167" t="s">
        <v>1139</v>
      </c>
      <c r="V167" t="s">
        <v>995</v>
      </c>
      <c r="W167" t="s">
        <v>1034</v>
      </c>
      <c r="X167" t="s">
        <v>1474</v>
      </c>
    </row>
    <row r="168" spans="1:24" x14ac:dyDescent="0.25">
      <c r="A168" t="s">
        <v>42</v>
      </c>
      <c r="B168" t="s">
        <v>1475</v>
      </c>
      <c r="C168" t="s">
        <v>331</v>
      </c>
      <c r="D168" t="s">
        <v>323</v>
      </c>
      <c r="E168" t="s">
        <v>1009</v>
      </c>
      <c r="F168">
        <v>22795</v>
      </c>
      <c r="G168" t="s">
        <v>1085</v>
      </c>
      <c r="H168" t="s">
        <v>1476</v>
      </c>
      <c r="I168" t="s">
        <v>1458</v>
      </c>
      <c r="J168" t="s">
        <v>1424</v>
      </c>
      <c r="K168" t="s">
        <v>1079</v>
      </c>
      <c r="L168" t="s">
        <v>1080</v>
      </c>
      <c r="M168" t="s">
        <v>1028</v>
      </c>
      <c r="N168" t="s">
        <v>1081</v>
      </c>
      <c r="O168" t="s">
        <v>992</v>
      </c>
      <c r="P168" t="s">
        <v>1083</v>
      </c>
      <c r="Q168" t="b">
        <v>1</v>
      </c>
      <c r="R168" t="b">
        <v>0</v>
      </c>
      <c r="S168" t="s">
        <v>1032</v>
      </c>
      <c r="T168" t="s">
        <v>992</v>
      </c>
      <c r="U168" t="s">
        <v>1139</v>
      </c>
      <c r="V168" t="s">
        <v>995</v>
      </c>
      <c r="W168" t="s">
        <v>1034</v>
      </c>
      <c r="X168" t="s">
        <v>1477</v>
      </c>
    </row>
    <row r="169" spans="1:24" x14ac:dyDescent="0.25">
      <c r="A169" t="s">
        <v>42</v>
      </c>
      <c r="B169" t="s">
        <v>1478</v>
      </c>
      <c r="C169" t="s">
        <v>331</v>
      </c>
      <c r="D169" t="s">
        <v>323</v>
      </c>
      <c r="E169" t="s">
        <v>1011</v>
      </c>
      <c r="F169">
        <v>29639</v>
      </c>
      <c r="G169" t="s">
        <v>1085</v>
      </c>
      <c r="H169" t="s">
        <v>1479</v>
      </c>
      <c r="I169" t="s">
        <v>1468</v>
      </c>
      <c r="J169" t="s">
        <v>1424</v>
      </c>
      <c r="K169" t="s">
        <v>1094</v>
      </c>
      <c r="L169" t="s">
        <v>1440</v>
      </c>
      <c r="M169" t="s">
        <v>1028</v>
      </c>
      <c r="N169" t="s">
        <v>1096</v>
      </c>
      <c r="O169" t="s">
        <v>992</v>
      </c>
      <c r="P169" t="s">
        <v>1098</v>
      </c>
      <c r="Q169" t="b">
        <v>1</v>
      </c>
      <c r="R169" t="b">
        <v>0</v>
      </c>
      <c r="S169" t="s">
        <v>1032</v>
      </c>
      <c r="T169" t="s">
        <v>992</v>
      </c>
      <c r="U169" t="s">
        <v>1139</v>
      </c>
      <c r="V169" t="s">
        <v>995</v>
      </c>
      <c r="W169" t="s">
        <v>1034</v>
      </c>
      <c r="X169" t="s">
        <v>1480</v>
      </c>
    </row>
    <row r="170" spans="1:24" x14ac:dyDescent="0.25">
      <c r="A170" t="s">
        <v>42</v>
      </c>
      <c r="B170" t="s">
        <v>1481</v>
      </c>
      <c r="C170" t="s">
        <v>331</v>
      </c>
      <c r="D170" t="s">
        <v>323</v>
      </c>
      <c r="E170" t="s">
        <v>1013</v>
      </c>
      <c r="F170">
        <v>29639</v>
      </c>
      <c r="G170" t="s">
        <v>1085</v>
      </c>
      <c r="H170" t="s">
        <v>1479</v>
      </c>
      <c r="I170" t="s">
        <v>1458</v>
      </c>
      <c r="J170" t="s">
        <v>1424</v>
      </c>
      <c r="K170" t="s">
        <v>1094</v>
      </c>
      <c r="L170" t="s">
        <v>1095</v>
      </c>
      <c r="M170" t="s">
        <v>1028</v>
      </c>
      <c r="N170" t="s">
        <v>1096</v>
      </c>
      <c r="O170" t="s">
        <v>992</v>
      </c>
      <c r="P170" t="s">
        <v>1098</v>
      </c>
      <c r="Q170" t="b">
        <v>1</v>
      </c>
      <c r="R170" t="b">
        <v>0</v>
      </c>
      <c r="S170" t="s">
        <v>1032</v>
      </c>
      <c r="T170" t="s">
        <v>992</v>
      </c>
      <c r="U170" t="s">
        <v>1139</v>
      </c>
      <c r="V170" t="s">
        <v>995</v>
      </c>
      <c r="W170" t="s">
        <v>1034</v>
      </c>
      <c r="X170" t="s">
        <v>1482</v>
      </c>
    </row>
    <row r="171" spans="1:24" x14ac:dyDescent="0.25">
      <c r="A171" t="s">
        <v>42</v>
      </c>
      <c r="B171" t="s">
        <v>1483</v>
      </c>
      <c r="C171" t="s">
        <v>331</v>
      </c>
      <c r="D171" t="s">
        <v>323</v>
      </c>
      <c r="E171" t="s">
        <v>1015</v>
      </c>
      <c r="F171">
        <v>26136</v>
      </c>
      <c r="G171" t="s">
        <v>1085</v>
      </c>
      <c r="H171" t="s">
        <v>1484</v>
      </c>
      <c r="I171" t="s">
        <v>1458</v>
      </c>
      <c r="J171" t="s">
        <v>1424</v>
      </c>
      <c r="K171" t="s">
        <v>1102</v>
      </c>
      <c r="L171" t="s">
        <v>1103</v>
      </c>
      <c r="M171" t="s">
        <v>1028</v>
      </c>
      <c r="N171" t="s">
        <v>1104</v>
      </c>
      <c r="O171" t="s">
        <v>992</v>
      </c>
      <c r="P171" t="s">
        <v>1106</v>
      </c>
      <c r="Q171" t="b">
        <v>1</v>
      </c>
      <c r="R171" t="b">
        <v>0</v>
      </c>
      <c r="S171" t="s">
        <v>1032</v>
      </c>
      <c r="T171" t="s">
        <v>992</v>
      </c>
      <c r="U171" t="s">
        <v>1139</v>
      </c>
      <c r="V171" t="s">
        <v>995</v>
      </c>
      <c r="W171" t="s">
        <v>1034</v>
      </c>
      <c r="X171" t="s">
        <v>1485</v>
      </c>
    </row>
    <row r="172" spans="1:24" x14ac:dyDescent="0.25">
      <c r="A172" t="s">
        <v>42</v>
      </c>
      <c r="B172" t="s">
        <v>1486</v>
      </c>
      <c r="C172" t="s">
        <v>331</v>
      </c>
      <c r="D172" t="s">
        <v>323</v>
      </c>
      <c r="E172" t="s">
        <v>1017</v>
      </c>
      <c r="F172">
        <v>27557</v>
      </c>
      <c r="G172" t="s">
        <v>1085</v>
      </c>
      <c r="H172" t="s">
        <v>1487</v>
      </c>
      <c r="I172" t="s">
        <v>1458</v>
      </c>
      <c r="J172" t="s">
        <v>1424</v>
      </c>
      <c r="K172" t="s">
        <v>1109</v>
      </c>
      <c r="L172" t="s">
        <v>1110</v>
      </c>
      <c r="M172" t="s">
        <v>1028</v>
      </c>
      <c r="N172" t="s">
        <v>1111</v>
      </c>
      <c r="O172" t="s">
        <v>992</v>
      </c>
      <c r="P172" t="s">
        <v>1113</v>
      </c>
      <c r="Q172" t="b">
        <v>1</v>
      </c>
      <c r="R172" t="b">
        <v>0</v>
      </c>
      <c r="S172" t="s">
        <v>1032</v>
      </c>
      <c r="T172" t="s">
        <v>992</v>
      </c>
      <c r="U172" t="s">
        <v>1139</v>
      </c>
      <c r="V172" t="s">
        <v>995</v>
      </c>
      <c r="W172" t="s">
        <v>1034</v>
      </c>
      <c r="X172" t="s">
        <v>1488</v>
      </c>
    </row>
    <row r="173" spans="1:24" x14ac:dyDescent="0.25">
      <c r="A173" t="s">
        <v>42</v>
      </c>
      <c r="B173" t="s">
        <v>1489</v>
      </c>
      <c r="C173" t="s">
        <v>331</v>
      </c>
      <c r="D173" t="s">
        <v>323</v>
      </c>
      <c r="E173" t="s">
        <v>1019</v>
      </c>
      <c r="F173">
        <v>39921</v>
      </c>
      <c r="G173" t="s">
        <v>1085</v>
      </c>
      <c r="H173" t="s">
        <v>1490</v>
      </c>
      <c r="I173" t="s">
        <v>1468</v>
      </c>
      <c r="J173" t="s">
        <v>1424</v>
      </c>
      <c r="K173" t="s">
        <v>1123</v>
      </c>
      <c r="L173" t="s">
        <v>1451</v>
      </c>
      <c r="M173" t="s">
        <v>1028</v>
      </c>
      <c r="N173" t="s">
        <v>1125</v>
      </c>
      <c r="O173" t="s">
        <v>992</v>
      </c>
      <c r="P173" t="s">
        <v>1127</v>
      </c>
      <c r="Q173" t="b">
        <v>1</v>
      </c>
      <c r="R173" t="b">
        <v>0</v>
      </c>
      <c r="S173" t="s">
        <v>1032</v>
      </c>
      <c r="T173" t="s">
        <v>992</v>
      </c>
      <c r="U173" t="s">
        <v>1139</v>
      </c>
      <c r="V173" t="s">
        <v>995</v>
      </c>
      <c r="W173" t="s">
        <v>1034</v>
      </c>
      <c r="X173" t="s">
        <v>1491</v>
      </c>
    </row>
    <row r="174" spans="1:24" x14ac:dyDescent="0.25">
      <c r="A174" t="s">
        <v>42</v>
      </c>
      <c r="B174" t="s">
        <v>1492</v>
      </c>
      <c r="C174" t="s">
        <v>331</v>
      </c>
      <c r="D174" t="s">
        <v>323</v>
      </c>
      <c r="E174" t="s">
        <v>1021</v>
      </c>
      <c r="F174">
        <v>39921</v>
      </c>
      <c r="G174" t="s">
        <v>1085</v>
      </c>
      <c r="H174" t="s">
        <v>1490</v>
      </c>
      <c r="I174" t="s">
        <v>1458</v>
      </c>
      <c r="J174" t="s">
        <v>1424</v>
      </c>
      <c r="K174" t="s">
        <v>1123</v>
      </c>
      <c r="L174" t="s">
        <v>1124</v>
      </c>
      <c r="M174" t="s">
        <v>1028</v>
      </c>
      <c r="N174" t="s">
        <v>1125</v>
      </c>
      <c r="O174" t="s">
        <v>992</v>
      </c>
      <c r="P174" t="s">
        <v>1127</v>
      </c>
      <c r="Q174" t="b">
        <v>1</v>
      </c>
      <c r="R174" t="b">
        <v>0</v>
      </c>
      <c r="S174" t="s">
        <v>1032</v>
      </c>
      <c r="T174" t="s">
        <v>992</v>
      </c>
      <c r="U174" t="s">
        <v>1139</v>
      </c>
      <c r="V174" t="s">
        <v>995</v>
      </c>
      <c r="W174" t="s">
        <v>1034</v>
      </c>
      <c r="X174" t="s">
        <v>1493</v>
      </c>
    </row>
    <row r="175" spans="1:24" x14ac:dyDescent="0.25">
      <c r="A175" t="s">
        <v>42</v>
      </c>
      <c r="B175" t="s">
        <v>1494</v>
      </c>
      <c r="C175" t="s">
        <v>331</v>
      </c>
      <c r="D175" t="s">
        <v>323</v>
      </c>
      <c r="E175" t="s">
        <v>1129</v>
      </c>
      <c r="F175">
        <v>30339</v>
      </c>
      <c r="G175" t="s">
        <v>1085</v>
      </c>
      <c r="H175" t="s">
        <v>1495</v>
      </c>
      <c r="I175" t="s">
        <v>1458</v>
      </c>
      <c r="J175" t="s">
        <v>1424</v>
      </c>
      <c r="K175" t="s">
        <v>1131</v>
      </c>
      <c r="L175" t="s">
        <v>1132</v>
      </c>
      <c r="M175" t="s">
        <v>1028</v>
      </c>
      <c r="N175" t="s">
        <v>1133</v>
      </c>
      <c r="O175" t="s">
        <v>992</v>
      </c>
      <c r="P175" t="s">
        <v>1135</v>
      </c>
      <c r="Q175" t="b">
        <v>1</v>
      </c>
      <c r="R175" t="b">
        <v>0</v>
      </c>
      <c r="S175" t="s">
        <v>1032</v>
      </c>
      <c r="T175" t="s">
        <v>992</v>
      </c>
      <c r="U175" t="s">
        <v>1139</v>
      </c>
      <c r="V175" t="s">
        <v>995</v>
      </c>
      <c r="W175" t="s">
        <v>1034</v>
      </c>
      <c r="X175" t="s">
        <v>1496</v>
      </c>
    </row>
    <row r="176" spans="1:24" x14ac:dyDescent="0.25">
      <c r="A176" t="s">
        <v>42</v>
      </c>
      <c r="B176" t="s">
        <v>1497</v>
      </c>
      <c r="C176" t="s">
        <v>332</v>
      </c>
      <c r="D176" t="s">
        <v>323</v>
      </c>
      <c r="E176" t="s">
        <v>990</v>
      </c>
      <c r="F176">
        <v>6820</v>
      </c>
      <c r="G176" t="s">
        <v>1023</v>
      </c>
      <c r="H176" t="s">
        <v>1498</v>
      </c>
      <c r="I176" t="s">
        <v>1499</v>
      </c>
      <c r="J176" t="s">
        <v>1424</v>
      </c>
      <c r="K176" t="s">
        <v>1026</v>
      </c>
      <c r="L176" t="s">
        <v>1027</v>
      </c>
      <c r="M176" t="s">
        <v>1028</v>
      </c>
      <c r="N176" t="s">
        <v>1029</v>
      </c>
      <c r="O176" t="s">
        <v>992</v>
      </c>
      <c r="P176" t="s">
        <v>1031</v>
      </c>
      <c r="Q176" t="b">
        <v>1</v>
      </c>
      <c r="R176" t="b">
        <v>0</v>
      </c>
      <c r="S176" t="s">
        <v>1032</v>
      </c>
      <c r="T176" t="s">
        <v>992</v>
      </c>
      <c r="U176" t="s">
        <v>1139</v>
      </c>
      <c r="V176" t="s">
        <v>995</v>
      </c>
      <c r="W176" t="s">
        <v>1034</v>
      </c>
      <c r="X176" t="s">
        <v>992</v>
      </c>
    </row>
    <row r="177" spans="1:24" x14ac:dyDescent="0.25">
      <c r="A177" t="s">
        <v>42</v>
      </c>
      <c r="B177" t="s">
        <v>1500</v>
      </c>
      <c r="C177" t="s">
        <v>332</v>
      </c>
      <c r="D177" t="s">
        <v>323</v>
      </c>
      <c r="E177" t="s">
        <v>999</v>
      </c>
      <c r="F177">
        <v>7482</v>
      </c>
      <c r="G177" t="s">
        <v>1023</v>
      </c>
      <c r="H177" t="s">
        <v>1501</v>
      </c>
      <c r="I177" t="s">
        <v>1499</v>
      </c>
      <c r="J177" t="s">
        <v>1424</v>
      </c>
      <c r="K177" t="s">
        <v>1038</v>
      </c>
      <c r="L177" t="s">
        <v>1039</v>
      </c>
      <c r="M177" t="s">
        <v>1028</v>
      </c>
      <c r="N177" t="s">
        <v>1040</v>
      </c>
      <c r="O177" t="s">
        <v>992</v>
      </c>
      <c r="P177" t="s">
        <v>1042</v>
      </c>
      <c r="Q177" t="b">
        <v>1</v>
      </c>
      <c r="R177" t="b">
        <v>0</v>
      </c>
      <c r="S177" t="s">
        <v>1032</v>
      </c>
      <c r="T177" t="s">
        <v>992</v>
      </c>
      <c r="U177" t="s">
        <v>1139</v>
      </c>
      <c r="V177" t="s">
        <v>995</v>
      </c>
      <c r="W177" t="s">
        <v>1034</v>
      </c>
      <c r="X177" t="s">
        <v>992</v>
      </c>
    </row>
    <row r="178" spans="1:24" x14ac:dyDescent="0.25">
      <c r="A178" t="s">
        <v>42</v>
      </c>
      <c r="B178" t="s">
        <v>1502</v>
      </c>
      <c r="C178" t="s">
        <v>332</v>
      </c>
      <c r="D178" t="s">
        <v>323</v>
      </c>
      <c r="E178" t="s">
        <v>1001</v>
      </c>
      <c r="F178">
        <v>7351</v>
      </c>
      <c r="G178" t="s">
        <v>1023</v>
      </c>
      <c r="H178" t="s">
        <v>1503</v>
      </c>
      <c r="I178" t="s">
        <v>1499</v>
      </c>
      <c r="J178" t="s">
        <v>1424</v>
      </c>
      <c r="K178" t="s">
        <v>1045</v>
      </c>
      <c r="L178" t="s">
        <v>1046</v>
      </c>
      <c r="M178" t="s">
        <v>1028</v>
      </c>
      <c r="N178" t="s">
        <v>1047</v>
      </c>
      <c r="O178" t="s">
        <v>992</v>
      </c>
      <c r="P178" t="s">
        <v>1049</v>
      </c>
      <c r="Q178" t="b">
        <v>1</v>
      </c>
      <c r="R178" t="b">
        <v>0</v>
      </c>
      <c r="S178" t="s">
        <v>1032</v>
      </c>
      <c r="T178" t="s">
        <v>992</v>
      </c>
      <c r="U178" t="s">
        <v>1139</v>
      </c>
      <c r="V178" t="s">
        <v>995</v>
      </c>
      <c r="W178" t="s">
        <v>1034</v>
      </c>
      <c r="X178" t="s">
        <v>992</v>
      </c>
    </row>
    <row r="179" spans="1:24" x14ac:dyDescent="0.25">
      <c r="A179" t="s">
        <v>42</v>
      </c>
      <c r="B179" t="s">
        <v>1504</v>
      </c>
      <c r="C179" t="s">
        <v>332</v>
      </c>
      <c r="D179" t="s">
        <v>323</v>
      </c>
      <c r="E179" t="s">
        <v>1003</v>
      </c>
      <c r="F179">
        <v>6511</v>
      </c>
      <c r="G179" t="s">
        <v>1023</v>
      </c>
      <c r="H179" t="s">
        <v>1505</v>
      </c>
      <c r="I179" t="s">
        <v>1506</v>
      </c>
      <c r="J179" t="s">
        <v>1424</v>
      </c>
      <c r="K179" t="s">
        <v>1065</v>
      </c>
      <c r="L179" t="s">
        <v>1432</v>
      </c>
      <c r="M179" t="s">
        <v>1028</v>
      </c>
      <c r="N179" t="s">
        <v>1067</v>
      </c>
      <c r="O179" t="s">
        <v>992</v>
      </c>
      <c r="P179" t="s">
        <v>1069</v>
      </c>
      <c r="Q179" t="b">
        <v>1</v>
      </c>
      <c r="R179" t="b">
        <v>0</v>
      </c>
      <c r="S179" t="s">
        <v>1032</v>
      </c>
      <c r="T179" t="s">
        <v>992</v>
      </c>
      <c r="U179" t="s">
        <v>1139</v>
      </c>
      <c r="V179" t="s">
        <v>995</v>
      </c>
      <c r="W179" t="s">
        <v>1034</v>
      </c>
      <c r="X179" t="s">
        <v>992</v>
      </c>
    </row>
    <row r="180" spans="1:24" x14ac:dyDescent="0.25">
      <c r="A180" t="s">
        <v>42</v>
      </c>
      <c r="B180" t="s">
        <v>1507</v>
      </c>
      <c r="C180" t="s">
        <v>332</v>
      </c>
      <c r="D180" t="s">
        <v>323</v>
      </c>
      <c r="E180" t="s">
        <v>1005</v>
      </c>
      <c r="F180">
        <v>6511</v>
      </c>
      <c r="G180" t="s">
        <v>1023</v>
      </c>
      <c r="H180" t="s">
        <v>1505</v>
      </c>
      <c r="I180" t="s">
        <v>1499</v>
      </c>
      <c r="J180" t="s">
        <v>1424</v>
      </c>
      <c r="K180" t="s">
        <v>1065</v>
      </c>
      <c r="L180" t="s">
        <v>1066</v>
      </c>
      <c r="M180" t="s">
        <v>1028</v>
      </c>
      <c r="N180" t="s">
        <v>1067</v>
      </c>
      <c r="O180" t="s">
        <v>992</v>
      </c>
      <c r="P180" t="s">
        <v>1069</v>
      </c>
      <c r="Q180" t="b">
        <v>1</v>
      </c>
      <c r="R180" t="b">
        <v>0</v>
      </c>
      <c r="S180" t="s">
        <v>1032</v>
      </c>
      <c r="T180" t="s">
        <v>992</v>
      </c>
      <c r="U180" t="s">
        <v>1139</v>
      </c>
      <c r="V180" t="s">
        <v>995</v>
      </c>
      <c r="W180" t="s">
        <v>1034</v>
      </c>
      <c r="X180" t="s">
        <v>992</v>
      </c>
    </row>
    <row r="181" spans="1:24" x14ac:dyDescent="0.25">
      <c r="A181" t="s">
        <v>42</v>
      </c>
      <c r="B181" t="s">
        <v>1508</v>
      </c>
      <c r="C181" t="s">
        <v>332</v>
      </c>
      <c r="D181" t="s">
        <v>323</v>
      </c>
      <c r="E181" t="s">
        <v>1007</v>
      </c>
      <c r="F181">
        <v>6232</v>
      </c>
      <c r="G181" t="s">
        <v>1023</v>
      </c>
      <c r="H181" t="s">
        <v>1509</v>
      </c>
      <c r="I181" t="s">
        <v>1499</v>
      </c>
      <c r="J181" t="s">
        <v>1424</v>
      </c>
      <c r="K181" t="s">
        <v>1072</v>
      </c>
      <c r="L181" t="s">
        <v>1073</v>
      </c>
      <c r="M181" t="s">
        <v>1028</v>
      </c>
      <c r="N181" t="s">
        <v>1074</v>
      </c>
      <c r="O181" t="s">
        <v>992</v>
      </c>
      <c r="P181" t="s">
        <v>1076</v>
      </c>
      <c r="Q181" t="b">
        <v>1</v>
      </c>
      <c r="R181" t="b">
        <v>0</v>
      </c>
      <c r="S181" t="s">
        <v>1032</v>
      </c>
      <c r="T181" t="s">
        <v>992</v>
      </c>
      <c r="U181" t="s">
        <v>1139</v>
      </c>
      <c r="V181" t="s">
        <v>995</v>
      </c>
      <c r="W181" t="s">
        <v>1034</v>
      </c>
      <c r="X181" t="s">
        <v>992</v>
      </c>
    </row>
    <row r="182" spans="1:24" x14ac:dyDescent="0.25">
      <c r="A182" t="s">
        <v>42</v>
      </c>
      <c r="B182" t="s">
        <v>1510</v>
      </c>
      <c r="C182" t="s">
        <v>332</v>
      </c>
      <c r="D182" t="s">
        <v>323</v>
      </c>
      <c r="E182" t="s">
        <v>1009</v>
      </c>
      <c r="F182">
        <v>6165</v>
      </c>
      <c r="G182" t="s">
        <v>1023</v>
      </c>
      <c r="H182" t="s">
        <v>1511</v>
      </c>
      <c r="I182" t="s">
        <v>1499</v>
      </c>
      <c r="J182" t="s">
        <v>1424</v>
      </c>
      <c r="K182" t="s">
        <v>1079</v>
      </c>
      <c r="L182" t="s">
        <v>1080</v>
      </c>
      <c r="M182" t="s">
        <v>1028</v>
      </c>
      <c r="N182" t="s">
        <v>1081</v>
      </c>
      <c r="O182" t="s">
        <v>992</v>
      </c>
      <c r="P182" t="s">
        <v>1083</v>
      </c>
      <c r="Q182" t="b">
        <v>1</v>
      </c>
      <c r="R182" t="b">
        <v>0</v>
      </c>
      <c r="S182" t="s">
        <v>1032</v>
      </c>
      <c r="T182" t="s">
        <v>992</v>
      </c>
      <c r="U182" t="s">
        <v>1139</v>
      </c>
      <c r="V182" t="s">
        <v>995</v>
      </c>
      <c r="W182" t="s">
        <v>1034</v>
      </c>
      <c r="X182" t="s">
        <v>992</v>
      </c>
    </row>
    <row r="183" spans="1:24" x14ac:dyDescent="0.25">
      <c r="A183" t="s">
        <v>42</v>
      </c>
      <c r="B183" t="s">
        <v>1512</v>
      </c>
      <c r="C183" t="s">
        <v>332</v>
      </c>
      <c r="D183" t="s">
        <v>323</v>
      </c>
      <c r="E183" t="s">
        <v>1011</v>
      </c>
      <c r="F183">
        <v>6911</v>
      </c>
      <c r="G183" t="s">
        <v>1023</v>
      </c>
      <c r="H183" t="s">
        <v>1513</v>
      </c>
      <c r="I183" t="s">
        <v>1506</v>
      </c>
      <c r="J183" t="s">
        <v>1424</v>
      </c>
      <c r="K183" t="s">
        <v>1094</v>
      </c>
      <c r="L183" t="s">
        <v>1440</v>
      </c>
      <c r="M183" t="s">
        <v>1028</v>
      </c>
      <c r="N183" t="s">
        <v>1096</v>
      </c>
      <c r="O183" t="s">
        <v>992</v>
      </c>
      <c r="P183" t="s">
        <v>1098</v>
      </c>
      <c r="Q183" t="b">
        <v>1</v>
      </c>
      <c r="R183" t="b">
        <v>0</v>
      </c>
      <c r="S183" t="s">
        <v>1032</v>
      </c>
      <c r="T183" t="s">
        <v>992</v>
      </c>
      <c r="U183" t="s">
        <v>1139</v>
      </c>
      <c r="V183" t="s">
        <v>995</v>
      </c>
      <c r="W183" t="s">
        <v>1034</v>
      </c>
      <c r="X183" t="s">
        <v>992</v>
      </c>
    </row>
    <row r="184" spans="1:24" x14ac:dyDescent="0.25">
      <c r="A184" t="s">
        <v>42</v>
      </c>
      <c r="B184" t="s">
        <v>1514</v>
      </c>
      <c r="C184" t="s">
        <v>332</v>
      </c>
      <c r="D184" t="s">
        <v>323</v>
      </c>
      <c r="E184" t="s">
        <v>1013</v>
      </c>
      <c r="F184">
        <v>6911</v>
      </c>
      <c r="G184" t="s">
        <v>1023</v>
      </c>
      <c r="H184" t="s">
        <v>1513</v>
      </c>
      <c r="I184" t="s">
        <v>1499</v>
      </c>
      <c r="J184" t="s">
        <v>1424</v>
      </c>
      <c r="K184" t="s">
        <v>1094</v>
      </c>
      <c r="L184" t="s">
        <v>1095</v>
      </c>
      <c r="M184" t="s">
        <v>1028</v>
      </c>
      <c r="N184" t="s">
        <v>1096</v>
      </c>
      <c r="O184" t="s">
        <v>992</v>
      </c>
      <c r="P184" t="s">
        <v>1098</v>
      </c>
      <c r="Q184" t="b">
        <v>1</v>
      </c>
      <c r="R184" t="b">
        <v>0</v>
      </c>
      <c r="S184" t="s">
        <v>1032</v>
      </c>
      <c r="T184" t="s">
        <v>992</v>
      </c>
      <c r="U184" t="s">
        <v>1139</v>
      </c>
      <c r="V184" t="s">
        <v>995</v>
      </c>
      <c r="W184" t="s">
        <v>1034</v>
      </c>
      <c r="X184" t="s">
        <v>992</v>
      </c>
    </row>
    <row r="185" spans="1:24" x14ac:dyDescent="0.25">
      <c r="A185" t="s">
        <v>42</v>
      </c>
      <c r="B185" t="s">
        <v>1515</v>
      </c>
      <c r="C185" t="s">
        <v>332</v>
      </c>
      <c r="D185" t="s">
        <v>323</v>
      </c>
      <c r="E185" t="s">
        <v>1015</v>
      </c>
      <c r="F185">
        <v>6269</v>
      </c>
      <c r="G185" t="s">
        <v>1023</v>
      </c>
      <c r="H185" t="s">
        <v>1516</v>
      </c>
      <c r="I185" t="s">
        <v>1499</v>
      </c>
      <c r="J185" t="s">
        <v>1424</v>
      </c>
      <c r="K185" t="s">
        <v>1102</v>
      </c>
      <c r="L185" t="s">
        <v>1103</v>
      </c>
      <c r="M185" t="s">
        <v>1028</v>
      </c>
      <c r="N185" t="s">
        <v>1104</v>
      </c>
      <c r="O185" t="s">
        <v>992</v>
      </c>
      <c r="P185" t="s">
        <v>1106</v>
      </c>
      <c r="Q185" t="b">
        <v>1</v>
      </c>
      <c r="R185" t="b">
        <v>0</v>
      </c>
      <c r="S185" t="s">
        <v>1032</v>
      </c>
      <c r="T185" t="s">
        <v>992</v>
      </c>
      <c r="U185" t="s">
        <v>1139</v>
      </c>
      <c r="V185" t="s">
        <v>995</v>
      </c>
      <c r="W185" t="s">
        <v>1034</v>
      </c>
      <c r="X185" t="s">
        <v>992</v>
      </c>
    </row>
    <row r="186" spans="1:24" x14ac:dyDescent="0.25">
      <c r="A186" t="s">
        <v>42</v>
      </c>
      <c r="B186" t="s">
        <v>1517</v>
      </c>
      <c r="C186" t="s">
        <v>332</v>
      </c>
      <c r="D186" t="s">
        <v>323</v>
      </c>
      <c r="E186" t="s">
        <v>1017</v>
      </c>
      <c r="F186">
        <v>5925</v>
      </c>
      <c r="G186" t="s">
        <v>1023</v>
      </c>
      <c r="H186" t="s">
        <v>1518</v>
      </c>
      <c r="I186" t="s">
        <v>1499</v>
      </c>
      <c r="J186" t="s">
        <v>1424</v>
      </c>
      <c r="K186" t="s">
        <v>1109</v>
      </c>
      <c r="L186" t="s">
        <v>1110</v>
      </c>
      <c r="M186" t="s">
        <v>1028</v>
      </c>
      <c r="N186" t="s">
        <v>1111</v>
      </c>
      <c r="O186" t="s">
        <v>992</v>
      </c>
      <c r="P186" t="s">
        <v>1113</v>
      </c>
      <c r="Q186" t="b">
        <v>1</v>
      </c>
      <c r="R186" t="b">
        <v>0</v>
      </c>
      <c r="S186" t="s">
        <v>1032</v>
      </c>
      <c r="T186" t="s">
        <v>992</v>
      </c>
      <c r="U186" t="s">
        <v>1139</v>
      </c>
      <c r="V186" t="s">
        <v>995</v>
      </c>
      <c r="W186" t="s">
        <v>1034</v>
      </c>
      <c r="X186" t="s">
        <v>992</v>
      </c>
    </row>
    <row r="187" spans="1:24" x14ac:dyDescent="0.25">
      <c r="A187" t="s">
        <v>42</v>
      </c>
      <c r="B187" t="s">
        <v>1519</v>
      </c>
      <c r="C187" t="s">
        <v>332</v>
      </c>
      <c r="D187" t="s">
        <v>323</v>
      </c>
      <c r="E187" t="s">
        <v>1019</v>
      </c>
      <c r="F187">
        <v>5875</v>
      </c>
      <c r="G187" t="s">
        <v>1023</v>
      </c>
      <c r="H187" t="s">
        <v>1520</v>
      </c>
      <c r="I187" t="s">
        <v>1506</v>
      </c>
      <c r="J187" t="s">
        <v>1424</v>
      </c>
      <c r="K187" t="s">
        <v>1123</v>
      </c>
      <c r="L187" t="s">
        <v>1451</v>
      </c>
      <c r="M187" t="s">
        <v>1028</v>
      </c>
      <c r="N187" t="s">
        <v>1125</v>
      </c>
      <c r="O187" t="s">
        <v>992</v>
      </c>
      <c r="P187" t="s">
        <v>1127</v>
      </c>
      <c r="Q187" t="b">
        <v>1</v>
      </c>
      <c r="R187" t="b">
        <v>0</v>
      </c>
      <c r="S187" t="s">
        <v>1032</v>
      </c>
      <c r="T187" t="s">
        <v>992</v>
      </c>
      <c r="U187" t="s">
        <v>1139</v>
      </c>
      <c r="V187" t="s">
        <v>995</v>
      </c>
      <c r="W187" t="s">
        <v>1034</v>
      </c>
      <c r="X187" t="s">
        <v>992</v>
      </c>
    </row>
    <row r="188" spans="1:24" x14ac:dyDescent="0.25">
      <c r="A188" t="s">
        <v>42</v>
      </c>
      <c r="B188" t="s">
        <v>1521</v>
      </c>
      <c r="C188" t="s">
        <v>332</v>
      </c>
      <c r="D188" t="s">
        <v>323</v>
      </c>
      <c r="E188" t="s">
        <v>1021</v>
      </c>
      <c r="F188">
        <v>5875</v>
      </c>
      <c r="G188" t="s">
        <v>1023</v>
      </c>
      <c r="H188" t="s">
        <v>1520</v>
      </c>
      <c r="I188" t="s">
        <v>1499</v>
      </c>
      <c r="J188" t="s">
        <v>1424</v>
      </c>
      <c r="K188" t="s">
        <v>1123</v>
      </c>
      <c r="L188" t="s">
        <v>1124</v>
      </c>
      <c r="M188" t="s">
        <v>1028</v>
      </c>
      <c r="N188" t="s">
        <v>1125</v>
      </c>
      <c r="O188" t="s">
        <v>992</v>
      </c>
      <c r="P188" t="s">
        <v>1127</v>
      </c>
      <c r="Q188" t="b">
        <v>1</v>
      </c>
      <c r="R188" t="b">
        <v>0</v>
      </c>
      <c r="S188" t="s">
        <v>1032</v>
      </c>
      <c r="T188" t="s">
        <v>992</v>
      </c>
      <c r="U188" t="s">
        <v>1139</v>
      </c>
      <c r="V188" t="s">
        <v>995</v>
      </c>
      <c r="W188" t="s">
        <v>1034</v>
      </c>
      <c r="X188" t="s">
        <v>992</v>
      </c>
    </row>
    <row r="189" spans="1:24" x14ac:dyDescent="0.25">
      <c r="A189" t="s">
        <v>42</v>
      </c>
      <c r="B189" t="s">
        <v>1522</v>
      </c>
      <c r="C189" t="s">
        <v>332</v>
      </c>
      <c r="D189" t="s">
        <v>323</v>
      </c>
      <c r="E189" t="s">
        <v>1129</v>
      </c>
      <c r="F189">
        <v>6747</v>
      </c>
      <c r="G189" t="s">
        <v>1023</v>
      </c>
      <c r="H189" t="s">
        <v>1523</v>
      </c>
      <c r="I189" t="s">
        <v>1499</v>
      </c>
      <c r="J189" t="s">
        <v>1424</v>
      </c>
      <c r="K189" t="s">
        <v>1131</v>
      </c>
      <c r="L189" t="s">
        <v>1132</v>
      </c>
      <c r="M189" t="s">
        <v>1028</v>
      </c>
      <c r="N189" t="s">
        <v>1133</v>
      </c>
      <c r="O189" t="s">
        <v>992</v>
      </c>
      <c r="P189" t="s">
        <v>1135</v>
      </c>
      <c r="Q189" t="b">
        <v>1</v>
      </c>
      <c r="R189" t="b">
        <v>0</v>
      </c>
      <c r="S189" t="s">
        <v>1032</v>
      </c>
      <c r="T189" t="s">
        <v>992</v>
      </c>
      <c r="U189" t="s">
        <v>1139</v>
      </c>
      <c r="V189" t="s">
        <v>995</v>
      </c>
      <c r="W189" t="s">
        <v>1034</v>
      </c>
      <c r="X189" t="s">
        <v>992</v>
      </c>
    </row>
    <row r="190" spans="1:24" x14ac:dyDescent="0.25">
      <c r="A190" t="s">
        <v>42</v>
      </c>
      <c r="B190" t="s">
        <v>1524</v>
      </c>
      <c r="C190" t="s">
        <v>333</v>
      </c>
      <c r="D190" t="s">
        <v>323</v>
      </c>
      <c r="E190" t="s">
        <v>990</v>
      </c>
      <c r="F190">
        <v>77670</v>
      </c>
      <c r="G190" t="s">
        <v>1085</v>
      </c>
      <c r="H190" t="s">
        <v>1525</v>
      </c>
      <c r="I190" t="s">
        <v>1526</v>
      </c>
      <c r="J190" t="s">
        <v>1424</v>
      </c>
      <c r="K190" t="s">
        <v>1026</v>
      </c>
      <c r="L190" t="s">
        <v>1027</v>
      </c>
      <c r="M190" t="s">
        <v>1028</v>
      </c>
      <c r="N190" t="s">
        <v>1029</v>
      </c>
      <c r="O190" t="s">
        <v>992</v>
      </c>
      <c r="P190" t="s">
        <v>1031</v>
      </c>
      <c r="Q190" t="b">
        <v>1</v>
      </c>
      <c r="R190" t="b">
        <v>0</v>
      </c>
      <c r="S190" t="s">
        <v>1032</v>
      </c>
      <c r="T190" t="s">
        <v>992</v>
      </c>
      <c r="U190" t="s">
        <v>1139</v>
      </c>
      <c r="V190" t="s">
        <v>995</v>
      </c>
      <c r="W190" t="s">
        <v>1034</v>
      </c>
      <c r="X190" t="s">
        <v>1527</v>
      </c>
    </row>
    <row r="191" spans="1:24" x14ac:dyDescent="0.25">
      <c r="A191" t="s">
        <v>42</v>
      </c>
      <c r="B191" t="s">
        <v>1528</v>
      </c>
      <c r="C191" t="s">
        <v>333</v>
      </c>
      <c r="D191" t="s">
        <v>323</v>
      </c>
      <c r="E191" t="s">
        <v>999</v>
      </c>
      <c r="F191">
        <v>62808</v>
      </c>
      <c r="G191" t="s">
        <v>1085</v>
      </c>
      <c r="H191" t="s">
        <v>1529</v>
      </c>
      <c r="I191" t="s">
        <v>1526</v>
      </c>
      <c r="J191" t="s">
        <v>1424</v>
      </c>
      <c r="K191" t="s">
        <v>1038</v>
      </c>
      <c r="L191" t="s">
        <v>1039</v>
      </c>
      <c r="M191" t="s">
        <v>1028</v>
      </c>
      <c r="N191" t="s">
        <v>1040</v>
      </c>
      <c r="O191" t="s">
        <v>992</v>
      </c>
      <c r="P191" t="s">
        <v>1042</v>
      </c>
      <c r="Q191" t="b">
        <v>1</v>
      </c>
      <c r="R191" t="b">
        <v>0</v>
      </c>
      <c r="S191" t="s">
        <v>1032</v>
      </c>
      <c r="T191" t="s">
        <v>992</v>
      </c>
      <c r="U191" t="s">
        <v>1139</v>
      </c>
      <c r="V191" t="s">
        <v>995</v>
      </c>
      <c r="W191" t="s">
        <v>1034</v>
      </c>
      <c r="X191" t="s">
        <v>1530</v>
      </c>
    </row>
    <row r="192" spans="1:24" x14ac:dyDescent="0.25">
      <c r="A192" t="s">
        <v>42</v>
      </c>
      <c r="B192" t="s">
        <v>1531</v>
      </c>
      <c r="C192" t="s">
        <v>333</v>
      </c>
      <c r="D192" t="s">
        <v>323</v>
      </c>
      <c r="E192" t="s">
        <v>1001</v>
      </c>
      <c r="F192">
        <v>67351</v>
      </c>
      <c r="G192" t="s">
        <v>1085</v>
      </c>
      <c r="H192" t="s">
        <v>1532</v>
      </c>
      <c r="I192" t="s">
        <v>1526</v>
      </c>
      <c r="J192" t="s">
        <v>1424</v>
      </c>
      <c r="K192" t="s">
        <v>1045</v>
      </c>
      <c r="L192" t="s">
        <v>1046</v>
      </c>
      <c r="M192" t="s">
        <v>1028</v>
      </c>
      <c r="N192" t="s">
        <v>1047</v>
      </c>
      <c r="O192" t="s">
        <v>992</v>
      </c>
      <c r="P192" t="s">
        <v>1049</v>
      </c>
      <c r="Q192" t="b">
        <v>1</v>
      </c>
      <c r="R192" t="b">
        <v>0</v>
      </c>
      <c r="S192" t="s">
        <v>1032</v>
      </c>
      <c r="T192" t="s">
        <v>992</v>
      </c>
      <c r="U192" t="s">
        <v>1139</v>
      </c>
      <c r="V192" t="s">
        <v>995</v>
      </c>
      <c r="W192" t="s">
        <v>1034</v>
      </c>
      <c r="X192" t="s">
        <v>1533</v>
      </c>
    </row>
    <row r="193" spans="1:24" x14ac:dyDescent="0.25">
      <c r="A193" t="s">
        <v>42</v>
      </c>
      <c r="B193" t="s">
        <v>1534</v>
      </c>
      <c r="C193" t="s">
        <v>333</v>
      </c>
      <c r="D193" t="s">
        <v>323</v>
      </c>
      <c r="E193" t="s">
        <v>1003</v>
      </c>
      <c r="F193">
        <v>73101</v>
      </c>
      <c r="G193" t="s">
        <v>1085</v>
      </c>
      <c r="H193" t="s">
        <v>1535</v>
      </c>
      <c r="I193" t="s">
        <v>1536</v>
      </c>
      <c r="J193" t="s">
        <v>1424</v>
      </c>
      <c r="K193" t="s">
        <v>1537</v>
      </c>
      <c r="L193" t="s">
        <v>1538</v>
      </c>
      <c r="M193" t="s">
        <v>1539</v>
      </c>
      <c r="N193" t="s">
        <v>1540</v>
      </c>
      <c r="O193" t="s">
        <v>992</v>
      </c>
      <c r="P193" t="s">
        <v>1541</v>
      </c>
      <c r="Q193" t="b">
        <v>1</v>
      </c>
      <c r="R193" t="b">
        <v>0</v>
      </c>
      <c r="S193" t="s">
        <v>1032</v>
      </c>
      <c r="T193" t="s">
        <v>992</v>
      </c>
      <c r="U193" t="s">
        <v>1139</v>
      </c>
      <c r="V193" t="s">
        <v>995</v>
      </c>
      <c r="W193" t="s">
        <v>1034</v>
      </c>
      <c r="X193" t="s">
        <v>1542</v>
      </c>
    </row>
    <row r="194" spans="1:24" x14ac:dyDescent="0.25">
      <c r="A194" t="s">
        <v>42</v>
      </c>
      <c r="B194" t="s">
        <v>1543</v>
      </c>
      <c r="C194" t="s">
        <v>333</v>
      </c>
      <c r="D194" t="s">
        <v>323</v>
      </c>
      <c r="E194" t="s">
        <v>1005</v>
      </c>
      <c r="F194">
        <v>73227</v>
      </c>
      <c r="G194" t="s">
        <v>1085</v>
      </c>
      <c r="H194" t="s">
        <v>1544</v>
      </c>
      <c r="I194" t="s">
        <v>1526</v>
      </c>
      <c r="J194" t="s">
        <v>1424</v>
      </c>
      <c r="K194" t="s">
        <v>1065</v>
      </c>
      <c r="L194" t="s">
        <v>1066</v>
      </c>
      <c r="M194" t="s">
        <v>1028</v>
      </c>
      <c r="N194" t="s">
        <v>1067</v>
      </c>
      <c r="O194" t="s">
        <v>992</v>
      </c>
      <c r="P194" t="s">
        <v>1069</v>
      </c>
      <c r="Q194" t="b">
        <v>1</v>
      </c>
      <c r="R194" t="b">
        <v>0</v>
      </c>
      <c r="S194" t="s">
        <v>1032</v>
      </c>
      <c r="T194" t="s">
        <v>992</v>
      </c>
      <c r="U194" t="s">
        <v>1139</v>
      </c>
      <c r="V194" t="s">
        <v>995</v>
      </c>
      <c r="W194" t="s">
        <v>1034</v>
      </c>
      <c r="X194" t="s">
        <v>1545</v>
      </c>
    </row>
    <row r="195" spans="1:24" x14ac:dyDescent="0.25">
      <c r="A195" t="s">
        <v>42</v>
      </c>
      <c r="B195" t="s">
        <v>1546</v>
      </c>
      <c r="C195" t="s">
        <v>333</v>
      </c>
      <c r="D195" t="s">
        <v>323</v>
      </c>
      <c r="E195" t="s">
        <v>1007</v>
      </c>
      <c r="F195">
        <v>67652</v>
      </c>
      <c r="G195" t="s">
        <v>1085</v>
      </c>
      <c r="H195" t="s">
        <v>1547</v>
      </c>
      <c r="I195" t="s">
        <v>1526</v>
      </c>
      <c r="J195" t="s">
        <v>1424</v>
      </c>
      <c r="K195" t="s">
        <v>1072</v>
      </c>
      <c r="L195" t="s">
        <v>1073</v>
      </c>
      <c r="M195" t="s">
        <v>1028</v>
      </c>
      <c r="N195" t="s">
        <v>1074</v>
      </c>
      <c r="O195" t="s">
        <v>992</v>
      </c>
      <c r="P195" t="s">
        <v>1076</v>
      </c>
      <c r="Q195" t="b">
        <v>1</v>
      </c>
      <c r="R195" t="b">
        <v>0</v>
      </c>
      <c r="S195" t="s">
        <v>1032</v>
      </c>
      <c r="T195" t="s">
        <v>992</v>
      </c>
      <c r="U195" t="s">
        <v>1139</v>
      </c>
      <c r="V195" t="s">
        <v>995</v>
      </c>
      <c r="W195" t="s">
        <v>1034</v>
      </c>
      <c r="X195" t="s">
        <v>1548</v>
      </c>
    </row>
    <row r="196" spans="1:24" x14ac:dyDescent="0.25">
      <c r="A196" t="s">
        <v>42</v>
      </c>
      <c r="B196" t="s">
        <v>1549</v>
      </c>
      <c r="C196" t="s">
        <v>333</v>
      </c>
      <c r="D196" t="s">
        <v>323</v>
      </c>
      <c r="E196" t="s">
        <v>1009</v>
      </c>
      <c r="F196">
        <v>70910</v>
      </c>
      <c r="G196" t="s">
        <v>1085</v>
      </c>
      <c r="H196" t="s">
        <v>1550</v>
      </c>
      <c r="I196" t="s">
        <v>1526</v>
      </c>
      <c r="J196" t="s">
        <v>1424</v>
      </c>
      <c r="K196" t="s">
        <v>1079</v>
      </c>
      <c r="L196" t="s">
        <v>1080</v>
      </c>
      <c r="M196" t="s">
        <v>1028</v>
      </c>
      <c r="N196" t="s">
        <v>1081</v>
      </c>
      <c r="O196" t="s">
        <v>992</v>
      </c>
      <c r="P196" t="s">
        <v>1083</v>
      </c>
      <c r="Q196" t="b">
        <v>1</v>
      </c>
      <c r="R196" t="b">
        <v>0</v>
      </c>
      <c r="S196" t="s">
        <v>1032</v>
      </c>
      <c r="T196" t="s">
        <v>992</v>
      </c>
      <c r="U196" t="s">
        <v>1139</v>
      </c>
      <c r="V196" t="s">
        <v>995</v>
      </c>
      <c r="W196" t="s">
        <v>1034</v>
      </c>
      <c r="X196" t="s">
        <v>1551</v>
      </c>
    </row>
    <row r="197" spans="1:24" x14ac:dyDescent="0.25">
      <c r="A197" t="s">
        <v>42</v>
      </c>
      <c r="B197" t="s">
        <v>1552</v>
      </c>
      <c r="C197" t="s">
        <v>333</v>
      </c>
      <c r="D197" t="s">
        <v>323</v>
      </c>
      <c r="E197" t="s">
        <v>1011</v>
      </c>
      <c r="F197">
        <v>86138</v>
      </c>
      <c r="G197" t="s">
        <v>1085</v>
      </c>
      <c r="H197" t="s">
        <v>1553</v>
      </c>
      <c r="I197" t="s">
        <v>1536</v>
      </c>
      <c r="J197" t="s">
        <v>1424</v>
      </c>
      <c r="K197" t="s">
        <v>1554</v>
      </c>
      <c r="L197" t="s">
        <v>1555</v>
      </c>
      <c r="M197" t="s">
        <v>1539</v>
      </c>
      <c r="N197" t="s">
        <v>1556</v>
      </c>
      <c r="O197" t="s">
        <v>992</v>
      </c>
      <c r="P197" t="s">
        <v>1557</v>
      </c>
      <c r="Q197" t="b">
        <v>1</v>
      </c>
      <c r="R197" t="b">
        <v>0</v>
      </c>
      <c r="S197" t="s">
        <v>1032</v>
      </c>
      <c r="T197" t="s">
        <v>992</v>
      </c>
      <c r="U197" t="s">
        <v>1139</v>
      </c>
      <c r="V197" t="s">
        <v>995</v>
      </c>
      <c r="W197" t="s">
        <v>1034</v>
      </c>
      <c r="X197" t="s">
        <v>1558</v>
      </c>
    </row>
    <row r="198" spans="1:24" x14ac:dyDescent="0.25">
      <c r="A198" t="s">
        <v>42</v>
      </c>
      <c r="B198" t="s">
        <v>1559</v>
      </c>
      <c r="C198" t="s">
        <v>333</v>
      </c>
      <c r="D198" t="s">
        <v>323</v>
      </c>
      <c r="E198" t="s">
        <v>1013</v>
      </c>
      <c r="F198">
        <v>66391</v>
      </c>
      <c r="G198" t="s">
        <v>1085</v>
      </c>
      <c r="H198" t="s">
        <v>1560</v>
      </c>
      <c r="I198" t="s">
        <v>1526</v>
      </c>
      <c r="J198" t="s">
        <v>1424</v>
      </c>
      <c r="K198" t="s">
        <v>1094</v>
      </c>
      <c r="L198" t="s">
        <v>1095</v>
      </c>
      <c r="M198" t="s">
        <v>1028</v>
      </c>
      <c r="N198" t="s">
        <v>1096</v>
      </c>
      <c r="O198" t="s">
        <v>992</v>
      </c>
      <c r="P198" t="s">
        <v>1098</v>
      </c>
      <c r="Q198" t="b">
        <v>1</v>
      </c>
      <c r="R198" t="b">
        <v>0</v>
      </c>
      <c r="S198" t="s">
        <v>1032</v>
      </c>
      <c r="T198" t="s">
        <v>992</v>
      </c>
      <c r="U198" t="s">
        <v>1139</v>
      </c>
      <c r="V198" t="s">
        <v>995</v>
      </c>
      <c r="W198" t="s">
        <v>1034</v>
      </c>
      <c r="X198" t="s">
        <v>1561</v>
      </c>
    </row>
    <row r="199" spans="1:24" x14ac:dyDescent="0.25">
      <c r="A199" t="s">
        <v>42</v>
      </c>
      <c r="B199" t="s">
        <v>1562</v>
      </c>
      <c r="C199" t="s">
        <v>333</v>
      </c>
      <c r="D199" t="s">
        <v>323</v>
      </c>
      <c r="E199" t="s">
        <v>1015</v>
      </c>
      <c r="F199">
        <v>58107</v>
      </c>
      <c r="G199" t="s">
        <v>1085</v>
      </c>
      <c r="H199" t="s">
        <v>1563</v>
      </c>
      <c r="I199" t="s">
        <v>1526</v>
      </c>
      <c r="J199" t="s">
        <v>1424</v>
      </c>
      <c r="K199" t="s">
        <v>1102</v>
      </c>
      <c r="L199" t="s">
        <v>1103</v>
      </c>
      <c r="M199" t="s">
        <v>1028</v>
      </c>
      <c r="N199" t="s">
        <v>1104</v>
      </c>
      <c r="O199" t="s">
        <v>992</v>
      </c>
      <c r="P199" t="s">
        <v>1106</v>
      </c>
      <c r="Q199" t="b">
        <v>1</v>
      </c>
      <c r="R199" t="b">
        <v>0</v>
      </c>
      <c r="S199" t="s">
        <v>1032</v>
      </c>
      <c r="T199" t="s">
        <v>992</v>
      </c>
      <c r="U199" t="s">
        <v>1139</v>
      </c>
      <c r="V199" t="s">
        <v>995</v>
      </c>
      <c r="W199" t="s">
        <v>1034</v>
      </c>
      <c r="X199" t="s">
        <v>1564</v>
      </c>
    </row>
    <row r="200" spans="1:24" x14ac:dyDescent="0.25">
      <c r="A200" t="s">
        <v>42</v>
      </c>
      <c r="B200" t="s">
        <v>1565</v>
      </c>
      <c r="C200" t="s">
        <v>333</v>
      </c>
      <c r="D200" t="s">
        <v>323</v>
      </c>
      <c r="E200" t="s">
        <v>1017</v>
      </c>
      <c r="F200">
        <v>52740</v>
      </c>
      <c r="G200" t="s">
        <v>1085</v>
      </c>
      <c r="H200" t="s">
        <v>1566</v>
      </c>
      <c r="I200" t="s">
        <v>1526</v>
      </c>
      <c r="J200" t="s">
        <v>1424</v>
      </c>
      <c r="K200" t="s">
        <v>1109</v>
      </c>
      <c r="L200" t="s">
        <v>1110</v>
      </c>
      <c r="M200" t="s">
        <v>1028</v>
      </c>
      <c r="N200" t="s">
        <v>1111</v>
      </c>
      <c r="O200" t="s">
        <v>992</v>
      </c>
      <c r="P200" t="s">
        <v>1113</v>
      </c>
      <c r="Q200" t="b">
        <v>1</v>
      </c>
      <c r="R200" t="b">
        <v>0</v>
      </c>
      <c r="S200" t="s">
        <v>1032</v>
      </c>
      <c r="T200" t="s">
        <v>992</v>
      </c>
      <c r="U200" t="s">
        <v>1139</v>
      </c>
      <c r="V200" t="s">
        <v>995</v>
      </c>
      <c r="W200" t="s">
        <v>1034</v>
      </c>
      <c r="X200" t="s">
        <v>1567</v>
      </c>
    </row>
    <row r="201" spans="1:24" x14ac:dyDescent="0.25">
      <c r="A201" t="s">
        <v>42</v>
      </c>
      <c r="B201" t="s">
        <v>1568</v>
      </c>
      <c r="C201" t="s">
        <v>333</v>
      </c>
      <c r="D201" t="s">
        <v>323</v>
      </c>
      <c r="E201" t="s">
        <v>1019</v>
      </c>
      <c r="F201">
        <v>56844</v>
      </c>
      <c r="G201" t="s">
        <v>1085</v>
      </c>
      <c r="H201" t="s">
        <v>1569</v>
      </c>
      <c r="I201" t="s">
        <v>1536</v>
      </c>
      <c r="J201" t="s">
        <v>1424</v>
      </c>
      <c r="K201" t="s">
        <v>1570</v>
      </c>
      <c r="L201" t="s">
        <v>1571</v>
      </c>
      <c r="M201" t="s">
        <v>1028</v>
      </c>
      <c r="N201" t="s">
        <v>1572</v>
      </c>
      <c r="O201" t="s">
        <v>992</v>
      </c>
      <c r="P201" t="s">
        <v>1573</v>
      </c>
      <c r="Q201" t="b">
        <v>1</v>
      </c>
      <c r="R201" t="b">
        <v>0</v>
      </c>
      <c r="S201" t="s">
        <v>1032</v>
      </c>
      <c r="T201" t="s">
        <v>992</v>
      </c>
      <c r="U201" t="s">
        <v>1139</v>
      </c>
      <c r="V201" t="s">
        <v>995</v>
      </c>
      <c r="W201" t="s">
        <v>1034</v>
      </c>
      <c r="X201" t="s">
        <v>1574</v>
      </c>
    </row>
    <row r="202" spans="1:24" x14ac:dyDescent="0.25">
      <c r="A202" t="s">
        <v>42</v>
      </c>
      <c r="B202" t="s">
        <v>1575</v>
      </c>
      <c r="C202" t="s">
        <v>333</v>
      </c>
      <c r="D202" t="s">
        <v>323</v>
      </c>
      <c r="E202" t="s">
        <v>1021</v>
      </c>
      <c r="F202">
        <v>66991</v>
      </c>
      <c r="G202" t="s">
        <v>1085</v>
      </c>
      <c r="H202" t="s">
        <v>1576</v>
      </c>
      <c r="I202" t="s">
        <v>1526</v>
      </c>
      <c r="J202" t="s">
        <v>1424</v>
      </c>
      <c r="K202" t="s">
        <v>1123</v>
      </c>
      <c r="L202" t="s">
        <v>1124</v>
      </c>
      <c r="M202" t="s">
        <v>1028</v>
      </c>
      <c r="N202" t="s">
        <v>1125</v>
      </c>
      <c r="O202" t="s">
        <v>992</v>
      </c>
      <c r="P202" t="s">
        <v>1127</v>
      </c>
      <c r="Q202" t="b">
        <v>1</v>
      </c>
      <c r="R202" t="b">
        <v>0</v>
      </c>
      <c r="S202" t="s">
        <v>1032</v>
      </c>
      <c r="T202" t="s">
        <v>992</v>
      </c>
      <c r="U202" t="s">
        <v>1139</v>
      </c>
      <c r="V202" t="s">
        <v>995</v>
      </c>
      <c r="W202" t="s">
        <v>1034</v>
      </c>
      <c r="X202" t="s">
        <v>1577</v>
      </c>
    </row>
    <row r="203" spans="1:24" x14ac:dyDescent="0.25">
      <c r="A203" t="s">
        <v>42</v>
      </c>
      <c r="B203" t="s">
        <v>1578</v>
      </c>
      <c r="C203" t="s">
        <v>333</v>
      </c>
      <c r="D203" t="s">
        <v>323</v>
      </c>
      <c r="E203" t="s">
        <v>1129</v>
      </c>
      <c r="F203">
        <v>61456</v>
      </c>
      <c r="G203" t="s">
        <v>1085</v>
      </c>
      <c r="H203" t="s">
        <v>1579</v>
      </c>
      <c r="I203" t="s">
        <v>1526</v>
      </c>
      <c r="J203" t="s">
        <v>1424</v>
      </c>
      <c r="K203" t="s">
        <v>1131</v>
      </c>
      <c r="L203" t="s">
        <v>1132</v>
      </c>
      <c r="M203" t="s">
        <v>1028</v>
      </c>
      <c r="N203" t="s">
        <v>1133</v>
      </c>
      <c r="O203" t="s">
        <v>992</v>
      </c>
      <c r="P203" t="s">
        <v>1135</v>
      </c>
      <c r="Q203" t="b">
        <v>1</v>
      </c>
      <c r="R203" t="b">
        <v>0</v>
      </c>
      <c r="S203" t="s">
        <v>1032</v>
      </c>
      <c r="T203" t="s">
        <v>992</v>
      </c>
      <c r="U203" t="s">
        <v>1139</v>
      </c>
      <c r="V203" t="s">
        <v>995</v>
      </c>
      <c r="W203" t="s">
        <v>1034</v>
      </c>
      <c r="X203" t="s">
        <v>1580</v>
      </c>
    </row>
    <row r="204" spans="1:24" x14ac:dyDescent="0.25">
      <c r="A204" t="s">
        <v>42</v>
      </c>
      <c r="B204" t="s">
        <v>1581</v>
      </c>
      <c r="C204" t="s">
        <v>335</v>
      </c>
      <c r="D204" t="s">
        <v>323</v>
      </c>
      <c r="E204" t="s">
        <v>990</v>
      </c>
      <c r="F204">
        <v>42951</v>
      </c>
      <c r="G204" t="s">
        <v>1085</v>
      </c>
      <c r="H204" t="s">
        <v>1582</v>
      </c>
      <c r="I204" t="s">
        <v>1583</v>
      </c>
      <c r="J204" t="s">
        <v>1424</v>
      </c>
      <c r="K204" t="s">
        <v>1026</v>
      </c>
      <c r="L204" t="s">
        <v>1027</v>
      </c>
      <c r="M204" t="s">
        <v>1028</v>
      </c>
      <c r="N204" t="s">
        <v>1029</v>
      </c>
      <c r="O204" t="s">
        <v>992</v>
      </c>
      <c r="P204" t="s">
        <v>1031</v>
      </c>
      <c r="Q204" t="b">
        <v>1</v>
      </c>
      <c r="R204" t="b">
        <v>0</v>
      </c>
      <c r="S204" t="s">
        <v>1032</v>
      </c>
      <c r="T204" t="s">
        <v>992</v>
      </c>
      <c r="U204" t="s">
        <v>1139</v>
      </c>
      <c r="V204" t="s">
        <v>995</v>
      </c>
      <c r="W204" t="s">
        <v>1034</v>
      </c>
      <c r="X204" t="s">
        <v>1584</v>
      </c>
    </row>
    <row r="205" spans="1:24" x14ac:dyDescent="0.25">
      <c r="A205" t="s">
        <v>42</v>
      </c>
      <c r="B205" t="s">
        <v>1585</v>
      </c>
      <c r="C205" t="s">
        <v>335</v>
      </c>
      <c r="D205" t="s">
        <v>323</v>
      </c>
      <c r="E205" t="s">
        <v>999</v>
      </c>
      <c r="F205">
        <v>43398</v>
      </c>
      <c r="G205" t="s">
        <v>1085</v>
      </c>
      <c r="H205" t="s">
        <v>1586</v>
      </c>
      <c r="I205" t="s">
        <v>1583</v>
      </c>
      <c r="J205" t="s">
        <v>1424</v>
      </c>
      <c r="K205" t="s">
        <v>1038</v>
      </c>
      <c r="L205" t="s">
        <v>1039</v>
      </c>
      <c r="M205" t="s">
        <v>1028</v>
      </c>
      <c r="N205" t="s">
        <v>1040</v>
      </c>
      <c r="O205" t="s">
        <v>992</v>
      </c>
      <c r="P205" t="s">
        <v>1042</v>
      </c>
      <c r="Q205" t="b">
        <v>1</v>
      </c>
      <c r="R205" t="b">
        <v>0</v>
      </c>
      <c r="S205" t="s">
        <v>1032</v>
      </c>
      <c r="T205" t="s">
        <v>992</v>
      </c>
      <c r="U205" t="s">
        <v>1139</v>
      </c>
      <c r="V205" t="s">
        <v>995</v>
      </c>
      <c r="W205" t="s">
        <v>1034</v>
      </c>
      <c r="X205" t="s">
        <v>1587</v>
      </c>
    </row>
    <row r="206" spans="1:24" x14ac:dyDescent="0.25">
      <c r="A206" t="s">
        <v>42</v>
      </c>
      <c r="B206" t="s">
        <v>1588</v>
      </c>
      <c r="C206" t="s">
        <v>335</v>
      </c>
      <c r="D206" t="s">
        <v>323</v>
      </c>
      <c r="E206" t="s">
        <v>1001</v>
      </c>
      <c r="F206">
        <v>43550</v>
      </c>
      <c r="G206" t="s">
        <v>1085</v>
      </c>
      <c r="H206" t="s">
        <v>1589</v>
      </c>
      <c r="I206" t="s">
        <v>1583</v>
      </c>
      <c r="J206" t="s">
        <v>1424</v>
      </c>
      <c r="K206" t="s">
        <v>1045</v>
      </c>
      <c r="L206" t="s">
        <v>1046</v>
      </c>
      <c r="M206" t="s">
        <v>1028</v>
      </c>
      <c r="N206" t="s">
        <v>1047</v>
      </c>
      <c r="O206" t="s">
        <v>992</v>
      </c>
      <c r="P206" t="s">
        <v>1049</v>
      </c>
      <c r="Q206" t="b">
        <v>1</v>
      </c>
      <c r="R206" t="b">
        <v>0</v>
      </c>
      <c r="S206" t="s">
        <v>1032</v>
      </c>
      <c r="T206" t="s">
        <v>992</v>
      </c>
      <c r="U206" t="s">
        <v>1139</v>
      </c>
      <c r="V206" t="s">
        <v>995</v>
      </c>
      <c r="W206" t="s">
        <v>1034</v>
      </c>
      <c r="X206" t="s">
        <v>1590</v>
      </c>
    </row>
    <row r="207" spans="1:24" x14ac:dyDescent="0.25">
      <c r="A207" t="s">
        <v>42</v>
      </c>
      <c r="B207" t="s">
        <v>1591</v>
      </c>
      <c r="C207" t="s">
        <v>335</v>
      </c>
      <c r="D207" t="s">
        <v>323</v>
      </c>
      <c r="E207" t="s">
        <v>1003</v>
      </c>
      <c r="F207">
        <v>43666</v>
      </c>
      <c r="G207" t="s">
        <v>1085</v>
      </c>
      <c r="H207" t="s">
        <v>1592</v>
      </c>
      <c r="I207" t="s">
        <v>1593</v>
      </c>
      <c r="J207" t="s">
        <v>1424</v>
      </c>
      <c r="K207" t="s">
        <v>1065</v>
      </c>
      <c r="L207" t="s">
        <v>1432</v>
      </c>
      <c r="M207" t="s">
        <v>1028</v>
      </c>
      <c r="N207" t="s">
        <v>1067</v>
      </c>
      <c r="O207" t="s">
        <v>992</v>
      </c>
      <c r="P207" t="s">
        <v>1069</v>
      </c>
      <c r="Q207" t="b">
        <v>1</v>
      </c>
      <c r="R207" t="b">
        <v>0</v>
      </c>
      <c r="S207" t="s">
        <v>1032</v>
      </c>
      <c r="T207" t="s">
        <v>992</v>
      </c>
      <c r="U207" t="s">
        <v>1139</v>
      </c>
      <c r="V207" t="s">
        <v>995</v>
      </c>
      <c r="W207" t="s">
        <v>1034</v>
      </c>
      <c r="X207" t="s">
        <v>1594</v>
      </c>
    </row>
    <row r="208" spans="1:24" x14ac:dyDescent="0.25">
      <c r="A208" t="s">
        <v>42</v>
      </c>
      <c r="B208" t="s">
        <v>1595</v>
      </c>
      <c r="C208" t="s">
        <v>335</v>
      </c>
      <c r="D208" t="s">
        <v>323</v>
      </c>
      <c r="E208" t="s">
        <v>1005</v>
      </c>
      <c r="F208">
        <v>43666</v>
      </c>
      <c r="G208" t="s">
        <v>1085</v>
      </c>
      <c r="H208" t="s">
        <v>1592</v>
      </c>
      <c r="I208" t="s">
        <v>1583</v>
      </c>
      <c r="J208" t="s">
        <v>1424</v>
      </c>
      <c r="K208" t="s">
        <v>1065</v>
      </c>
      <c r="L208" t="s">
        <v>1066</v>
      </c>
      <c r="M208" t="s">
        <v>1028</v>
      </c>
      <c r="N208" t="s">
        <v>1067</v>
      </c>
      <c r="O208" t="s">
        <v>992</v>
      </c>
      <c r="P208" t="s">
        <v>1069</v>
      </c>
      <c r="Q208" t="b">
        <v>1</v>
      </c>
      <c r="R208" t="b">
        <v>0</v>
      </c>
      <c r="S208" t="s">
        <v>1032</v>
      </c>
      <c r="T208" t="s">
        <v>992</v>
      </c>
      <c r="U208" t="s">
        <v>1139</v>
      </c>
      <c r="V208" t="s">
        <v>995</v>
      </c>
      <c r="W208" t="s">
        <v>1034</v>
      </c>
      <c r="X208" t="s">
        <v>1596</v>
      </c>
    </row>
    <row r="209" spans="1:24" x14ac:dyDescent="0.25">
      <c r="A209" t="s">
        <v>42</v>
      </c>
      <c r="B209" t="s">
        <v>1597</v>
      </c>
      <c r="C209" t="s">
        <v>335</v>
      </c>
      <c r="D209" t="s">
        <v>323</v>
      </c>
      <c r="E209" t="s">
        <v>1007</v>
      </c>
      <c r="F209">
        <v>43546</v>
      </c>
      <c r="G209" t="s">
        <v>1085</v>
      </c>
      <c r="H209" t="s">
        <v>1598</v>
      </c>
      <c r="I209" t="s">
        <v>1583</v>
      </c>
      <c r="J209" t="s">
        <v>1424</v>
      </c>
      <c r="K209" t="s">
        <v>1072</v>
      </c>
      <c r="L209" t="s">
        <v>1073</v>
      </c>
      <c r="M209" t="s">
        <v>1028</v>
      </c>
      <c r="N209" t="s">
        <v>1074</v>
      </c>
      <c r="O209" t="s">
        <v>992</v>
      </c>
      <c r="P209" t="s">
        <v>1076</v>
      </c>
      <c r="Q209" t="b">
        <v>1</v>
      </c>
      <c r="R209" t="b">
        <v>0</v>
      </c>
      <c r="S209" t="s">
        <v>1032</v>
      </c>
      <c r="T209" t="s">
        <v>992</v>
      </c>
      <c r="U209" t="s">
        <v>1139</v>
      </c>
      <c r="V209" t="s">
        <v>995</v>
      </c>
      <c r="W209" t="s">
        <v>1034</v>
      </c>
      <c r="X209" t="s">
        <v>1599</v>
      </c>
    </row>
    <row r="210" spans="1:24" x14ac:dyDescent="0.25">
      <c r="A210" t="s">
        <v>42</v>
      </c>
      <c r="B210" t="s">
        <v>1600</v>
      </c>
      <c r="C210" t="s">
        <v>335</v>
      </c>
      <c r="D210" t="s">
        <v>323</v>
      </c>
      <c r="E210" t="s">
        <v>1009</v>
      </c>
      <c r="F210">
        <v>44502</v>
      </c>
      <c r="G210" t="s">
        <v>1085</v>
      </c>
      <c r="H210" t="s">
        <v>1601</v>
      </c>
      <c r="I210" t="s">
        <v>1583</v>
      </c>
      <c r="J210" t="s">
        <v>1424</v>
      </c>
      <c r="K210" t="s">
        <v>1079</v>
      </c>
      <c r="L210" t="s">
        <v>1080</v>
      </c>
      <c r="M210" t="s">
        <v>1028</v>
      </c>
      <c r="N210" t="s">
        <v>1081</v>
      </c>
      <c r="O210" t="s">
        <v>992</v>
      </c>
      <c r="P210" t="s">
        <v>1083</v>
      </c>
      <c r="Q210" t="b">
        <v>1</v>
      </c>
      <c r="R210" t="b">
        <v>0</v>
      </c>
      <c r="S210" t="s">
        <v>1032</v>
      </c>
      <c r="T210" t="s">
        <v>992</v>
      </c>
      <c r="U210" t="s">
        <v>1139</v>
      </c>
      <c r="V210" t="s">
        <v>995</v>
      </c>
      <c r="W210" t="s">
        <v>1034</v>
      </c>
      <c r="X210" t="s">
        <v>1602</v>
      </c>
    </row>
    <row r="211" spans="1:24" x14ac:dyDescent="0.25">
      <c r="A211" t="s">
        <v>42</v>
      </c>
      <c r="B211" t="s">
        <v>1603</v>
      </c>
      <c r="C211" t="s">
        <v>335</v>
      </c>
      <c r="D211" t="s">
        <v>323</v>
      </c>
      <c r="E211" t="s">
        <v>1011</v>
      </c>
      <c r="F211">
        <v>46069</v>
      </c>
      <c r="G211" t="s">
        <v>1085</v>
      </c>
      <c r="H211" t="s">
        <v>1604</v>
      </c>
      <c r="I211" t="s">
        <v>1593</v>
      </c>
      <c r="J211" t="s">
        <v>1424</v>
      </c>
      <c r="K211" t="s">
        <v>1094</v>
      </c>
      <c r="L211" t="s">
        <v>1440</v>
      </c>
      <c r="M211" t="s">
        <v>1028</v>
      </c>
      <c r="N211" t="s">
        <v>1096</v>
      </c>
      <c r="O211" t="s">
        <v>992</v>
      </c>
      <c r="P211" t="s">
        <v>1098</v>
      </c>
      <c r="Q211" t="b">
        <v>1</v>
      </c>
      <c r="R211" t="b">
        <v>0</v>
      </c>
      <c r="S211" t="s">
        <v>1032</v>
      </c>
      <c r="T211" t="s">
        <v>992</v>
      </c>
      <c r="U211" t="s">
        <v>1139</v>
      </c>
      <c r="V211" t="s">
        <v>995</v>
      </c>
      <c r="W211" t="s">
        <v>1034</v>
      </c>
      <c r="X211" t="s">
        <v>1594</v>
      </c>
    </row>
    <row r="212" spans="1:24" x14ac:dyDescent="0.25">
      <c r="A212" t="s">
        <v>42</v>
      </c>
      <c r="B212" t="s">
        <v>1605</v>
      </c>
      <c r="C212" t="s">
        <v>335</v>
      </c>
      <c r="D212" t="s">
        <v>323</v>
      </c>
      <c r="E212" t="s">
        <v>1013</v>
      </c>
      <c r="F212">
        <v>46069</v>
      </c>
      <c r="G212" t="s">
        <v>1085</v>
      </c>
      <c r="H212" t="s">
        <v>1604</v>
      </c>
      <c r="I212" t="s">
        <v>1583</v>
      </c>
      <c r="J212" t="s">
        <v>1424</v>
      </c>
      <c r="K212" t="s">
        <v>1094</v>
      </c>
      <c r="L212" t="s">
        <v>1095</v>
      </c>
      <c r="M212" t="s">
        <v>1028</v>
      </c>
      <c r="N212" t="s">
        <v>1096</v>
      </c>
      <c r="O212" t="s">
        <v>992</v>
      </c>
      <c r="P212" t="s">
        <v>1098</v>
      </c>
      <c r="Q212" t="b">
        <v>1</v>
      </c>
      <c r="R212" t="b">
        <v>0</v>
      </c>
      <c r="S212" t="s">
        <v>1032</v>
      </c>
      <c r="T212" t="s">
        <v>992</v>
      </c>
      <c r="U212" t="s">
        <v>1139</v>
      </c>
      <c r="V212" t="s">
        <v>995</v>
      </c>
      <c r="W212" t="s">
        <v>1034</v>
      </c>
      <c r="X212" t="s">
        <v>1606</v>
      </c>
    </row>
    <row r="213" spans="1:24" x14ac:dyDescent="0.25">
      <c r="A213" t="s">
        <v>42</v>
      </c>
      <c r="B213" t="s">
        <v>1607</v>
      </c>
      <c r="C213" t="s">
        <v>335</v>
      </c>
      <c r="D213" t="s">
        <v>323</v>
      </c>
      <c r="E213" t="s">
        <v>1015</v>
      </c>
      <c r="F213">
        <v>46876</v>
      </c>
      <c r="G213" t="s">
        <v>1085</v>
      </c>
      <c r="H213" t="s">
        <v>1608</v>
      </c>
      <c r="I213" t="s">
        <v>1583</v>
      </c>
      <c r="J213" t="s">
        <v>1424</v>
      </c>
      <c r="K213" t="s">
        <v>1102</v>
      </c>
      <c r="L213" t="s">
        <v>1103</v>
      </c>
      <c r="M213" t="s">
        <v>1028</v>
      </c>
      <c r="N213" t="s">
        <v>1104</v>
      </c>
      <c r="O213" t="s">
        <v>992</v>
      </c>
      <c r="P213" t="s">
        <v>1106</v>
      </c>
      <c r="Q213" t="b">
        <v>1</v>
      </c>
      <c r="R213" t="b">
        <v>0</v>
      </c>
      <c r="S213" t="s">
        <v>1032</v>
      </c>
      <c r="T213" t="s">
        <v>992</v>
      </c>
      <c r="U213" t="s">
        <v>1139</v>
      </c>
      <c r="V213" t="s">
        <v>995</v>
      </c>
      <c r="W213" t="s">
        <v>1034</v>
      </c>
      <c r="X213" t="s">
        <v>1609</v>
      </c>
    </row>
    <row r="214" spans="1:24" x14ac:dyDescent="0.25">
      <c r="A214" t="s">
        <v>42</v>
      </c>
      <c r="B214" t="s">
        <v>1610</v>
      </c>
      <c r="C214" t="s">
        <v>335</v>
      </c>
      <c r="D214" t="s">
        <v>323</v>
      </c>
      <c r="E214" t="s">
        <v>1017</v>
      </c>
      <c r="F214">
        <v>48508</v>
      </c>
      <c r="G214" t="s">
        <v>1085</v>
      </c>
      <c r="H214" t="s">
        <v>1611</v>
      </c>
      <c r="I214" t="s">
        <v>1583</v>
      </c>
      <c r="J214" t="s">
        <v>1424</v>
      </c>
      <c r="K214" t="s">
        <v>1109</v>
      </c>
      <c r="L214" t="s">
        <v>1110</v>
      </c>
      <c r="M214" t="s">
        <v>1028</v>
      </c>
      <c r="N214" t="s">
        <v>1111</v>
      </c>
      <c r="O214" t="s">
        <v>992</v>
      </c>
      <c r="P214" t="s">
        <v>1113</v>
      </c>
      <c r="Q214" t="b">
        <v>1</v>
      </c>
      <c r="R214" t="b">
        <v>0</v>
      </c>
      <c r="S214" t="s">
        <v>1032</v>
      </c>
      <c r="T214" t="s">
        <v>992</v>
      </c>
      <c r="U214" t="s">
        <v>1139</v>
      </c>
      <c r="V214" t="s">
        <v>995</v>
      </c>
      <c r="W214" t="s">
        <v>1034</v>
      </c>
      <c r="X214" t="s">
        <v>1612</v>
      </c>
    </row>
    <row r="215" spans="1:24" x14ac:dyDescent="0.25">
      <c r="A215" t="s">
        <v>42</v>
      </c>
      <c r="B215" t="s">
        <v>1613</v>
      </c>
      <c r="C215" t="s">
        <v>335</v>
      </c>
      <c r="D215" t="s">
        <v>323</v>
      </c>
      <c r="E215" t="s">
        <v>1019</v>
      </c>
      <c r="F215">
        <v>50159</v>
      </c>
      <c r="G215" t="s">
        <v>1085</v>
      </c>
      <c r="H215" t="s">
        <v>1614</v>
      </c>
      <c r="I215" t="s">
        <v>1593</v>
      </c>
      <c r="J215" t="s">
        <v>1424</v>
      </c>
      <c r="K215" t="s">
        <v>1123</v>
      </c>
      <c r="L215" t="s">
        <v>1451</v>
      </c>
      <c r="M215" t="s">
        <v>1028</v>
      </c>
      <c r="N215" t="s">
        <v>1125</v>
      </c>
      <c r="O215" t="s">
        <v>992</v>
      </c>
      <c r="P215" t="s">
        <v>1127</v>
      </c>
      <c r="Q215" t="b">
        <v>1</v>
      </c>
      <c r="R215" t="b">
        <v>0</v>
      </c>
      <c r="S215" t="s">
        <v>1032</v>
      </c>
      <c r="T215" t="s">
        <v>992</v>
      </c>
      <c r="U215" t="s">
        <v>1139</v>
      </c>
      <c r="V215" t="s">
        <v>995</v>
      </c>
      <c r="W215" t="s">
        <v>1034</v>
      </c>
      <c r="X215" t="s">
        <v>1594</v>
      </c>
    </row>
    <row r="216" spans="1:24" x14ac:dyDescent="0.25">
      <c r="A216" t="s">
        <v>42</v>
      </c>
      <c r="B216" t="s">
        <v>1615</v>
      </c>
      <c r="C216" t="s">
        <v>335</v>
      </c>
      <c r="D216" t="s">
        <v>323</v>
      </c>
      <c r="E216" t="s">
        <v>1021</v>
      </c>
      <c r="F216">
        <v>50159</v>
      </c>
      <c r="G216" t="s">
        <v>1085</v>
      </c>
      <c r="H216" t="s">
        <v>1614</v>
      </c>
      <c r="I216" t="s">
        <v>1583</v>
      </c>
      <c r="J216" t="s">
        <v>1424</v>
      </c>
      <c r="K216" t="s">
        <v>1123</v>
      </c>
      <c r="L216" t="s">
        <v>1124</v>
      </c>
      <c r="M216" t="s">
        <v>1028</v>
      </c>
      <c r="N216" t="s">
        <v>1125</v>
      </c>
      <c r="O216" t="s">
        <v>992</v>
      </c>
      <c r="P216" t="s">
        <v>1127</v>
      </c>
      <c r="Q216" t="b">
        <v>1</v>
      </c>
      <c r="R216" t="b">
        <v>0</v>
      </c>
      <c r="S216" t="s">
        <v>1032</v>
      </c>
      <c r="T216" t="s">
        <v>992</v>
      </c>
      <c r="U216" t="s">
        <v>1139</v>
      </c>
      <c r="V216" t="s">
        <v>995</v>
      </c>
      <c r="W216" t="s">
        <v>1034</v>
      </c>
      <c r="X216" t="s">
        <v>1616</v>
      </c>
    </row>
    <row r="217" spans="1:24" x14ac:dyDescent="0.25">
      <c r="A217" t="s">
        <v>42</v>
      </c>
      <c r="B217" t="s">
        <v>1617</v>
      </c>
      <c r="C217" t="s">
        <v>335</v>
      </c>
      <c r="D217" t="s">
        <v>323</v>
      </c>
      <c r="E217" t="s">
        <v>1129</v>
      </c>
      <c r="F217">
        <v>50116</v>
      </c>
      <c r="G217" t="s">
        <v>1085</v>
      </c>
      <c r="H217" t="s">
        <v>1618</v>
      </c>
      <c r="I217" t="s">
        <v>1583</v>
      </c>
      <c r="J217" t="s">
        <v>1424</v>
      </c>
      <c r="K217" t="s">
        <v>1131</v>
      </c>
      <c r="L217" t="s">
        <v>1132</v>
      </c>
      <c r="M217" t="s">
        <v>1028</v>
      </c>
      <c r="N217" t="s">
        <v>1133</v>
      </c>
      <c r="O217" t="s">
        <v>992</v>
      </c>
      <c r="P217" t="s">
        <v>1135</v>
      </c>
      <c r="Q217" t="b">
        <v>1</v>
      </c>
      <c r="R217" t="b">
        <v>0</v>
      </c>
      <c r="S217" t="s">
        <v>1032</v>
      </c>
      <c r="T217" t="s">
        <v>992</v>
      </c>
      <c r="U217" t="s">
        <v>1139</v>
      </c>
      <c r="V217" t="s">
        <v>995</v>
      </c>
      <c r="W217" t="s">
        <v>1034</v>
      </c>
      <c r="X217" t="s">
        <v>1619</v>
      </c>
    </row>
    <row r="218" spans="1:24" x14ac:dyDescent="0.25">
      <c r="A218" t="s">
        <v>42</v>
      </c>
      <c r="B218" t="s">
        <v>1620</v>
      </c>
      <c r="C218" t="s">
        <v>336</v>
      </c>
      <c r="D218" t="s">
        <v>323</v>
      </c>
      <c r="E218" t="s">
        <v>990</v>
      </c>
      <c r="F218">
        <v>0</v>
      </c>
      <c r="G218" t="s">
        <v>1085</v>
      </c>
      <c r="H218" t="s">
        <v>1621</v>
      </c>
      <c r="I218" t="s">
        <v>1622</v>
      </c>
      <c r="J218" t="s">
        <v>1424</v>
      </c>
      <c r="K218" t="s">
        <v>992</v>
      </c>
      <c r="L218" t="s">
        <v>992</v>
      </c>
      <c r="M218" t="s">
        <v>992</v>
      </c>
      <c r="N218" t="s">
        <v>992</v>
      </c>
      <c r="O218" t="s">
        <v>992</v>
      </c>
      <c r="P218" t="s">
        <v>992</v>
      </c>
      <c r="Q218" t="b">
        <v>1</v>
      </c>
      <c r="R218" t="b">
        <v>0</v>
      </c>
      <c r="S218" t="s">
        <v>1032</v>
      </c>
      <c r="T218" t="s">
        <v>992</v>
      </c>
      <c r="U218" t="s">
        <v>1139</v>
      </c>
      <c r="V218" t="s">
        <v>1061</v>
      </c>
      <c r="W218" t="s">
        <v>1206</v>
      </c>
      <c r="X218" t="s">
        <v>1623</v>
      </c>
    </row>
    <row r="219" spans="1:24" x14ac:dyDescent="0.25">
      <c r="A219" t="s">
        <v>42</v>
      </c>
      <c r="B219" t="s">
        <v>1624</v>
      </c>
      <c r="C219" t="s">
        <v>336</v>
      </c>
      <c r="D219" t="s">
        <v>323</v>
      </c>
      <c r="E219" t="s">
        <v>999</v>
      </c>
      <c r="F219">
        <v>0</v>
      </c>
      <c r="G219" t="s">
        <v>1085</v>
      </c>
      <c r="H219" t="s">
        <v>1621</v>
      </c>
      <c r="I219" t="s">
        <v>1622</v>
      </c>
      <c r="J219" t="s">
        <v>1424</v>
      </c>
      <c r="K219" t="s">
        <v>992</v>
      </c>
      <c r="L219" t="s">
        <v>992</v>
      </c>
      <c r="M219" t="s">
        <v>992</v>
      </c>
      <c r="N219" t="s">
        <v>992</v>
      </c>
      <c r="O219" t="s">
        <v>992</v>
      </c>
      <c r="P219" t="s">
        <v>992</v>
      </c>
      <c r="Q219" t="b">
        <v>1</v>
      </c>
      <c r="R219" t="b">
        <v>0</v>
      </c>
      <c r="S219" t="s">
        <v>1032</v>
      </c>
      <c r="T219" t="s">
        <v>992</v>
      </c>
      <c r="U219" t="s">
        <v>1139</v>
      </c>
      <c r="V219" t="s">
        <v>1061</v>
      </c>
      <c r="W219" t="s">
        <v>1206</v>
      </c>
      <c r="X219" t="s">
        <v>1625</v>
      </c>
    </row>
    <row r="220" spans="1:24" x14ac:dyDescent="0.25">
      <c r="A220" t="s">
        <v>42</v>
      </c>
      <c r="B220" t="s">
        <v>1626</v>
      </c>
      <c r="C220" t="s">
        <v>336</v>
      </c>
      <c r="D220" t="s">
        <v>323</v>
      </c>
      <c r="E220" t="s">
        <v>1001</v>
      </c>
      <c r="F220">
        <v>0</v>
      </c>
      <c r="G220" t="s">
        <v>1085</v>
      </c>
      <c r="H220" t="s">
        <v>1621</v>
      </c>
      <c r="I220" t="s">
        <v>1622</v>
      </c>
      <c r="J220" t="s">
        <v>1424</v>
      </c>
      <c r="K220" t="s">
        <v>992</v>
      </c>
      <c r="L220" t="s">
        <v>992</v>
      </c>
      <c r="M220" t="s">
        <v>992</v>
      </c>
      <c r="N220" t="s">
        <v>992</v>
      </c>
      <c r="O220" t="s">
        <v>992</v>
      </c>
      <c r="P220" t="s">
        <v>992</v>
      </c>
      <c r="Q220" t="b">
        <v>1</v>
      </c>
      <c r="R220" t="b">
        <v>0</v>
      </c>
      <c r="S220" t="s">
        <v>1032</v>
      </c>
      <c r="T220" t="s">
        <v>992</v>
      </c>
      <c r="U220" t="s">
        <v>1139</v>
      </c>
      <c r="V220" t="s">
        <v>1061</v>
      </c>
      <c r="W220" t="s">
        <v>1206</v>
      </c>
      <c r="X220" t="s">
        <v>1627</v>
      </c>
    </row>
    <row r="221" spans="1:24" x14ac:dyDescent="0.25">
      <c r="A221" t="s">
        <v>42</v>
      </c>
      <c r="B221" t="s">
        <v>1628</v>
      </c>
      <c r="C221" t="s">
        <v>336</v>
      </c>
      <c r="D221" t="s">
        <v>323</v>
      </c>
      <c r="E221" t="s">
        <v>1003</v>
      </c>
      <c r="F221">
        <v>0</v>
      </c>
      <c r="G221" t="s">
        <v>1085</v>
      </c>
      <c r="H221" t="s">
        <v>1621</v>
      </c>
      <c r="I221" t="s">
        <v>1622</v>
      </c>
      <c r="J221" t="s">
        <v>1424</v>
      </c>
      <c r="K221" t="s">
        <v>992</v>
      </c>
      <c r="L221" t="s">
        <v>992</v>
      </c>
      <c r="M221" t="s">
        <v>992</v>
      </c>
      <c r="N221" t="s">
        <v>992</v>
      </c>
      <c r="O221" t="s">
        <v>992</v>
      </c>
      <c r="P221" t="s">
        <v>992</v>
      </c>
      <c r="Q221" t="b">
        <v>1</v>
      </c>
      <c r="R221" t="b">
        <v>0</v>
      </c>
      <c r="S221" t="s">
        <v>1032</v>
      </c>
      <c r="T221" t="s">
        <v>992</v>
      </c>
      <c r="U221" t="s">
        <v>1139</v>
      </c>
      <c r="V221" t="s">
        <v>1061</v>
      </c>
      <c r="W221" t="s">
        <v>1206</v>
      </c>
      <c r="X221" t="s">
        <v>1629</v>
      </c>
    </row>
    <row r="222" spans="1:24" x14ac:dyDescent="0.25">
      <c r="A222" t="s">
        <v>42</v>
      </c>
      <c r="B222" t="s">
        <v>1630</v>
      </c>
      <c r="C222" t="s">
        <v>336</v>
      </c>
      <c r="D222" t="s">
        <v>323</v>
      </c>
      <c r="E222" t="s">
        <v>1005</v>
      </c>
      <c r="F222">
        <v>0</v>
      </c>
      <c r="G222" t="s">
        <v>1085</v>
      </c>
      <c r="H222" t="s">
        <v>1621</v>
      </c>
      <c r="I222" t="s">
        <v>1622</v>
      </c>
      <c r="J222" t="s">
        <v>1424</v>
      </c>
      <c r="K222" t="s">
        <v>992</v>
      </c>
      <c r="L222" t="s">
        <v>992</v>
      </c>
      <c r="M222" t="s">
        <v>992</v>
      </c>
      <c r="N222" t="s">
        <v>992</v>
      </c>
      <c r="O222" t="s">
        <v>992</v>
      </c>
      <c r="P222" t="s">
        <v>992</v>
      </c>
      <c r="Q222" t="b">
        <v>1</v>
      </c>
      <c r="R222" t="b">
        <v>0</v>
      </c>
      <c r="S222" t="s">
        <v>1032</v>
      </c>
      <c r="T222" t="s">
        <v>992</v>
      </c>
      <c r="U222" t="s">
        <v>1139</v>
      </c>
      <c r="V222" t="s">
        <v>1061</v>
      </c>
      <c r="W222" t="s">
        <v>1206</v>
      </c>
      <c r="X222" t="s">
        <v>1631</v>
      </c>
    </row>
    <row r="223" spans="1:24" x14ac:dyDescent="0.25">
      <c r="A223" t="s">
        <v>42</v>
      </c>
      <c r="B223" t="s">
        <v>1632</v>
      </c>
      <c r="C223" t="s">
        <v>336</v>
      </c>
      <c r="D223" t="s">
        <v>323</v>
      </c>
      <c r="E223" t="s">
        <v>1007</v>
      </c>
      <c r="F223">
        <v>0</v>
      </c>
      <c r="G223" t="s">
        <v>1085</v>
      </c>
      <c r="H223" t="s">
        <v>1621</v>
      </c>
      <c r="I223" t="s">
        <v>1622</v>
      </c>
      <c r="J223" t="s">
        <v>1424</v>
      </c>
      <c r="K223" t="s">
        <v>992</v>
      </c>
      <c r="L223" t="s">
        <v>992</v>
      </c>
      <c r="M223" t="s">
        <v>992</v>
      </c>
      <c r="N223" t="s">
        <v>992</v>
      </c>
      <c r="O223" t="s">
        <v>992</v>
      </c>
      <c r="P223" t="s">
        <v>992</v>
      </c>
      <c r="Q223" t="b">
        <v>1</v>
      </c>
      <c r="R223" t="b">
        <v>0</v>
      </c>
      <c r="S223" t="s">
        <v>1032</v>
      </c>
      <c r="T223" t="s">
        <v>992</v>
      </c>
      <c r="U223" t="s">
        <v>1139</v>
      </c>
      <c r="V223" t="s">
        <v>1061</v>
      </c>
      <c r="W223" t="s">
        <v>1206</v>
      </c>
      <c r="X223" t="s">
        <v>1633</v>
      </c>
    </row>
    <row r="224" spans="1:24" x14ac:dyDescent="0.25">
      <c r="A224" t="s">
        <v>42</v>
      </c>
      <c r="B224" t="s">
        <v>1634</v>
      </c>
      <c r="C224" t="s">
        <v>336</v>
      </c>
      <c r="D224" t="s">
        <v>323</v>
      </c>
      <c r="E224" t="s">
        <v>1009</v>
      </c>
      <c r="F224">
        <v>0</v>
      </c>
      <c r="G224" t="s">
        <v>1085</v>
      </c>
      <c r="H224" t="s">
        <v>1621</v>
      </c>
      <c r="I224" t="s">
        <v>1622</v>
      </c>
      <c r="J224" t="s">
        <v>1424</v>
      </c>
      <c r="K224" t="s">
        <v>992</v>
      </c>
      <c r="L224" t="s">
        <v>992</v>
      </c>
      <c r="M224" t="s">
        <v>992</v>
      </c>
      <c r="N224" t="s">
        <v>992</v>
      </c>
      <c r="O224" t="s">
        <v>992</v>
      </c>
      <c r="P224" t="s">
        <v>992</v>
      </c>
      <c r="Q224" t="b">
        <v>1</v>
      </c>
      <c r="R224" t="b">
        <v>0</v>
      </c>
      <c r="S224" t="s">
        <v>1032</v>
      </c>
      <c r="T224" t="s">
        <v>992</v>
      </c>
      <c r="U224" t="s">
        <v>1139</v>
      </c>
      <c r="V224" t="s">
        <v>1061</v>
      </c>
      <c r="W224" t="s">
        <v>1206</v>
      </c>
      <c r="X224" t="s">
        <v>1635</v>
      </c>
    </row>
    <row r="225" spans="1:24" x14ac:dyDescent="0.25">
      <c r="A225" t="s">
        <v>42</v>
      </c>
      <c r="B225" t="s">
        <v>1636</v>
      </c>
      <c r="C225" t="s">
        <v>336</v>
      </c>
      <c r="D225" t="s">
        <v>323</v>
      </c>
      <c r="E225" t="s">
        <v>1011</v>
      </c>
      <c r="F225">
        <v>0</v>
      </c>
      <c r="G225" t="s">
        <v>1085</v>
      </c>
      <c r="H225" t="s">
        <v>1621</v>
      </c>
      <c r="I225" t="s">
        <v>1622</v>
      </c>
      <c r="J225" t="s">
        <v>1424</v>
      </c>
      <c r="K225" t="s">
        <v>992</v>
      </c>
      <c r="L225" t="s">
        <v>992</v>
      </c>
      <c r="M225" t="s">
        <v>992</v>
      </c>
      <c r="N225" t="s">
        <v>992</v>
      </c>
      <c r="O225" t="s">
        <v>992</v>
      </c>
      <c r="P225" t="s">
        <v>992</v>
      </c>
      <c r="Q225" t="b">
        <v>1</v>
      </c>
      <c r="R225" t="b">
        <v>0</v>
      </c>
      <c r="S225" t="s">
        <v>1032</v>
      </c>
      <c r="T225" t="s">
        <v>992</v>
      </c>
      <c r="U225" t="s">
        <v>1139</v>
      </c>
      <c r="V225" t="s">
        <v>1061</v>
      </c>
      <c r="W225" t="s">
        <v>1206</v>
      </c>
      <c r="X225" t="s">
        <v>1629</v>
      </c>
    </row>
    <row r="226" spans="1:24" x14ac:dyDescent="0.25">
      <c r="A226" t="s">
        <v>42</v>
      </c>
      <c r="B226" t="s">
        <v>1637</v>
      </c>
      <c r="C226" t="s">
        <v>336</v>
      </c>
      <c r="D226" t="s">
        <v>323</v>
      </c>
      <c r="E226" t="s">
        <v>1013</v>
      </c>
      <c r="F226">
        <v>0</v>
      </c>
      <c r="G226" t="s">
        <v>1085</v>
      </c>
      <c r="H226" t="s">
        <v>1621</v>
      </c>
      <c r="I226" t="s">
        <v>1622</v>
      </c>
      <c r="J226" t="s">
        <v>1424</v>
      </c>
      <c r="K226" t="s">
        <v>992</v>
      </c>
      <c r="L226" t="s">
        <v>992</v>
      </c>
      <c r="M226" t="s">
        <v>992</v>
      </c>
      <c r="N226" t="s">
        <v>992</v>
      </c>
      <c r="O226" t="s">
        <v>992</v>
      </c>
      <c r="P226" t="s">
        <v>992</v>
      </c>
      <c r="Q226" t="b">
        <v>1</v>
      </c>
      <c r="R226" t="b">
        <v>0</v>
      </c>
      <c r="S226" t="s">
        <v>1032</v>
      </c>
      <c r="T226" t="s">
        <v>992</v>
      </c>
      <c r="U226" t="s">
        <v>1139</v>
      </c>
      <c r="V226" t="s">
        <v>1061</v>
      </c>
      <c r="W226" t="s">
        <v>1206</v>
      </c>
      <c r="X226" t="s">
        <v>1638</v>
      </c>
    </row>
    <row r="227" spans="1:24" x14ac:dyDescent="0.25">
      <c r="A227" t="s">
        <v>42</v>
      </c>
      <c r="B227" t="s">
        <v>1639</v>
      </c>
      <c r="C227" t="s">
        <v>336</v>
      </c>
      <c r="D227" t="s">
        <v>323</v>
      </c>
      <c r="E227" t="s">
        <v>1015</v>
      </c>
      <c r="F227">
        <v>0</v>
      </c>
      <c r="G227" t="s">
        <v>1085</v>
      </c>
      <c r="H227" t="s">
        <v>1621</v>
      </c>
      <c r="I227" t="s">
        <v>1622</v>
      </c>
      <c r="J227" t="s">
        <v>1424</v>
      </c>
      <c r="K227" t="s">
        <v>992</v>
      </c>
      <c r="L227" t="s">
        <v>992</v>
      </c>
      <c r="M227" t="s">
        <v>992</v>
      </c>
      <c r="N227" t="s">
        <v>992</v>
      </c>
      <c r="O227" t="s">
        <v>992</v>
      </c>
      <c r="P227" t="s">
        <v>992</v>
      </c>
      <c r="Q227" t="b">
        <v>1</v>
      </c>
      <c r="R227" t="b">
        <v>0</v>
      </c>
      <c r="S227" t="s">
        <v>1032</v>
      </c>
      <c r="T227" t="s">
        <v>992</v>
      </c>
      <c r="U227" t="s">
        <v>1139</v>
      </c>
      <c r="V227" t="s">
        <v>1061</v>
      </c>
      <c r="W227" t="s">
        <v>1206</v>
      </c>
      <c r="X227" t="s">
        <v>1640</v>
      </c>
    </row>
    <row r="228" spans="1:24" x14ac:dyDescent="0.25">
      <c r="A228" t="s">
        <v>42</v>
      </c>
      <c r="B228" t="s">
        <v>1641</v>
      </c>
      <c r="C228" t="s">
        <v>336</v>
      </c>
      <c r="D228" t="s">
        <v>323</v>
      </c>
      <c r="E228" t="s">
        <v>1017</v>
      </c>
      <c r="F228">
        <v>13301</v>
      </c>
      <c r="G228" t="s">
        <v>1085</v>
      </c>
      <c r="H228" t="s">
        <v>1642</v>
      </c>
      <c r="I228" t="s">
        <v>1643</v>
      </c>
      <c r="J228" t="s">
        <v>1424</v>
      </c>
      <c r="K228" t="s">
        <v>1131</v>
      </c>
      <c r="L228" t="s">
        <v>1644</v>
      </c>
      <c r="M228" t="s">
        <v>1028</v>
      </c>
      <c r="N228" t="s">
        <v>1133</v>
      </c>
      <c r="O228" t="s">
        <v>992</v>
      </c>
      <c r="P228" t="s">
        <v>1119</v>
      </c>
      <c r="Q228" t="b">
        <v>1</v>
      </c>
      <c r="R228" t="b">
        <v>0</v>
      </c>
      <c r="S228" t="s">
        <v>1032</v>
      </c>
      <c r="T228" t="s">
        <v>992</v>
      </c>
      <c r="U228" t="s">
        <v>1139</v>
      </c>
      <c r="V228" t="s">
        <v>995</v>
      </c>
      <c r="W228" t="s">
        <v>1034</v>
      </c>
      <c r="X228" t="s">
        <v>1645</v>
      </c>
    </row>
    <row r="229" spans="1:24" x14ac:dyDescent="0.25">
      <c r="A229" t="s">
        <v>42</v>
      </c>
      <c r="B229" t="s">
        <v>1646</v>
      </c>
      <c r="C229" t="s">
        <v>336</v>
      </c>
      <c r="D229" t="s">
        <v>323</v>
      </c>
      <c r="E229" t="s">
        <v>1019</v>
      </c>
      <c r="F229">
        <v>13301</v>
      </c>
      <c r="G229" t="s">
        <v>1085</v>
      </c>
      <c r="H229" t="s">
        <v>1642</v>
      </c>
      <c r="I229" t="s">
        <v>1647</v>
      </c>
      <c r="J229" t="s">
        <v>1424</v>
      </c>
      <c r="K229" t="s">
        <v>1131</v>
      </c>
      <c r="L229" t="s">
        <v>1132</v>
      </c>
      <c r="M229" t="s">
        <v>1028</v>
      </c>
      <c r="N229" t="s">
        <v>1133</v>
      </c>
      <c r="O229" t="s">
        <v>992</v>
      </c>
      <c r="P229" t="s">
        <v>1119</v>
      </c>
      <c r="Q229" t="b">
        <v>1</v>
      </c>
      <c r="R229" t="b">
        <v>0</v>
      </c>
      <c r="S229" t="s">
        <v>1032</v>
      </c>
      <c r="T229" t="s">
        <v>992</v>
      </c>
      <c r="U229" t="s">
        <v>1139</v>
      </c>
      <c r="V229" t="s">
        <v>995</v>
      </c>
      <c r="W229" t="s">
        <v>1034</v>
      </c>
      <c r="X229" t="s">
        <v>1648</v>
      </c>
    </row>
    <row r="230" spans="1:24" x14ac:dyDescent="0.25">
      <c r="A230" t="s">
        <v>42</v>
      </c>
      <c r="B230" t="s">
        <v>1649</v>
      </c>
      <c r="C230" t="s">
        <v>336</v>
      </c>
      <c r="D230" t="s">
        <v>323</v>
      </c>
      <c r="E230" t="s">
        <v>1021</v>
      </c>
      <c r="F230">
        <v>25797</v>
      </c>
      <c r="G230" t="s">
        <v>1085</v>
      </c>
      <c r="H230" t="s">
        <v>1650</v>
      </c>
      <c r="I230" t="s">
        <v>1643</v>
      </c>
      <c r="J230" t="s">
        <v>1424</v>
      </c>
      <c r="K230" t="s">
        <v>1131</v>
      </c>
      <c r="L230" t="s">
        <v>1644</v>
      </c>
      <c r="M230" t="s">
        <v>1028</v>
      </c>
      <c r="N230" t="s">
        <v>1133</v>
      </c>
      <c r="O230" t="s">
        <v>992</v>
      </c>
      <c r="P230" t="s">
        <v>1135</v>
      </c>
      <c r="Q230" t="b">
        <v>1</v>
      </c>
      <c r="R230" t="b">
        <v>0</v>
      </c>
      <c r="S230" t="s">
        <v>1032</v>
      </c>
      <c r="T230" t="s">
        <v>992</v>
      </c>
      <c r="U230" t="s">
        <v>1139</v>
      </c>
      <c r="V230" t="s">
        <v>995</v>
      </c>
      <c r="W230" t="s">
        <v>1034</v>
      </c>
      <c r="X230" t="s">
        <v>1651</v>
      </c>
    </row>
    <row r="231" spans="1:24" x14ac:dyDescent="0.25">
      <c r="A231" t="s">
        <v>42</v>
      </c>
      <c r="B231" t="s">
        <v>1652</v>
      </c>
      <c r="C231" t="s">
        <v>336</v>
      </c>
      <c r="D231" t="s">
        <v>323</v>
      </c>
      <c r="E231" t="s">
        <v>1129</v>
      </c>
      <c r="F231">
        <v>25797</v>
      </c>
      <c r="G231" t="s">
        <v>1085</v>
      </c>
      <c r="H231" t="s">
        <v>1650</v>
      </c>
      <c r="I231" t="s">
        <v>1647</v>
      </c>
      <c r="J231" t="s">
        <v>1424</v>
      </c>
      <c r="K231" t="s">
        <v>1131</v>
      </c>
      <c r="L231" t="s">
        <v>1132</v>
      </c>
      <c r="M231" t="s">
        <v>1028</v>
      </c>
      <c r="N231" t="s">
        <v>1133</v>
      </c>
      <c r="O231" t="s">
        <v>992</v>
      </c>
      <c r="P231" t="s">
        <v>1135</v>
      </c>
      <c r="Q231" t="b">
        <v>1</v>
      </c>
      <c r="R231" t="b">
        <v>0</v>
      </c>
      <c r="S231" t="s">
        <v>1032</v>
      </c>
      <c r="T231" t="s">
        <v>992</v>
      </c>
      <c r="U231" t="s">
        <v>1139</v>
      </c>
      <c r="V231" t="s">
        <v>995</v>
      </c>
      <c r="W231" t="s">
        <v>1034</v>
      </c>
      <c r="X231" t="s">
        <v>1653</v>
      </c>
    </row>
    <row r="232" spans="1:24" x14ac:dyDescent="0.25">
      <c r="A232" t="s">
        <v>42</v>
      </c>
      <c r="B232" t="s">
        <v>1654</v>
      </c>
      <c r="C232" t="s">
        <v>337</v>
      </c>
      <c r="D232" t="s">
        <v>323</v>
      </c>
      <c r="E232" t="s">
        <v>990</v>
      </c>
      <c r="F232">
        <v>0</v>
      </c>
      <c r="G232" t="s">
        <v>1085</v>
      </c>
      <c r="H232" t="s">
        <v>1655</v>
      </c>
      <c r="I232" t="s">
        <v>337</v>
      </c>
      <c r="J232" t="s">
        <v>1424</v>
      </c>
      <c r="K232" t="s">
        <v>992</v>
      </c>
      <c r="L232" t="s">
        <v>992</v>
      </c>
      <c r="M232" t="s">
        <v>992</v>
      </c>
      <c r="N232" t="s">
        <v>992</v>
      </c>
      <c r="O232" t="s">
        <v>992</v>
      </c>
      <c r="P232" t="s">
        <v>992</v>
      </c>
      <c r="Q232" t="b">
        <v>1</v>
      </c>
      <c r="R232" t="b">
        <v>0</v>
      </c>
      <c r="S232" t="s">
        <v>1032</v>
      </c>
      <c r="T232" t="s">
        <v>992</v>
      </c>
      <c r="U232" t="s">
        <v>1139</v>
      </c>
      <c r="V232" t="s">
        <v>1061</v>
      </c>
      <c r="W232" t="s">
        <v>1206</v>
      </c>
      <c r="X232" t="s">
        <v>1656</v>
      </c>
    </row>
    <row r="233" spans="1:24" x14ac:dyDescent="0.25">
      <c r="A233" t="s">
        <v>42</v>
      </c>
      <c r="B233" t="s">
        <v>1657</v>
      </c>
      <c r="C233" t="s">
        <v>337</v>
      </c>
      <c r="D233" t="s">
        <v>323</v>
      </c>
      <c r="E233" t="s">
        <v>999</v>
      </c>
      <c r="F233">
        <v>0</v>
      </c>
      <c r="G233" t="s">
        <v>1085</v>
      </c>
      <c r="H233" t="s">
        <v>1655</v>
      </c>
      <c r="I233" t="s">
        <v>337</v>
      </c>
      <c r="J233" t="s">
        <v>1424</v>
      </c>
      <c r="K233" t="s">
        <v>992</v>
      </c>
      <c r="L233" t="s">
        <v>992</v>
      </c>
      <c r="M233" t="s">
        <v>992</v>
      </c>
      <c r="N233" t="s">
        <v>992</v>
      </c>
      <c r="O233" t="s">
        <v>992</v>
      </c>
      <c r="P233" t="s">
        <v>992</v>
      </c>
      <c r="Q233" t="b">
        <v>1</v>
      </c>
      <c r="R233" t="b">
        <v>0</v>
      </c>
      <c r="S233" t="s">
        <v>1032</v>
      </c>
      <c r="T233" t="s">
        <v>992</v>
      </c>
      <c r="U233" t="s">
        <v>1139</v>
      </c>
      <c r="V233" t="s">
        <v>1061</v>
      </c>
      <c r="W233" t="s">
        <v>1206</v>
      </c>
      <c r="X233" t="s">
        <v>1658</v>
      </c>
    </row>
    <row r="234" spans="1:24" x14ac:dyDescent="0.25">
      <c r="A234" t="s">
        <v>42</v>
      </c>
      <c r="B234" t="s">
        <v>1659</v>
      </c>
      <c r="C234" t="s">
        <v>337</v>
      </c>
      <c r="D234" t="s">
        <v>323</v>
      </c>
      <c r="E234" t="s">
        <v>1001</v>
      </c>
      <c r="F234">
        <v>0</v>
      </c>
      <c r="G234" t="s">
        <v>1085</v>
      </c>
      <c r="H234" t="s">
        <v>1655</v>
      </c>
      <c r="I234" t="s">
        <v>337</v>
      </c>
      <c r="J234" t="s">
        <v>1424</v>
      </c>
      <c r="K234" t="s">
        <v>992</v>
      </c>
      <c r="L234" t="s">
        <v>992</v>
      </c>
      <c r="M234" t="s">
        <v>992</v>
      </c>
      <c r="N234" t="s">
        <v>992</v>
      </c>
      <c r="O234" t="s">
        <v>992</v>
      </c>
      <c r="P234" t="s">
        <v>992</v>
      </c>
      <c r="Q234" t="b">
        <v>1</v>
      </c>
      <c r="R234" t="b">
        <v>0</v>
      </c>
      <c r="S234" t="s">
        <v>1032</v>
      </c>
      <c r="T234" t="s">
        <v>992</v>
      </c>
      <c r="U234" t="s">
        <v>1139</v>
      </c>
      <c r="V234" t="s">
        <v>1061</v>
      </c>
      <c r="W234" t="s">
        <v>1206</v>
      </c>
      <c r="X234" t="s">
        <v>1660</v>
      </c>
    </row>
    <row r="235" spans="1:24" x14ac:dyDescent="0.25">
      <c r="A235" t="s">
        <v>42</v>
      </c>
      <c r="B235" t="s">
        <v>1661</v>
      </c>
      <c r="C235" t="s">
        <v>337</v>
      </c>
      <c r="D235" t="s">
        <v>323</v>
      </c>
      <c r="E235" t="s">
        <v>1003</v>
      </c>
      <c r="F235">
        <v>0</v>
      </c>
      <c r="G235" t="s">
        <v>1085</v>
      </c>
      <c r="H235" t="s">
        <v>1655</v>
      </c>
      <c r="I235" t="s">
        <v>337</v>
      </c>
      <c r="J235" t="s">
        <v>1424</v>
      </c>
      <c r="K235" t="s">
        <v>992</v>
      </c>
      <c r="L235" t="s">
        <v>992</v>
      </c>
      <c r="M235" t="s">
        <v>992</v>
      </c>
      <c r="N235" t="s">
        <v>992</v>
      </c>
      <c r="O235" t="s">
        <v>992</v>
      </c>
      <c r="P235" t="s">
        <v>992</v>
      </c>
      <c r="Q235" t="b">
        <v>1</v>
      </c>
      <c r="R235" t="b">
        <v>0</v>
      </c>
      <c r="S235" t="s">
        <v>1032</v>
      </c>
      <c r="T235" t="s">
        <v>992</v>
      </c>
      <c r="U235" t="s">
        <v>1139</v>
      </c>
      <c r="V235" t="s">
        <v>1061</v>
      </c>
      <c r="W235" t="s">
        <v>1206</v>
      </c>
      <c r="X235" t="s">
        <v>1662</v>
      </c>
    </row>
    <row r="236" spans="1:24" x14ac:dyDescent="0.25">
      <c r="A236" t="s">
        <v>42</v>
      </c>
      <c r="B236" t="s">
        <v>1663</v>
      </c>
      <c r="C236" t="s">
        <v>337</v>
      </c>
      <c r="D236" t="s">
        <v>323</v>
      </c>
      <c r="E236" t="s">
        <v>1005</v>
      </c>
      <c r="F236">
        <v>0</v>
      </c>
      <c r="G236" t="s">
        <v>1085</v>
      </c>
      <c r="H236" t="s">
        <v>1655</v>
      </c>
      <c r="I236" t="s">
        <v>337</v>
      </c>
      <c r="J236" t="s">
        <v>1424</v>
      </c>
      <c r="K236" t="s">
        <v>992</v>
      </c>
      <c r="L236" t="s">
        <v>992</v>
      </c>
      <c r="M236" t="s">
        <v>992</v>
      </c>
      <c r="N236" t="s">
        <v>992</v>
      </c>
      <c r="O236" t="s">
        <v>992</v>
      </c>
      <c r="P236" t="s">
        <v>992</v>
      </c>
      <c r="Q236" t="b">
        <v>1</v>
      </c>
      <c r="R236" t="b">
        <v>0</v>
      </c>
      <c r="S236" t="s">
        <v>1032</v>
      </c>
      <c r="T236" t="s">
        <v>992</v>
      </c>
      <c r="U236" t="s">
        <v>1139</v>
      </c>
      <c r="V236" t="s">
        <v>1061</v>
      </c>
      <c r="W236" t="s">
        <v>1206</v>
      </c>
      <c r="X236" t="s">
        <v>1664</v>
      </c>
    </row>
    <row r="237" spans="1:24" x14ac:dyDescent="0.25">
      <c r="A237" t="s">
        <v>42</v>
      </c>
      <c r="B237" t="s">
        <v>1665</v>
      </c>
      <c r="C237" t="s">
        <v>337</v>
      </c>
      <c r="D237" t="s">
        <v>323</v>
      </c>
      <c r="E237" t="s">
        <v>1007</v>
      </c>
      <c r="F237">
        <v>0</v>
      </c>
      <c r="G237" t="s">
        <v>1085</v>
      </c>
      <c r="H237" t="s">
        <v>1655</v>
      </c>
      <c r="I237" t="s">
        <v>337</v>
      </c>
      <c r="J237" t="s">
        <v>1424</v>
      </c>
      <c r="K237" t="s">
        <v>992</v>
      </c>
      <c r="L237" t="s">
        <v>992</v>
      </c>
      <c r="M237" t="s">
        <v>992</v>
      </c>
      <c r="N237" t="s">
        <v>992</v>
      </c>
      <c r="O237" t="s">
        <v>992</v>
      </c>
      <c r="P237" t="s">
        <v>992</v>
      </c>
      <c r="Q237" t="b">
        <v>1</v>
      </c>
      <c r="R237" t="b">
        <v>0</v>
      </c>
      <c r="S237" t="s">
        <v>1032</v>
      </c>
      <c r="T237" t="s">
        <v>992</v>
      </c>
      <c r="U237" t="s">
        <v>1139</v>
      </c>
      <c r="V237" t="s">
        <v>1061</v>
      </c>
      <c r="W237" t="s">
        <v>1206</v>
      </c>
      <c r="X237" t="s">
        <v>1666</v>
      </c>
    </row>
    <row r="238" spans="1:24" x14ac:dyDescent="0.25">
      <c r="A238" t="s">
        <v>42</v>
      </c>
      <c r="B238" t="s">
        <v>1667</v>
      </c>
      <c r="C238" t="s">
        <v>337</v>
      </c>
      <c r="D238" t="s">
        <v>323</v>
      </c>
      <c r="E238" t="s">
        <v>1009</v>
      </c>
      <c r="F238">
        <v>0</v>
      </c>
      <c r="G238" t="s">
        <v>1085</v>
      </c>
      <c r="H238" t="s">
        <v>1655</v>
      </c>
      <c r="I238" t="s">
        <v>337</v>
      </c>
      <c r="J238" t="s">
        <v>1424</v>
      </c>
      <c r="K238" t="s">
        <v>992</v>
      </c>
      <c r="L238" t="s">
        <v>992</v>
      </c>
      <c r="M238" t="s">
        <v>992</v>
      </c>
      <c r="N238" t="s">
        <v>992</v>
      </c>
      <c r="O238" t="s">
        <v>992</v>
      </c>
      <c r="P238" t="s">
        <v>992</v>
      </c>
      <c r="Q238" t="b">
        <v>1</v>
      </c>
      <c r="R238" t="b">
        <v>0</v>
      </c>
      <c r="S238" t="s">
        <v>1032</v>
      </c>
      <c r="T238" t="s">
        <v>992</v>
      </c>
      <c r="U238" t="s">
        <v>1139</v>
      </c>
      <c r="V238" t="s">
        <v>1061</v>
      </c>
      <c r="W238" t="s">
        <v>1206</v>
      </c>
      <c r="X238" t="s">
        <v>1668</v>
      </c>
    </row>
    <row r="239" spans="1:24" x14ac:dyDescent="0.25">
      <c r="A239" t="s">
        <v>42</v>
      </c>
      <c r="B239" t="s">
        <v>1669</v>
      </c>
      <c r="C239" t="s">
        <v>337</v>
      </c>
      <c r="D239" t="s">
        <v>323</v>
      </c>
      <c r="E239" t="s">
        <v>1011</v>
      </c>
      <c r="F239">
        <v>0</v>
      </c>
      <c r="G239" t="s">
        <v>1085</v>
      </c>
      <c r="H239" t="s">
        <v>1655</v>
      </c>
      <c r="I239" t="s">
        <v>337</v>
      </c>
      <c r="J239" t="s">
        <v>1424</v>
      </c>
      <c r="K239" t="s">
        <v>992</v>
      </c>
      <c r="L239" t="s">
        <v>992</v>
      </c>
      <c r="M239" t="s">
        <v>992</v>
      </c>
      <c r="N239" t="s">
        <v>992</v>
      </c>
      <c r="O239" t="s">
        <v>992</v>
      </c>
      <c r="P239" t="s">
        <v>992</v>
      </c>
      <c r="Q239" t="b">
        <v>1</v>
      </c>
      <c r="R239" t="b">
        <v>0</v>
      </c>
      <c r="S239" t="s">
        <v>1032</v>
      </c>
      <c r="T239" t="s">
        <v>992</v>
      </c>
      <c r="U239" t="s">
        <v>1139</v>
      </c>
      <c r="V239" t="s">
        <v>1061</v>
      </c>
      <c r="W239" t="s">
        <v>1206</v>
      </c>
      <c r="X239" t="s">
        <v>1670</v>
      </c>
    </row>
    <row r="240" spans="1:24" x14ac:dyDescent="0.25">
      <c r="A240" t="s">
        <v>42</v>
      </c>
      <c r="B240" t="s">
        <v>1671</v>
      </c>
      <c r="C240" t="s">
        <v>337</v>
      </c>
      <c r="D240" t="s">
        <v>323</v>
      </c>
      <c r="E240" t="s">
        <v>1013</v>
      </c>
      <c r="F240">
        <v>0</v>
      </c>
      <c r="G240" t="s">
        <v>1085</v>
      </c>
      <c r="H240" t="s">
        <v>1655</v>
      </c>
      <c r="I240" t="s">
        <v>337</v>
      </c>
      <c r="J240" t="s">
        <v>1424</v>
      </c>
      <c r="K240" t="s">
        <v>992</v>
      </c>
      <c r="L240" t="s">
        <v>992</v>
      </c>
      <c r="M240" t="s">
        <v>992</v>
      </c>
      <c r="N240" t="s">
        <v>992</v>
      </c>
      <c r="O240" t="s">
        <v>992</v>
      </c>
      <c r="P240" t="s">
        <v>992</v>
      </c>
      <c r="Q240" t="b">
        <v>1</v>
      </c>
      <c r="R240" t="b">
        <v>0</v>
      </c>
      <c r="S240" t="s">
        <v>1032</v>
      </c>
      <c r="T240" t="s">
        <v>992</v>
      </c>
      <c r="U240" t="s">
        <v>1139</v>
      </c>
      <c r="V240" t="s">
        <v>1061</v>
      </c>
      <c r="W240" t="s">
        <v>1206</v>
      </c>
      <c r="X240" t="s">
        <v>1672</v>
      </c>
    </row>
    <row r="241" spans="1:24" x14ac:dyDescent="0.25">
      <c r="A241" t="s">
        <v>42</v>
      </c>
      <c r="B241" t="s">
        <v>1673</v>
      </c>
      <c r="C241" t="s">
        <v>337</v>
      </c>
      <c r="D241" t="s">
        <v>323</v>
      </c>
      <c r="E241" t="s">
        <v>1015</v>
      </c>
      <c r="F241">
        <v>0</v>
      </c>
      <c r="G241" t="s">
        <v>1085</v>
      </c>
      <c r="H241" t="s">
        <v>1655</v>
      </c>
      <c r="I241" t="s">
        <v>337</v>
      </c>
      <c r="J241" t="s">
        <v>1424</v>
      </c>
      <c r="K241" t="s">
        <v>992</v>
      </c>
      <c r="L241" t="s">
        <v>992</v>
      </c>
      <c r="M241" t="s">
        <v>992</v>
      </c>
      <c r="N241" t="s">
        <v>992</v>
      </c>
      <c r="O241" t="s">
        <v>992</v>
      </c>
      <c r="P241" t="s">
        <v>992</v>
      </c>
      <c r="Q241" t="b">
        <v>1</v>
      </c>
      <c r="R241" t="b">
        <v>0</v>
      </c>
      <c r="S241" t="s">
        <v>1032</v>
      </c>
      <c r="T241" t="s">
        <v>992</v>
      </c>
      <c r="U241" t="s">
        <v>1139</v>
      </c>
      <c r="V241" t="s">
        <v>1061</v>
      </c>
      <c r="W241" t="s">
        <v>1206</v>
      </c>
      <c r="X241" t="s">
        <v>1674</v>
      </c>
    </row>
    <row r="242" spans="1:24" x14ac:dyDescent="0.25">
      <c r="A242" t="s">
        <v>42</v>
      </c>
      <c r="B242" t="s">
        <v>1675</v>
      </c>
      <c r="C242" t="s">
        <v>337</v>
      </c>
      <c r="D242" t="s">
        <v>323</v>
      </c>
      <c r="E242" t="s">
        <v>1017</v>
      </c>
      <c r="F242">
        <v>0</v>
      </c>
      <c r="G242" t="s">
        <v>1085</v>
      </c>
      <c r="H242" t="s">
        <v>1655</v>
      </c>
      <c r="I242" t="s">
        <v>337</v>
      </c>
      <c r="J242" t="s">
        <v>1424</v>
      </c>
      <c r="K242" t="s">
        <v>992</v>
      </c>
      <c r="L242" t="s">
        <v>992</v>
      </c>
      <c r="M242" t="s">
        <v>992</v>
      </c>
      <c r="N242" t="s">
        <v>992</v>
      </c>
      <c r="O242" t="s">
        <v>992</v>
      </c>
      <c r="P242" t="s">
        <v>992</v>
      </c>
      <c r="Q242" t="b">
        <v>1</v>
      </c>
      <c r="R242" t="b">
        <v>0</v>
      </c>
      <c r="S242" t="s">
        <v>1032</v>
      </c>
      <c r="T242" t="s">
        <v>992</v>
      </c>
      <c r="U242" t="s">
        <v>1139</v>
      </c>
      <c r="V242" t="s">
        <v>1061</v>
      </c>
      <c r="W242" t="s">
        <v>1206</v>
      </c>
      <c r="X242" t="s">
        <v>1676</v>
      </c>
    </row>
    <row r="243" spans="1:24" x14ac:dyDescent="0.25">
      <c r="A243" t="s">
        <v>42</v>
      </c>
      <c r="B243" t="s">
        <v>1677</v>
      </c>
      <c r="C243" t="s">
        <v>337</v>
      </c>
      <c r="D243" t="s">
        <v>323</v>
      </c>
      <c r="E243" t="s">
        <v>1019</v>
      </c>
      <c r="F243">
        <v>0</v>
      </c>
      <c r="G243" t="s">
        <v>1085</v>
      </c>
      <c r="H243" t="s">
        <v>1655</v>
      </c>
      <c r="I243" t="s">
        <v>337</v>
      </c>
      <c r="J243" t="s">
        <v>1424</v>
      </c>
      <c r="K243" t="s">
        <v>992</v>
      </c>
      <c r="L243" t="s">
        <v>992</v>
      </c>
      <c r="M243" t="s">
        <v>992</v>
      </c>
      <c r="N243" t="s">
        <v>992</v>
      </c>
      <c r="O243" t="s">
        <v>992</v>
      </c>
      <c r="P243" t="s">
        <v>992</v>
      </c>
      <c r="Q243" t="b">
        <v>1</v>
      </c>
      <c r="R243" t="b">
        <v>0</v>
      </c>
      <c r="S243" t="s">
        <v>1032</v>
      </c>
      <c r="T243" t="s">
        <v>992</v>
      </c>
      <c r="U243" t="s">
        <v>1139</v>
      </c>
      <c r="V243" t="s">
        <v>1061</v>
      </c>
      <c r="W243" t="s">
        <v>1206</v>
      </c>
      <c r="X243" t="s">
        <v>1678</v>
      </c>
    </row>
    <row r="244" spans="1:24" x14ac:dyDescent="0.25">
      <c r="A244" t="s">
        <v>42</v>
      </c>
      <c r="B244" t="s">
        <v>1679</v>
      </c>
      <c r="C244" t="s">
        <v>337</v>
      </c>
      <c r="D244" t="s">
        <v>323</v>
      </c>
      <c r="E244" t="s">
        <v>1021</v>
      </c>
      <c r="F244">
        <v>0</v>
      </c>
      <c r="G244" t="s">
        <v>1085</v>
      </c>
      <c r="H244" t="s">
        <v>1655</v>
      </c>
      <c r="I244" t="s">
        <v>337</v>
      </c>
      <c r="J244" t="s">
        <v>1424</v>
      </c>
      <c r="K244" t="s">
        <v>992</v>
      </c>
      <c r="L244" t="s">
        <v>992</v>
      </c>
      <c r="M244" t="s">
        <v>992</v>
      </c>
      <c r="N244" t="s">
        <v>992</v>
      </c>
      <c r="O244" t="s">
        <v>992</v>
      </c>
      <c r="P244" t="s">
        <v>992</v>
      </c>
      <c r="Q244" t="b">
        <v>1</v>
      </c>
      <c r="R244" t="b">
        <v>0</v>
      </c>
      <c r="S244" t="s">
        <v>1032</v>
      </c>
      <c r="T244" t="s">
        <v>992</v>
      </c>
      <c r="U244" t="s">
        <v>1139</v>
      </c>
      <c r="V244" t="s">
        <v>1061</v>
      </c>
      <c r="W244" t="s">
        <v>1206</v>
      </c>
      <c r="X244" t="s">
        <v>1680</v>
      </c>
    </row>
    <row r="245" spans="1:24" x14ac:dyDescent="0.25">
      <c r="A245" t="s">
        <v>42</v>
      </c>
      <c r="B245" t="s">
        <v>1681</v>
      </c>
      <c r="C245" t="s">
        <v>337</v>
      </c>
      <c r="D245" t="s">
        <v>323</v>
      </c>
      <c r="E245" t="s">
        <v>1129</v>
      </c>
      <c r="F245">
        <v>0</v>
      </c>
      <c r="G245" t="s">
        <v>1085</v>
      </c>
      <c r="H245" t="s">
        <v>1655</v>
      </c>
      <c r="I245" t="s">
        <v>337</v>
      </c>
      <c r="J245" t="s">
        <v>1424</v>
      </c>
      <c r="K245" t="s">
        <v>992</v>
      </c>
      <c r="L245" t="s">
        <v>992</v>
      </c>
      <c r="M245" t="s">
        <v>992</v>
      </c>
      <c r="N245" t="s">
        <v>992</v>
      </c>
      <c r="O245" t="s">
        <v>992</v>
      </c>
      <c r="P245" t="s">
        <v>992</v>
      </c>
      <c r="Q245" t="b">
        <v>1</v>
      </c>
      <c r="R245" t="b">
        <v>0</v>
      </c>
      <c r="S245" t="s">
        <v>1032</v>
      </c>
      <c r="T245" t="s">
        <v>992</v>
      </c>
      <c r="U245" t="s">
        <v>1139</v>
      </c>
      <c r="V245" t="s">
        <v>1061</v>
      </c>
      <c r="W245" t="s">
        <v>1206</v>
      </c>
      <c r="X245" t="s">
        <v>1682</v>
      </c>
    </row>
    <row r="246" spans="1:24" x14ac:dyDescent="0.25">
      <c r="A246" t="s">
        <v>42</v>
      </c>
      <c r="B246" t="s">
        <v>1683</v>
      </c>
      <c r="C246" t="s">
        <v>338</v>
      </c>
      <c r="D246" t="s">
        <v>323</v>
      </c>
      <c r="E246" t="s">
        <v>990</v>
      </c>
      <c r="F246">
        <v>175019</v>
      </c>
      <c r="G246" t="s">
        <v>1051</v>
      </c>
      <c r="H246" t="s">
        <v>1684</v>
      </c>
      <c r="I246" t="s">
        <v>1685</v>
      </c>
      <c r="J246" t="s">
        <v>1424</v>
      </c>
      <c r="K246" t="s">
        <v>1026</v>
      </c>
      <c r="L246" t="s">
        <v>1027</v>
      </c>
      <c r="M246" t="s">
        <v>1028</v>
      </c>
      <c r="N246" t="s">
        <v>1029</v>
      </c>
      <c r="O246" t="s">
        <v>992</v>
      </c>
      <c r="P246" t="s">
        <v>1031</v>
      </c>
      <c r="Q246" t="b">
        <v>1</v>
      </c>
      <c r="R246" t="b">
        <v>1</v>
      </c>
      <c r="S246" t="s">
        <v>1099</v>
      </c>
      <c r="T246" t="s">
        <v>992</v>
      </c>
      <c r="U246" t="s">
        <v>1060</v>
      </c>
      <c r="V246" t="s">
        <v>995</v>
      </c>
      <c r="W246" t="s">
        <v>1034</v>
      </c>
      <c r="X246" t="s">
        <v>1062</v>
      </c>
    </row>
    <row r="247" spans="1:24" x14ac:dyDescent="0.25">
      <c r="A247" t="s">
        <v>42</v>
      </c>
      <c r="B247" t="s">
        <v>1686</v>
      </c>
      <c r="C247" t="s">
        <v>338</v>
      </c>
      <c r="D247" t="s">
        <v>323</v>
      </c>
      <c r="E247" t="s">
        <v>999</v>
      </c>
      <c r="F247">
        <v>175849</v>
      </c>
      <c r="G247" t="s">
        <v>1051</v>
      </c>
      <c r="H247" t="s">
        <v>1687</v>
      </c>
      <c r="I247" t="s">
        <v>1685</v>
      </c>
      <c r="J247" t="s">
        <v>1424</v>
      </c>
      <c r="K247" t="s">
        <v>1038</v>
      </c>
      <c r="L247" t="s">
        <v>1039</v>
      </c>
      <c r="M247" t="s">
        <v>1028</v>
      </c>
      <c r="N247" t="s">
        <v>1040</v>
      </c>
      <c r="O247" t="s">
        <v>992</v>
      </c>
      <c r="P247" t="s">
        <v>1042</v>
      </c>
      <c r="Q247" t="b">
        <v>1</v>
      </c>
      <c r="R247" t="b">
        <v>1</v>
      </c>
      <c r="S247" t="s">
        <v>1099</v>
      </c>
      <c r="T247" t="s">
        <v>992</v>
      </c>
      <c r="U247" t="s">
        <v>1060</v>
      </c>
      <c r="V247" t="s">
        <v>995</v>
      </c>
      <c r="W247" t="s">
        <v>1034</v>
      </c>
      <c r="X247" t="s">
        <v>1062</v>
      </c>
    </row>
    <row r="248" spans="1:24" x14ac:dyDescent="0.25">
      <c r="A248" t="s">
        <v>42</v>
      </c>
      <c r="B248" t="s">
        <v>1688</v>
      </c>
      <c r="C248" t="s">
        <v>338</v>
      </c>
      <c r="D248" t="s">
        <v>323</v>
      </c>
      <c r="E248" t="s">
        <v>1001</v>
      </c>
      <c r="F248">
        <v>168829</v>
      </c>
      <c r="G248" t="s">
        <v>1051</v>
      </c>
      <c r="H248" t="s">
        <v>1689</v>
      </c>
      <c r="I248" t="s">
        <v>1685</v>
      </c>
      <c r="J248" t="s">
        <v>1424</v>
      </c>
      <c r="K248" t="s">
        <v>1045</v>
      </c>
      <c r="L248" t="s">
        <v>1046</v>
      </c>
      <c r="M248" t="s">
        <v>1028</v>
      </c>
      <c r="N248" t="s">
        <v>1047</v>
      </c>
      <c r="O248" t="s">
        <v>992</v>
      </c>
      <c r="P248" t="s">
        <v>1049</v>
      </c>
      <c r="Q248" t="b">
        <v>1</v>
      </c>
      <c r="R248" t="b">
        <v>1</v>
      </c>
      <c r="S248" t="s">
        <v>1099</v>
      </c>
      <c r="T248" t="s">
        <v>992</v>
      </c>
      <c r="U248" t="s">
        <v>1060</v>
      </c>
      <c r="V248" t="s">
        <v>995</v>
      </c>
      <c r="W248" t="s">
        <v>1034</v>
      </c>
      <c r="X248" t="s">
        <v>1062</v>
      </c>
    </row>
    <row r="249" spans="1:24" x14ac:dyDescent="0.25">
      <c r="A249" t="s">
        <v>42</v>
      </c>
      <c r="B249" t="s">
        <v>1690</v>
      </c>
      <c r="C249" t="s">
        <v>338</v>
      </c>
      <c r="D249" t="s">
        <v>323</v>
      </c>
      <c r="E249" t="s">
        <v>1003</v>
      </c>
      <c r="F249">
        <v>166282</v>
      </c>
      <c r="G249" t="s">
        <v>1051</v>
      </c>
      <c r="H249" t="s">
        <v>1691</v>
      </c>
      <c r="I249" t="s">
        <v>1692</v>
      </c>
      <c r="J249" t="s">
        <v>1424</v>
      </c>
      <c r="K249" t="s">
        <v>1693</v>
      </c>
      <c r="L249" t="s">
        <v>1694</v>
      </c>
      <c r="M249" t="s">
        <v>1695</v>
      </c>
      <c r="N249" t="s">
        <v>1696</v>
      </c>
      <c r="O249" t="s">
        <v>992</v>
      </c>
      <c r="P249" t="s">
        <v>1697</v>
      </c>
      <c r="Q249" t="b">
        <v>1</v>
      </c>
      <c r="R249" t="b">
        <v>1</v>
      </c>
      <c r="S249" t="s">
        <v>1099</v>
      </c>
      <c r="T249" t="s">
        <v>992</v>
      </c>
      <c r="U249" t="s">
        <v>1060</v>
      </c>
      <c r="V249" t="s">
        <v>995</v>
      </c>
      <c r="W249" t="s">
        <v>1034</v>
      </c>
      <c r="X249" t="s">
        <v>1062</v>
      </c>
    </row>
    <row r="250" spans="1:24" x14ac:dyDescent="0.25">
      <c r="A250" t="s">
        <v>42</v>
      </c>
      <c r="B250" t="s">
        <v>1698</v>
      </c>
      <c r="C250" t="s">
        <v>338</v>
      </c>
      <c r="D250" t="s">
        <v>323</v>
      </c>
      <c r="E250" t="s">
        <v>1005</v>
      </c>
      <c r="F250">
        <v>166156</v>
      </c>
      <c r="G250" t="s">
        <v>1051</v>
      </c>
      <c r="H250" t="s">
        <v>1699</v>
      </c>
      <c r="I250" t="s">
        <v>1685</v>
      </c>
      <c r="J250" t="s">
        <v>1424</v>
      </c>
      <c r="K250" t="s">
        <v>1065</v>
      </c>
      <c r="L250" t="s">
        <v>1066</v>
      </c>
      <c r="M250" t="s">
        <v>1028</v>
      </c>
      <c r="N250" t="s">
        <v>1067</v>
      </c>
      <c r="O250" t="s">
        <v>992</v>
      </c>
      <c r="P250" t="s">
        <v>1069</v>
      </c>
      <c r="Q250" t="b">
        <v>1</v>
      </c>
      <c r="R250" t="b">
        <v>1</v>
      </c>
      <c r="S250" t="s">
        <v>1099</v>
      </c>
      <c r="T250" t="s">
        <v>992</v>
      </c>
      <c r="U250" t="s">
        <v>1060</v>
      </c>
      <c r="V250" t="s">
        <v>995</v>
      </c>
      <c r="W250" t="s">
        <v>1034</v>
      </c>
      <c r="X250" t="s">
        <v>1062</v>
      </c>
    </row>
    <row r="251" spans="1:24" x14ac:dyDescent="0.25">
      <c r="A251" t="s">
        <v>42</v>
      </c>
      <c r="B251" t="s">
        <v>1700</v>
      </c>
      <c r="C251" t="s">
        <v>338</v>
      </c>
      <c r="D251" t="s">
        <v>323</v>
      </c>
      <c r="E251" t="s">
        <v>1007</v>
      </c>
      <c r="F251">
        <v>165449</v>
      </c>
      <c r="G251" t="s">
        <v>1051</v>
      </c>
      <c r="H251" t="s">
        <v>1701</v>
      </c>
      <c r="I251" t="s">
        <v>1685</v>
      </c>
      <c r="J251" t="s">
        <v>1424</v>
      </c>
      <c r="K251" t="s">
        <v>1072</v>
      </c>
      <c r="L251" t="s">
        <v>1073</v>
      </c>
      <c r="M251" t="s">
        <v>1028</v>
      </c>
      <c r="N251" t="s">
        <v>1074</v>
      </c>
      <c r="O251" t="s">
        <v>992</v>
      </c>
      <c r="P251" t="s">
        <v>1076</v>
      </c>
      <c r="Q251" t="b">
        <v>1</v>
      </c>
      <c r="R251" t="b">
        <v>1</v>
      </c>
      <c r="S251" t="s">
        <v>1099</v>
      </c>
      <c r="T251" t="s">
        <v>992</v>
      </c>
      <c r="U251" t="s">
        <v>1060</v>
      </c>
      <c r="V251" t="s">
        <v>995</v>
      </c>
      <c r="W251" t="s">
        <v>1034</v>
      </c>
      <c r="X251" t="s">
        <v>1062</v>
      </c>
    </row>
    <row r="252" spans="1:24" x14ac:dyDescent="0.25">
      <c r="A252" t="s">
        <v>42</v>
      </c>
      <c r="B252" t="s">
        <v>1702</v>
      </c>
      <c r="C252" t="s">
        <v>338</v>
      </c>
      <c r="D252" t="s">
        <v>323</v>
      </c>
      <c r="E252" t="s">
        <v>1009</v>
      </c>
      <c r="F252">
        <v>161675</v>
      </c>
      <c r="G252" t="s">
        <v>1051</v>
      </c>
      <c r="H252" t="s">
        <v>1703</v>
      </c>
      <c r="I252" t="s">
        <v>1685</v>
      </c>
      <c r="J252" t="s">
        <v>1424</v>
      </c>
      <c r="K252" t="s">
        <v>1079</v>
      </c>
      <c r="L252" t="s">
        <v>1080</v>
      </c>
      <c r="M252" t="s">
        <v>1028</v>
      </c>
      <c r="N252" t="s">
        <v>1081</v>
      </c>
      <c r="O252" t="s">
        <v>992</v>
      </c>
      <c r="P252" t="s">
        <v>1083</v>
      </c>
      <c r="Q252" t="b">
        <v>1</v>
      </c>
      <c r="R252" t="b">
        <v>1</v>
      </c>
      <c r="S252" t="s">
        <v>1099</v>
      </c>
      <c r="T252" t="s">
        <v>992</v>
      </c>
      <c r="U252" t="s">
        <v>1060</v>
      </c>
      <c r="V252" t="s">
        <v>995</v>
      </c>
      <c r="W252" t="s">
        <v>1034</v>
      </c>
      <c r="X252" t="s">
        <v>1062</v>
      </c>
    </row>
    <row r="253" spans="1:24" x14ac:dyDescent="0.25">
      <c r="A253" t="s">
        <v>42</v>
      </c>
      <c r="B253" t="s">
        <v>1704</v>
      </c>
      <c r="C253" t="s">
        <v>338</v>
      </c>
      <c r="D253" t="s">
        <v>323</v>
      </c>
      <c r="E253" t="s">
        <v>1011</v>
      </c>
      <c r="F253">
        <v>145029</v>
      </c>
      <c r="G253" t="s">
        <v>1051</v>
      </c>
      <c r="H253" t="s">
        <v>1705</v>
      </c>
      <c r="I253" t="s">
        <v>1692</v>
      </c>
      <c r="J253" t="s">
        <v>1424</v>
      </c>
      <c r="K253" t="s">
        <v>1706</v>
      </c>
      <c r="L253" t="s">
        <v>1707</v>
      </c>
      <c r="M253" t="s">
        <v>1695</v>
      </c>
      <c r="N253" t="s">
        <v>1708</v>
      </c>
      <c r="O253" t="s">
        <v>992</v>
      </c>
      <c r="P253" t="s">
        <v>1709</v>
      </c>
      <c r="Q253" t="b">
        <v>1</v>
      </c>
      <c r="R253" t="b">
        <v>1</v>
      </c>
      <c r="S253" t="s">
        <v>1099</v>
      </c>
      <c r="T253" t="s">
        <v>992</v>
      </c>
      <c r="U253" t="s">
        <v>1060</v>
      </c>
      <c r="V253" t="s">
        <v>995</v>
      </c>
      <c r="W253" t="s">
        <v>1034</v>
      </c>
      <c r="X253" t="s">
        <v>1062</v>
      </c>
    </row>
    <row r="254" spans="1:24" x14ac:dyDescent="0.25">
      <c r="A254" t="s">
        <v>42</v>
      </c>
      <c r="B254" t="s">
        <v>1710</v>
      </c>
      <c r="C254" t="s">
        <v>338</v>
      </c>
      <c r="D254" t="s">
        <v>323</v>
      </c>
      <c r="E254" t="s">
        <v>1013</v>
      </c>
      <c r="F254">
        <v>164776</v>
      </c>
      <c r="G254" t="s">
        <v>1085</v>
      </c>
      <c r="H254" t="s">
        <v>1711</v>
      </c>
      <c r="I254" t="s">
        <v>1685</v>
      </c>
      <c r="J254" t="s">
        <v>1424</v>
      </c>
      <c r="K254" t="s">
        <v>1094</v>
      </c>
      <c r="L254" t="s">
        <v>1095</v>
      </c>
      <c r="M254" t="s">
        <v>1028</v>
      </c>
      <c r="N254" t="s">
        <v>1096</v>
      </c>
      <c r="O254" t="s">
        <v>992</v>
      </c>
      <c r="P254" t="s">
        <v>1098</v>
      </c>
      <c r="Q254" t="b">
        <v>1</v>
      </c>
      <c r="R254" t="b">
        <v>0</v>
      </c>
      <c r="S254" t="s">
        <v>1032</v>
      </c>
      <c r="T254" t="s">
        <v>992</v>
      </c>
      <c r="U254" t="s">
        <v>1139</v>
      </c>
      <c r="V254" t="s">
        <v>995</v>
      </c>
      <c r="W254" t="s">
        <v>1034</v>
      </c>
      <c r="X254" t="s">
        <v>1712</v>
      </c>
    </row>
    <row r="255" spans="1:24" x14ac:dyDescent="0.25">
      <c r="A255" t="s">
        <v>42</v>
      </c>
      <c r="B255" t="s">
        <v>1713</v>
      </c>
      <c r="C255" t="s">
        <v>338</v>
      </c>
      <c r="D255" t="s">
        <v>323</v>
      </c>
      <c r="E255" t="s">
        <v>1015</v>
      </c>
      <c r="F255">
        <v>165683</v>
      </c>
      <c r="G255" t="s">
        <v>1085</v>
      </c>
      <c r="H255" t="s">
        <v>1714</v>
      </c>
      <c r="I255" t="s">
        <v>1685</v>
      </c>
      <c r="J255" t="s">
        <v>1424</v>
      </c>
      <c r="K255" t="s">
        <v>1102</v>
      </c>
      <c r="L255" t="s">
        <v>1103</v>
      </c>
      <c r="M255" t="s">
        <v>1028</v>
      </c>
      <c r="N255" t="s">
        <v>1104</v>
      </c>
      <c r="O255" t="s">
        <v>992</v>
      </c>
      <c r="P255" t="s">
        <v>1106</v>
      </c>
      <c r="Q255" t="b">
        <v>1</v>
      </c>
      <c r="R255" t="b">
        <v>0</v>
      </c>
      <c r="S255" t="s">
        <v>1032</v>
      </c>
      <c r="T255" t="s">
        <v>992</v>
      </c>
      <c r="U255" t="s">
        <v>1139</v>
      </c>
      <c r="V255" t="s">
        <v>995</v>
      </c>
      <c r="W255" t="s">
        <v>1034</v>
      </c>
      <c r="X255" t="s">
        <v>1715</v>
      </c>
    </row>
    <row r="256" spans="1:24" x14ac:dyDescent="0.25">
      <c r="A256" t="s">
        <v>42</v>
      </c>
      <c r="B256" t="s">
        <v>1716</v>
      </c>
      <c r="C256" t="s">
        <v>338</v>
      </c>
      <c r="D256" t="s">
        <v>323</v>
      </c>
      <c r="E256" t="s">
        <v>1017</v>
      </c>
      <c r="F256">
        <v>147195</v>
      </c>
      <c r="G256" t="s">
        <v>1085</v>
      </c>
      <c r="H256" t="s">
        <v>1717</v>
      </c>
      <c r="I256" t="s">
        <v>1718</v>
      </c>
      <c r="J256" t="s">
        <v>1424</v>
      </c>
      <c r="K256" t="s">
        <v>1719</v>
      </c>
      <c r="L256" t="s">
        <v>1720</v>
      </c>
      <c r="M256" t="s">
        <v>1028</v>
      </c>
      <c r="N256" t="s">
        <v>1721</v>
      </c>
      <c r="O256" t="s">
        <v>992</v>
      </c>
      <c r="P256" t="s">
        <v>1722</v>
      </c>
      <c r="Q256" t="b">
        <v>1</v>
      </c>
      <c r="R256" t="b">
        <v>0</v>
      </c>
      <c r="S256" t="s">
        <v>1032</v>
      </c>
      <c r="T256" t="s">
        <v>992</v>
      </c>
      <c r="U256" t="s">
        <v>1139</v>
      </c>
      <c r="V256" t="s">
        <v>995</v>
      </c>
      <c r="W256" t="s">
        <v>1034</v>
      </c>
      <c r="X256" t="s">
        <v>1723</v>
      </c>
    </row>
    <row r="257" spans="1:24" x14ac:dyDescent="0.25">
      <c r="A257" t="s">
        <v>42</v>
      </c>
      <c r="B257" t="s">
        <v>1724</v>
      </c>
      <c r="C257" t="s">
        <v>338</v>
      </c>
      <c r="D257" t="s">
        <v>323</v>
      </c>
      <c r="E257" t="s">
        <v>1019</v>
      </c>
      <c r="F257">
        <v>167880</v>
      </c>
      <c r="G257" t="s">
        <v>1085</v>
      </c>
      <c r="H257" t="s">
        <v>1725</v>
      </c>
      <c r="I257" t="s">
        <v>1726</v>
      </c>
      <c r="J257" t="s">
        <v>1424</v>
      </c>
      <c r="K257" t="s">
        <v>1727</v>
      </c>
      <c r="L257" t="s">
        <v>1728</v>
      </c>
      <c r="M257" t="s">
        <v>1028</v>
      </c>
      <c r="N257" t="s">
        <v>1729</v>
      </c>
      <c r="O257" t="s">
        <v>992</v>
      </c>
      <c r="P257" t="s">
        <v>1730</v>
      </c>
      <c r="Q257" t="b">
        <v>1</v>
      </c>
      <c r="R257" t="b">
        <v>0</v>
      </c>
      <c r="S257" t="s">
        <v>1032</v>
      </c>
      <c r="T257" t="s">
        <v>992</v>
      </c>
      <c r="U257" t="s">
        <v>1139</v>
      </c>
      <c r="V257" t="s">
        <v>995</v>
      </c>
      <c r="W257" t="s">
        <v>1034</v>
      </c>
      <c r="X257" t="s">
        <v>1731</v>
      </c>
    </row>
    <row r="258" spans="1:24" x14ac:dyDescent="0.25">
      <c r="A258" t="s">
        <v>42</v>
      </c>
      <c r="B258" t="s">
        <v>1732</v>
      </c>
      <c r="C258" t="s">
        <v>338</v>
      </c>
      <c r="D258" t="s">
        <v>323</v>
      </c>
      <c r="E258" t="s">
        <v>1021</v>
      </c>
      <c r="F258">
        <v>145237</v>
      </c>
      <c r="G258" t="s">
        <v>1051</v>
      </c>
      <c r="H258" t="s">
        <v>1733</v>
      </c>
      <c r="I258" t="s">
        <v>1718</v>
      </c>
      <c r="J258" t="s">
        <v>1424</v>
      </c>
      <c r="K258" t="s">
        <v>1727</v>
      </c>
      <c r="L258" t="s">
        <v>1734</v>
      </c>
      <c r="M258" t="s">
        <v>1028</v>
      </c>
      <c r="N258" t="s">
        <v>1729</v>
      </c>
      <c r="O258" t="s">
        <v>992</v>
      </c>
      <c r="P258" t="s">
        <v>1735</v>
      </c>
      <c r="Q258" t="b">
        <v>1</v>
      </c>
      <c r="R258" t="b">
        <v>1</v>
      </c>
      <c r="S258" t="s">
        <v>1099</v>
      </c>
      <c r="T258" t="s">
        <v>992</v>
      </c>
      <c r="U258" t="s">
        <v>1060</v>
      </c>
      <c r="V258" t="s">
        <v>995</v>
      </c>
      <c r="W258" t="s">
        <v>1034</v>
      </c>
      <c r="X258" t="s">
        <v>1062</v>
      </c>
    </row>
    <row r="259" spans="1:24" x14ac:dyDescent="0.25">
      <c r="A259" t="s">
        <v>42</v>
      </c>
      <c r="B259" t="s">
        <v>1736</v>
      </c>
      <c r="C259" t="s">
        <v>338</v>
      </c>
      <c r="D259" t="s">
        <v>323</v>
      </c>
      <c r="E259" t="s">
        <v>1129</v>
      </c>
      <c r="F259">
        <v>151055</v>
      </c>
      <c r="G259" t="s">
        <v>1051</v>
      </c>
      <c r="H259" t="s">
        <v>1737</v>
      </c>
      <c r="I259" t="s">
        <v>1738</v>
      </c>
      <c r="J259" t="s">
        <v>1424</v>
      </c>
      <c r="K259" t="s">
        <v>1131</v>
      </c>
      <c r="L259" t="s">
        <v>1132</v>
      </c>
      <c r="M259" t="s">
        <v>1028</v>
      </c>
      <c r="N259" t="s">
        <v>1133</v>
      </c>
      <c r="O259" t="s">
        <v>992</v>
      </c>
      <c r="P259" t="s">
        <v>1135</v>
      </c>
      <c r="Q259" t="b">
        <v>1</v>
      </c>
      <c r="R259" t="b">
        <v>1</v>
      </c>
      <c r="S259" t="s">
        <v>1099</v>
      </c>
      <c r="T259" t="s">
        <v>992</v>
      </c>
      <c r="U259" t="s">
        <v>1060</v>
      </c>
      <c r="V259" t="s">
        <v>995</v>
      </c>
      <c r="W259" t="s">
        <v>1034</v>
      </c>
      <c r="X259" t="s">
        <v>1062</v>
      </c>
    </row>
    <row r="260" spans="1:24" x14ac:dyDescent="0.25">
      <c r="A260" t="s">
        <v>42</v>
      </c>
      <c r="B260" t="s">
        <v>1739</v>
      </c>
      <c r="C260" t="s">
        <v>341</v>
      </c>
      <c r="D260" t="s">
        <v>992</v>
      </c>
      <c r="E260" t="s">
        <v>990</v>
      </c>
      <c r="F260">
        <v>57918</v>
      </c>
      <c r="G260" t="s">
        <v>1085</v>
      </c>
      <c r="H260" t="s">
        <v>1740</v>
      </c>
      <c r="I260" t="s">
        <v>1741</v>
      </c>
      <c r="J260" t="s">
        <v>1424</v>
      </c>
      <c r="K260" t="s">
        <v>1026</v>
      </c>
      <c r="L260" t="s">
        <v>1027</v>
      </c>
      <c r="M260" t="s">
        <v>1028</v>
      </c>
      <c r="N260" t="s">
        <v>1029</v>
      </c>
      <c r="O260" t="s">
        <v>992</v>
      </c>
      <c r="P260" t="s">
        <v>1031</v>
      </c>
      <c r="Q260" t="b">
        <v>1</v>
      </c>
      <c r="R260" t="b">
        <v>0</v>
      </c>
      <c r="S260" t="s">
        <v>1032</v>
      </c>
      <c r="T260" t="s">
        <v>992</v>
      </c>
      <c r="U260" t="s">
        <v>1139</v>
      </c>
      <c r="V260" t="s">
        <v>995</v>
      </c>
      <c r="W260" t="s">
        <v>1034</v>
      </c>
      <c r="X260" t="s">
        <v>1742</v>
      </c>
    </row>
    <row r="261" spans="1:24" x14ac:dyDescent="0.25">
      <c r="A261" t="s">
        <v>42</v>
      </c>
      <c r="B261" t="s">
        <v>1743</v>
      </c>
      <c r="C261" t="s">
        <v>341</v>
      </c>
      <c r="D261" t="s">
        <v>992</v>
      </c>
      <c r="E261" t="s">
        <v>999</v>
      </c>
      <c r="F261">
        <v>42945</v>
      </c>
      <c r="G261" t="s">
        <v>1085</v>
      </c>
      <c r="H261" t="s">
        <v>1744</v>
      </c>
      <c r="I261" t="s">
        <v>1741</v>
      </c>
      <c r="J261" t="s">
        <v>1424</v>
      </c>
      <c r="K261" t="s">
        <v>1038</v>
      </c>
      <c r="L261" t="s">
        <v>1039</v>
      </c>
      <c r="M261" t="s">
        <v>1028</v>
      </c>
      <c r="N261" t="s">
        <v>1040</v>
      </c>
      <c r="O261" t="s">
        <v>992</v>
      </c>
      <c r="P261" t="s">
        <v>1042</v>
      </c>
      <c r="Q261" t="b">
        <v>1</v>
      </c>
      <c r="R261" t="b">
        <v>0</v>
      </c>
      <c r="S261" t="s">
        <v>1032</v>
      </c>
      <c r="T261" t="s">
        <v>992</v>
      </c>
      <c r="U261" t="s">
        <v>1139</v>
      </c>
      <c r="V261" t="s">
        <v>995</v>
      </c>
      <c r="W261" t="s">
        <v>1034</v>
      </c>
      <c r="X261" t="s">
        <v>1745</v>
      </c>
    </row>
    <row r="262" spans="1:24" x14ac:dyDescent="0.25">
      <c r="A262" t="s">
        <v>42</v>
      </c>
      <c r="B262" t="s">
        <v>1746</v>
      </c>
      <c r="C262" t="s">
        <v>341</v>
      </c>
      <c r="D262" t="s">
        <v>992</v>
      </c>
      <c r="E262" t="s">
        <v>1001</v>
      </c>
      <c r="F262">
        <v>46699</v>
      </c>
      <c r="G262" t="s">
        <v>1085</v>
      </c>
      <c r="H262" t="s">
        <v>1747</v>
      </c>
      <c r="I262" t="s">
        <v>1741</v>
      </c>
      <c r="J262" t="s">
        <v>1424</v>
      </c>
      <c r="K262" t="s">
        <v>1045</v>
      </c>
      <c r="L262" t="s">
        <v>1046</v>
      </c>
      <c r="M262" t="s">
        <v>1028</v>
      </c>
      <c r="N262" t="s">
        <v>1047</v>
      </c>
      <c r="O262" t="s">
        <v>992</v>
      </c>
      <c r="P262" t="s">
        <v>1049</v>
      </c>
      <c r="Q262" t="b">
        <v>1</v>
      </c>
      <c r="R262" t="b">
        <v>0</v>
      </c>
      <c r="S262" t="s">
        <v>1032</v>
      </c>
      <c r="T262" t="s">
        <v>992</v>
      </c>
      <c r="U262" t="s">
        <v>1139</v>
      </c>
      <c r="V262" t="s">
        <v>995</v>
      </c>
      <c r="W262" t="s">
        <v>1034</v>
      </c>
      <c r="X262" t="s">
        <v>1748</v>
      </c>
    </row>
    <row r="263" spans="1:24" x14ac:dyDescent="0.25">
      <c r="A263" t="s">
        <v>42</v>
      </c>
      <c r="B263" t="s">
        <v>1749</v>
      </c>
      <c r="C263" t="s">
        <v>341</v>
      </c>
      <c r="D263" t="s">
        <v>992</v>
      </c>
      <c r="E263" t="s">
        <v>1003</v>
      </c>
      <c r="F263">
        <v>58146</v>
      </c>
      <c r="G263" t="s">
        <v>1085</v>
      </c>
      <c r="H263" t="s">
        <v>1750</v>
      </c>
      <c r="I263" t="s">
        <v>1751</v>
      </c>
      <c r="J263" t="s">
        <v>1424</v>
      </c>
      <c r="K263" t="s">
        <v>1065</v>
      </c>
      <c r="L263" t="s">
        <v>1432</v>
      </c>
      <c r="M263" t="s">
        <v>1028</v>
      </c>
      <c r="N263" t="s">
        <v>1067</v>
      </c>
      <c r="O263" t="s">
        <v>992</v>
      </c>
      <c r="P263" t="s">
        <v>1069</v>
      </c>
      <c r="Q263" t="b">
        <v>1</v>
      </c>
      <c r="R263" t="b">
        <v>0</v>
      </c>
      <c r="S263" t="s">
        <v>1032</v>
      </c>
      <c r="T263" t="s">
        <v>992</v>
      </c>
      <c r="U263" t="s">
        <v>1139</v>
      </c>
      <c r="V263" t="s">
        <v>995</v>
      </c>
      <c r="W263" t="s">
        <v>1034</v>
      </c>
      <c r="X263" t="s">
        <v>1752</v>
      </c>
    </row>
    <row r="264" spans="1:24" x14ac:dyDescent="0.25">
      <c r="A264" t="s">
        <v>42</v>
      </c>
      <c r="B264" t="s">
        <v>1753</v>
      </c>
      <c r="C264" t="s">
        <v>341</v>
      </c>
      <c r="D264" t="s">
        <v>992</v>
      </c>
      <c r="E264" t="s">
        <v>1005</v>
      </c>
      <c r="F264">
        <v>58146</v>
      </c>
      <c r="G264" t="s">
        <v>1085</v>
      </c>
      <c r="H264" t="s">
        <v>1750</v>
      </c>
      <c r="I264" t="s">
        <v>1741</v>
      </c>
      <c r="J264" t="s">
        <v>1424</v>
      </c>
      <c r="K264" t="s">
        <v>1065</v>
      </c>
      <c r="L264" t="s">
        <v>1066</v>
      </c>
      <c r="M264" t="s">
        <v>1028</v>
      </c>
      <c r="N264" t="s">
        <v>1067</v>
      </c>
      <c r="O264" t="s">
        <v>992</v>
      </c>
      <c r="P264" t="s">
        <v>1069</v>
      </c>
      <c r="Q264" t="b">
        <v>1</v>
      </c>
      <c r="R264" t="b">
        <v>0</v>
      </c>
      <c r="S264" t="s">
        <v>1032</v>
      </c>
      <c r="T264" t="s">
        <v>992</v>
      </c>
      <c r="U264" t="s">
        <v>1139</v>
      </c>
      <c r="V264" t="s">
        <v>995</v>
      </c>
      <c r="W264" t="s">
        <v>1034</v>
      </c>
      <c r="X264" t="s">
        <v>1754</v>
      </c>
    </row>
    <row r="265" spans="1:24" x14ac:dyDescent="0.25">
      <c r="A265" t="s">
        <v>42</v>
      </c>
      <c r="B265" t="s">
        <v>1755</v>
      </c>
      <c r="C265" t="s">
        <v>341</v>
      </c>
      <c r="D265" t="s">
        <v>992</v>
      </c>
      <c r="E265" t="s">
        <v>1007</v>
      </c>
      <c r="F265">
        <v>45753</v>
      </c>
      <c r="G265" t="s">
        <v>1085</v>
      </c>
      <c r="H265" t="s">
        <v>1756</v>
      </c>
      <c r="I265" t="s">
        <v>1741</v>
      </c>
      <c r="J265" t="s">
        <v>1424</v>
      </c>
      <c r="K265" t="s">
        <v>1072</v>
      </c>
      <c r="L265" t="s">
        <v>1073</v>
      </c>
      <c r="M265" t="s">
        <v>1028</v>
      </c>
      <c r="N265" t="s">
        <v>1074</v>
      </c>
      <c r="O265" t="s">
        <v>992</v>
      </c>
      <c r="P265" t="s">
        <v>1076</v>
      </c>
      <c r="Q265" t="b">
        <v>1</v>
      </c>
      <c r="R265" t="b">
        <v>0</v>
      </c>
      <c r="S265" t="s">
        <v>1032</v>
      </c>
      <c r="T265" t="s">
        <v>992</v>
      </c>
      <c r="U265" t="s">
        <v>1139</v>
      </c>
      <c r="V265" t="s">
        <v>995</v>
      </c>
      <c r="W265" t="s">
        <v>1034</v>
      </c>
      <c r="X265" t="s">
        <v>1757</v>
      </c>
    </row>
    <row r="266" spans="1:24" x14ac:dyDescent="0.25">
      <c r="A266" t="s">
        <v>42</v>
      </c>
      <c r="B266" t="s">
        <v>1758</v>
      </c>
      <c r="C266" t="s">
        <v>341</v>
      </c>
      <c r="D266" t="s">
        <v>992</v>
      </c>
      <c r="E266" t="s">
        <v>1009</v>
      </c>
      <c r="F266">
        <v>47574</v>
      </c>
      <c r="G266" t="s">
        <v>1085</v>
      </c>
      <c r="H266" t="s">
        <v>1759</v>
      </c>
      <c r="I266" t="s">
        <v>1741</v>
      </c>
      <c r="J266" t="s">
        <v>1424</v>
      </c>
      <c r="K266" t="s">
        <v>1079</v>
      </c>
      <c r="L266" t="s">
        <v>1080</v>
      </c>
      <c r="M266" t="s">
        <v>1028</v>
      </c>
      <c r="N266" t="s">
        <v>1081</v>
      </c>
      <c r="O266" t="s">
        <v>992</v>
      </c>
      <c r="P266" t="s">
        <v>1083</v>
      </c>
      <c r="Q266" t="b">
        <v>1</v>
      </c>
      <c r="R266" t="b">
        <v>0</v>
      </c>
      <c r="S266" t="s">
        <v>1032</v>
      </c>
      <c r="T266" t="s">
        <v>992</v>
      </c>
      <c r="U266" t="s">
        <v>1139</v>
      </c>
      <c r="V266" t="s">
        <v>995</v>
      </c>
      <c r="W266" t="s">
        <v>1034</v>
      </c>
      <c r="X266" t="s">
        <v>1760</v>
      </c>
    </row>
    <row r="267" spans="1:24" x14ac:dyDescent="0.25">
      <c r="A267" t="s">
        <v>42</v>
      </c>
      <c r="B267" t="s">
        <v>1761</v>
      </c>
      <c r="C267" t="s">
        <v>341</v>
      </c>
      <c r="D267" t="s">
        <v>992</v>
      </c>
      <c r="E267" t="s">
        <v>1011</v>
      </c>
      <c r="F267">
        <v>61910</v>
      </c>
      <c r="G267" t="s">
        <v>1085</v>
      </c>
      <c r="H267" t="s">
        <v>1762</v>
      </c>
      <c r="I267" t="s">
        <v>1751</v>
      </c>
      <c r="J267" t="s">
        <v>1424</v>
      </c>
      <c r="K267" t="s">
        <v>1094</v>
      </c>
      <c r="L267" t="s">
        <v>1440</v>
      </c>
      <c r="M267" t="s">
        <v>1028</v>
      </c>
      <c r="N267" t="s">
        <v>1096</v>
      </c>
      <c r="O267" t="s">
        <v>992</v>
      </c>
      <c r="P267" t="s">
        <v>1098</v>
      </c>
      <c r="Q267" t="b">
        <v>1</v>
      </c>
      <c r="R267" t="b">
        <v>0</v>
      </c>
      <c r="S267" t="s">
        <v>1032</v>
      </c>
      <c r="T267" t="s">
        <v>992</v>
      </c>
      <c r="U267" t="s">
        <v>1139</v>
      </c>
      <c r="V267" t="s">
        <v>995</v>
      </c>
      <c r="W267" t="s">
        <v>1034</v>
      </c>
      <c r="X267" t="s">
        <v>1763</v>
      </c>
    </row>
    <row r="268" spans="1:24" x14ac:dyDescent="0.25">
      <c r="A268" t="s">
        <v>42</v>
      </c>
      <c r="B268" t="s">
        <v>1764</v>
      </c>
      <c r="C268" t="s">
        <v>341</v>
      </c>
      <c r="D268" t="s">
        <v>992</v>
      </c>
      <c r="E268" t="s">
        <v>1013</v>
      </c>
      <c r="F268">
        <v>61910</v>
      </c>
      <c r="G268" t="s">
        <v>1085</v>
      </c>
      <c r="H268" t="s">
        <v>1762</v>
      </c>
      <c r="I268" t="s">
        <v>1741</v>
      </c>
      <c r="J268" t="s">
        <v>1424</v>
      </c>
      <c r="K268" t="s">
        <v>1094</v>
      </c>
      <c r="L268" t="s">
        <v>1095</v>
      </c>
      <c r="M268" t="s">
        <v>1028</v>
      </c>
      <c r="N268" t="s">
        <v>1096</v>
      </c>
      <c r="O268" t="s">
        <v>992</v>
      </c>
      <c r="P268" t="s">
        <v>1098</v>
      </c>
      <c r="Q268" t="b">
        <v>1</v>
      </c>
      <c r="R268" t="b">
        <v>0</v>
      </c>
      <c r="S268" t="s">
        <v>1032</v>
      </c>
      <c r="T268" t="s">
        <v>992</v>
      </c>
      <c r="U268" t="s">
        <v>1139</v>
      </c>
      <c r="V268" t="s">
        <v>995</v>
      </c>
      <c r="W268" t="s">
        <v>1034</v>
      </c>
      <c r="X268" t="s">
        <v>1765</v>
      </c>
    </row>
    <row r="269" spans="1:24" x14ac:dyDescent="0.25">
      <c r="A269" t="s">
        <v>42</v>
      </c>
      <c r="B269" t="s">
        <v>1766</v>
      </c>
      <c r="C269" t="s">
        <v>341</v>
      </c>
      <c r="D269" t="s">
        <v>992</v>
      </c>
      <c r="E269" t="s">
        <v>1015</v>
      </c>
      <c r="F269">
        <v>54126</v>
      </c>
      <c r="G269" t="s">
        <v>1085</v>
      </c>
      <c r="H269" t="s">
        <v>1767</v>
      </c>
      <c r="I269" t="s">
        <v>1741</v>
      </c>
      <c r="J269" t="s">
        <v>1424</v>
      </c>
      <c r="K269" t="s">
        <v>1102</v>
      </c>
      <c r="L269" t="s">
        <v>1103</v>
      </c>
      <c r="M269" t="s">
        <v>1028</v>
      </c>
      <c r="N269" t="s">
        <v>1104</v>
      </c>
      <c r="O269" t="s">
        <v>992</v>
      </c>
      <c r="P269" t="s">
        <v>1106</v>
      </c>
      <c r="Q269" t="b">
        <v>1</v>
      </c>
      <c r="R269" t="b">
        <v>0</v>
      </c>
      <c r="S269" t="s">
        <v>1032</v>
      </c>
      <c r="T269" t="s">
        <v>992</v>
      </c>
      <c r="U269" t="s">
        <v>1139</v>
      </c>
      <c r="V269" t="s">
        <v>995</v>
      </c>
      <c r="W269" t="s">
        <v>1034</v>
      </c>
      <c r="X269" t="s">
        <v>1768</v>
      </c>
    </row>
    <row r="270" spans="1:24" x14ac:dyDescent="0.25">
      <c r="A270" t="s">
        <v>42</v>
      </c>
      <c r="B270" t="s">
        <v>1769</v>
      </c>
      <c r="C270" t="s">
        <v>341</v>
      </c>
      <c r="D270" t="s">
        <v>992</v>
      </c>
      <c r="E270" t="s">
        <v>1017</v>
      </c>
      <c r="F270">
        <v>50374</v>
      </c>
      <c r="G270" t="s">
        <v>1085</v>
      </c>
      <c r="H270" t="s">
        <v>1770</v>
      </c>
      <c r="I270" t="s">
        <v>1741</v>
      </c>
      <c r="J270" t="s">
        <v>1424</v>
      </c>
      <c r="K270" t="s">
        <v>1109</v>
      </c>
      <c r="L270" t="s">
        <v>1110</v>
      </c>
      <c r="M270" t="s">
        <v>1028</v>
      </c>
      <c r="N270" t="s">
        <v>1111</v>
      </c>
      <c r="O270" t="s">
        <v>992</v>
      </c>
      <c r="P270" t="s">
        <v>1113</v>
      </c>
      <c r="Q270" t="b">
        <v>1</v>
      </c>
      <c r="R270" t="b">
        <v>0</v>
      </c>
      <c r="S270" t="s">
        <v>1032</v>
      </c>
      <c r="T270" t="s">
        <v>992</v>
      </c>
      <c r="U270" t="s">
        <v>1139</v>
      </c>
      <c r="V270" t="s">
        <v>995</v>
      </c>
      <c r="W270" t="s">
        <v>1034</v>
      </c>
      <c r="X270" t="s">
        <v>1771</v>
      </c>
    </row>
    <row r="271" spans="1:24" x14ac:dyDescent="0.25">
      <c r="A271" t="s">
        <v>42</v>
      </c>
      <c r="B271" t="s">
        <v>1772</v>
      </c>
      <c r="C271" t="s">
        <v>341</v>
      </c>
      <c r="D271" t="s">
        <v>992</v>
      </c>
      <c r="E271" t="s">
        <v>1019</v>
      </c>
      <c r="F271">
        <v>70587</v>
      </c>
      <c r="G271" t="s">
        <v>1085</v>
      </c>
      <c r="H271" t="s">
        <v>1773</v>
      </c>
      <c r="I271" t="s">
        <v>1751</v>
      </c>
      <c r="J271" t="s">
        <v>1424</v>
      </c>
      <c r="K271" t="s">
        <v>1123</v>
      </c>
      <c r="L271" t="s">
        <v>1451</v>
      </c>
      <c r="M271" t="s">
        <v>1028</v>
      </c>
      <c r="N271" t="s">
        <v>1125</v>
      </c>
      <c r="O271" t="s">
        <v>992</v>
      </c>
      <c r="P271" t="s">
        <v>1127</v>
      </c>
      <c r="Q271" t="b">
        <v>1</v>
      </c>
      <c r="R271" t="b">
        <v>0</v>
      </c>
      <c r="S271" t="s">
        <v>1032</v>
      </c>
      <c r="T271" t="s">
        <v>992</v>
      </c>
      <c r="U271" t="s">
        <v>1139</v>
      </c>
      <c r="V271" t="s">
        <v>995</v>
      </c>
      <c r="W271" t="s">
        <v>1034</v>
      </c>
      <c r="X271" t="s">
        <v>1774</v>
      </c>
    </row>
    <row r="272" spans="1:24" x14ac:dyDescent="0.25">
      <c r="A272" t="s">
        <v>42</v>
      </c>
      <c r="B272" t="s">
        <v>1775</v>
      </c>
      <c r="C272" t="s">
        <v>341</v>
      </c>
      <c r="D272" t="s">
        <v>992</v>
      </c>
      <c r="E272" t="s">
        <v>1021</v>
      </c>
      <c r="F272">
        <v>70587</v>
      </c>
      <c r="G272" t="s">
        <v>1085</v>
      </c>
      <c r="H272" t="s">
        <v>1773</v>
      </c>
      <c r="I272" t="s">
        <v>1741</v>
      </c>
      <c r="J272" t="s">
        <v>1424</v>
      </c>
      <c r="K272" t="s">
        <v>1123</v>
      </c>
      <c r="L272" t="s">
        <v>1124</v>
      </c>
      <c r="M272" t="s">
        <v>1028</v>
      </c>
      <c r="N272" t="s">
        <v>1125</v>
      </c>
      <c r="O272" t="s">
        <v>992</v>
      </c>
      <c r="P272" t="s">
        <v>1127</v>
      </c>
      <c r="Q272" t="b">
        <v>1</v>
      </c>
      <c r="R272" t="b">
        <v>0</v>
      </c>
      <c r="S272" t="s">
        <v>1032</v>
      </c>
      <c r="T272" t="s">
        <v>992</v>
      </c>
      <c r="U272" t="s">
        <v>1139</v>
      </c>
      <c r="V272" t="s">
        <v>995</v>
      </c>
      <c r="W272" t="s">
        <v>1034</v>
      </c>
      <c r="X272" t="s">
        <v>1776</v>
      </c>
    </row>
    <row r="273" spans="1:24" x14ac:dyDescent="0.25">
      <c r="A273" t="s">
        <v>42</v>
      </c>
      <c r="B273" t="s">
        <v>1777</v>
      </c>
      <c r="C273" t="s">
        <v>341</v>
      </c>
      <c r="D273" t="s">
        <v>992</v>
      </c>
      <c r="E273" t="s">
        <v>1129</v>
      </c>
      <c r="F273">
        <v>57349</v>
      </c>
      <c r="G273" t="s">
        <v>1085</v>
      </c>
      <c r="H273" t="s">
        <v>1778</v>
      </c>
      <c r="I273" t="s">
        <v>1741</v>
      </c>
      <c r="J273" t="s">
        <v>1424</v>
      </c>
      <c r="K273" t="s">
        <v>1131</v>
      </c>
      <c r="L273" t="s">
        <v>1132</v>
      </c>
      <c r="M273" t="s">
        <v>1028</v>
      </c>
      <c r="N273" t="s">
        <v>1133</v>
      </c>
      <c r="O273" t="s">
        <v>992</v>
      </c>
      <c r="P273" t="s">
        <v>1135</v>
      </c>
      <c r="Q273" t="b">
        <v>1</v>
      </c>
      <c r="R273" t="b">
        <v>0</v>
      </c>
      <c r="S273" t="s">
        <v>1032</v>
      </c>
      <c r="T273" t="s">
        <v>992</v>
      </c>
      <c r="U273" t="s">
        <v>1139</v>
      </c>
      <c r="V273" t="s">
        <v>995</v>
      </c>
      <c r="W273" t="s">
        <v>1034</v>
      </c>
      <c r="X273" t="s">
        <v>1779</v>
      </c>
    </row>
    <row r="274" spans="1:24" x14ac:dyDescent="0.25">
      <c r="A274" t="s">
        <v>42</v>
      </c>
      <c r="B274" t="s">
        <v>1780</v>
      </c>
      <c r="C274" t="s">
        <v>342</v>
      </c>
      <c r="D274" t="s">
        <v>992</v>
      </c>
      <c r="E274" t="s">
        <v>990</v>
      </c>
      <c r="F274">
        <v>71376</v>
      </c>
      <c r="G274" t="s">
        <v>1085</v>
      </c>
      <c r="H274" t="s">
        <v>1781</v>
      </c>
      <c r="I274" t="s">
        <v>1782</v>
      </c>
      <c r="J274" t="s">
        <v>1424</v>
      </c>
      <c r="K274" t="s">
        <v>1026</v>
      </c>
      <c r="L274" t="s">
        <v>1027</v>
      </c>
      <c r="M274" t="s">
        <v>1028</v>
      </c>
      <c r="N274" t="s">
        <v>1029</v>
      </c>
      <c r="O274" t="s">
        <v>992</v>
      </c>
      <c r="P274" t="s">
        <v>1031</v>
      </c>
      <c r="Q274" t="b">
        <v>1</v>
      </c>
      <c r="R274" t="b">
        <v>0</v>
      </c>
      <c r="S274" t="s">
        <v>1032</v>
      </c>
      <c r="T274" t="s">
        <v>992</v>
      </c>
      <c r="U274" t="s">
        <v>1139</v>
      </c>
      <c r="V274" t="s">
        <v>995</v>
      </c>
      <c r="W274" t="s">
        <v>1034</v>
      </c>
      <c r="X274" t="s">
        <v>1783</v>
      </c>
    </row>
    <row r="275" spans="1:24" x14ac:dyDescent="0.25">
      <c r="A275" t="s">
        <v>42</v>
      </c>
      <c r="B275" t="s">
        <v>1784</v>
      </c>
      <c r="C275" t="s">
        <v>342</v>
      </c>
      <c r="D275" t="s">
        <v>992</v>
      </c>
      <c r="E275" t="s">
        <v>999</v>
      </c>
      <c r="F275">
        <v>68999</v>
      </c>
      <c r="G275" t="s">
        <v>1085</v>
      </c>
      <c r="H275" t="s">
        <v>1785</v>
      </c>
      <c r="I275" t="s">
        <v>1782</v>
      </c>
      <c r="J275" t="s">
        <v>1424</v>
      </c>
      <c r="K275" t="s">
        <v>1038</v>
      </c>
      <c r="L275" t="s">
        <v>1039</v>
      </c>
      <c r="M275" t="s">
        <v>1028</v>
      </c>
      <c r="N275" t="s">
        <v>1040</v>
      </c>
      <c r="O275" t="s">
        <v>992</v>
      </c>
      <c r="P275" t="s">
        <v>1042</v>
      </c>
      <c r="Q275" t="b">
        <v>1</v>
      </c>
      <c r="R275" t="b">
        <v>0</v>
      </c>
      <c r="S275" t="s">
        <v>1032</v>
      </c>
      <c r="T275" t="s">
        <v>992</v>
      </c>
      <c r="U275" t="s">
        <v>1139</v>
      </c>
      <c r="V275" t="s">
        <v>995</v>
      </c>
      <c r="W275" t="s">
        <v>1034</v>
      </c>
      <c r="X275" t="s">
        <v>1786</v>
      </c>
    </row>
    <row r="276" spans="1:24" x14ac:dyDescent="0.25">
      <c r="A276" t="s">
        <v>42</v>
      </c>
      <c r="B276" t="s">
        <v>1787</v>
      </c>
      <c r="C276" t="s">
        <v>342</v>
      </c>
      <c r="D276" t="s">
        <v>992</v>
      </c>
      <c r="E276" t="s">
        <v>1001</v>
      </c>
      <c r="F276">
        <v>70106</v>
      </c>
      <c r="G276" t="s">
        <v>1085</v>
      </c>
      <c r="H276" t="s">
        <v>1788</v>
      </c>
      <c r="I276" t="s">
        <v>1782</v>
      </c>
      <c r="J276" t="s">
        <v>1424</v>
      </c>
      <c r="K276" t="s">
        <v>1045</v>
      </c>
      <c r="L276" t="s">
        <v>1046</v>
      </c>
      <c r="M276" t="s">
        <v>1028</v>
      </c>
      <c r="N276" t="s">
        <v>1047</v>
      </c>
      <c r="O276" t="s">
        <v>992</v>
      </c>
      <c r="P276" t="s">
        <v>1049</v>
      </c>
      <c r="Q276" t="b">
        <v>1</v>
      </c>
      <c r="R276" t="b">
        <v>0</v>
      </c>
      <c r="S276" t="s">
        <v>1032</v>
      </c>
      <c r="T276" t="s">
        <v>992</v>
      </c>
      <c r="U276" t="s">
        <v>1139</v>
      </c>
      <c r="V276" t="s">
        <v>995</v>
      </c>
      <c r="W276" t="s">
        <v>1034</v>
      </c>
      <c r="X276" t="s">
        <v>1789</v>
      </c>
    </row>
    <row r="277" spans="1:24" x14ac:dyDescent="0.25">
      <c r="A277" t="s">
        <v>42</v>
      </c>
      <c r="B277" t="s">
        <v>1790</v>
      </c>
      <c r="C277" t="s">
        <v>342</v>
      </c>
      <c r="D277" t="s">
        <v>992</v>
      </c>
      <c r="E277" t="s">
        <v>1003</v>
      </c>
      <c r="F277">
        <v>67563</v>
      </c>
      <c r="G277" t="s">
        <v>1085</v>
      </c>
      <c r="H277" t="s">
        <v>1791</v>
      </c>
      <c r="I277" t="s">
        <v>1792</v>
      </c>
      <c r="J277" t="s">
        <v>1424</v>
      </c>
      <c r="K277" t="s">
        <v>1065</v>
      </c>
      <c r="L277" t="s">
        <v>1432</v>
      </c>
      <c r="M277" t="s">
        <v>1028</v>
      </c>
      <c r="N277" t="s">
        <v>1067</v>
      </c>
      <c r="O277" t="s">
        <v>992</v>
      </c>
      <c r="P277" t="s">
        <v>1069</v>
      </c>
      <c r="Q277" t="b">
        <v>1</v>
      </c>
      <c r="R277" t="b">
        <v>0</v>
      </c>
      <c r="S277" t="s">
        <v>1032</v>
      </c>
      <c r="T277" t="s">
        <v>992</v>
      </c>
      <c r="U277" t="s">
        <v>1139</v>
      </c>
      <c r="V277" t="s">
        <v>995</v>
      </c>
      <c r="W277" t="s">
        <v>1034</v>
      </c>
      <c r="X277" t="s">
        <v>1793</v>
      </c>
    </row>
    <row r="278" spans="1:24" x14ac:dyDescent="0.25">
      <c r="A278" t="s">
        <v>42</v>
      </c>
      <c r="B278" t="s">
        <v>1794</v>
      </c>
      <c r="C278" t="s">
        <v>342</v>
      </c>
      <c r="D278" t="s">
        <v>992</v>
      </c>
      <c r="E278" t="s">
        <v>1005</v>
      </c>
      <c r="F278">
        <v>67563</v>
      </c>
      <c r="G278" t="s">
        <v>1085</v>
      </c>
      <c r="H278" t="s">
        <v>1791</v>
      </c>
      <c r="I278" t="s">
        <v>1782</v>
      </c>
      <c r="J278" t="s">
        <v>1424</v>
      </c>
      <c r="K278" t="s">
        <v>1065</v>
      </c>
      <c r="L278" t="s">
        <v>1066</v>
      </c>
      <c r="M278" t="s">
        <v>1028</v>
      </c>
      <c r="N278" t="s">
        <v>1067</v>
      </c>
      <c r="O278" t="s">
        <v>992</v>
      </c>
      <c r="P278" t="s">
        <v>1069</v>
      </c>
      <c r="Q278" t="b">
        <v>1</v>
      </c>
      <c r="R278" t="b">
        <v>0</v>
      </c>
      <c r="S278" t="s">
        <v>1032</v>
      </c>
      <c r="T278" t="s">
        <v>992</v>
      </c>
      <c r="U278" t="s">
        <v>1139</v>
      </c>
      <c r="V278" t="s">
        <v>995</v>
      </c>
      <c r="W278" t="s">
        <v>1034</v>
      </c>
      <c r="X278" t="s">
        <v>1795</v>
      </c>
    </row>
    <row r="279" spans="1:24" x14ac:dyDescent="0.25">
      <c r="A279" t="s">
        <v>42</v>
      </c>
      <c r="B279" t="s">
        <v>1796</v>
      </c>
      <c r="C279" t="s">
        <v>342</v>
      </c>
      <c r="E279" t="s">
        <v>1007</v>
      </c>
      <c r="F279">
        <v>70057</v>
      </c>
      <c r="G279" t="s">
        <v>1051</v>
      </c>
      <c r="H279" t="s">
        <v>1797</v>
      </c>
      <c r="I279" t="s">
        <v>1782</v>
      </c>
      <c r="J279" t="s">
        <v>1424</v>
      </c>
      <c r="K279" t="s">
        <v>1072</v>
      </c>
      <c r="L279" t="s">
        <v>1073</v>
      </c>
      <c r="M279" t="s">
        <v>1028</v>
      </c>
      <c r="N279" t="s">
        <v>1074</v>
      </c>
      <c r="O279" t="s">
        <v>992</v>
      </c>
      <c r="P279" t="s">
        <v>1076</v>
      </c>
      <c r="Q279" t="b">
        <v>1</v>
      </c>
      <c r="R279" t="b">
        <v>1</v>
      </c>
      <c r="S279" t="s">
        <v>1099</v>
      </c>
      <c r="T279" t="s">
        <v>992</v>
      </c>
      <c r="U279" t="s">
        <v>1060</v>
      </c>
      <c r="V279" t="s">
        <v>995</v>
      </c>
      <c r="W279" t="s">
        <v>1034</v>
      </c>
      <c r="X279" t="s">
        <v>1062</v>
      </c>
    </row>
    <row r="280" spans="1:24" x14ac:dyDescent="0.25">
      <c r="A280" t="s">
        <v>42</v>
      </c>
      <c r="B280" t="s">
        <v>1798</v>
      </c>
      <c r="C280" t="s">
        <v>342</v>
      </c>
      <c r="D280" t="s">
        <v>992</v>
      </c>
      <c r="E280" t="s">
        <v>1009</v>
      </c>
      <c r="F280">
        <v>75997</v>
      </c>
      <c r="G280" t="s">
        <v>1085</v>
      </c>
      <c r="H280" t="s">
        <v>1799</v>
      </c>
      <c r="I280" t="s">
        <v>1782</v>
      </c>
      <c r="J280" t="s">
        <v>1424</v>
      </c>
      <c r="K280" t="s">
        <v>1079</v>
      </c>
      <c r="L280" t="s">
        <v>1080</v>
      </c>
      <c r="M280" t="s">
        <v>1028</v>
      </c>
      <c r="N280" t="s">
        <v>1081</v>
      </c>
      <c r="O280" t="s">
        <v>992</v>
      </c>
      <c r="P280" t="s">
        <v>1083</v>
      </c>
      <c r="Q280" t="b">
        <v>1</v>
      </c>
      <c r="R280" t="b">
        <v>0</v>
      </c>
      <c r="S280" t="s">
        <v>1032</v>
      </c>
      <c r="T280" t="s">
        <v>992</v>
      </c>
      <c r="U280" t="s">
        <v>1139</v>
      </c>
      <c r="V280" t="s">
        <v>995</v>
      </c>
      <c r="W280" t="s">
        <v>1034</v>
      </c>
      <c r="X280" t="s">
        <v>1800</v>
      </c>
    </row>
    <row r="281" spans="1:24" x14ac:dyDescent="0.25">
      <c r="A281" t="s">
        <v>42</v>
      </c>
      <c r="B281" t="s">
        <v>1801</v>
      </c>
      <c r="C281" t="s">
        <v>342</v>
      </c>
      <c r="D281" t="s">
        <v>992</v>
      </c>
      <c r="E281" t="s">
        <v>1011</v>
      </c>
      <c r="F281">
        <v>73994</v>
      </c>
      <c r="G281" t="s">
        <v>1085</v>
      </c>
      <c r="H281" t="s">
        <v>1802</v>
      </c>
      <c r="I281" t="s">
        <v>1792</v>
      </c>
      <c r="J281" t="s">
        <v>1424</v>
      </c>
      <c r="K281" t="s">
        <v>1094</v>
      </c>
      <c r="L281" t="s">
        <v>1440</v>
      </c>
      <c r="M281" t="s">
        <v>1028</v>
      </c>
      <c r="N281" t="s">
        <v>1096</v>
      </c>
      <c r="O281" t="s">
        <v>992</v>
      </c>
      <c r="P281" t="s">
        <v>1098</v>
      </c>
      <c r="Q281" t="b">
        <v>1</v>
      </c>
      <c r="R281" t="b">
        <v>0</v>
      </c>
      <c r="S281" t="s">
        <v>1032</v>
      </c>
      <c r="T281" t="s">
        <v>992</v>
      </c>
      <c r="U281" t="s">
        <v>1139</v>
      </c>
      <c r="V281" t="s">
        <v>995</v>
      </c>
      <c r="W281" t="s">
        <v>1034</v>
      </c>
      <c r="X281" t="s">
        <v>1803</v>
      </c>
    </row>
    <row r="282" spans="1:24" x14ac:dyDescent="0.25">
      <c r="A282" t="s">
        <v>42</v>
      </c>
      <c r="B282" t="s">
        <v>1804</v>
      </c>
      <c r="C282" t="s">
        <v>342</v>
      </c>
      <c r="D282" t="s">
        <v>992</v>
      </c>
      <c r="E282" t="s">
        <v>1013</v>
      </c>
      <c r="F282">
        <v>73994</v>
      </c>
      <c r="G282" t="s">
        <v>1085</v>
      </c>
      <c r="H282" t="s">
        <v>1802</v>
      </c>
      <c r="I282" t="s">
        <v>1782</v>
      </c>
      <c r="J282" t="s">
        <v>1424</v>
      </c>
      <c r="K282" t="s">
        <v>1094</v>
      </c>
      <c r="L282" t="s">
        <v>1095</v>
      </c>
      <c r="M282" t="s">
        <v>1028</v>
      </c>
      <c r="N282" t="s">
        <v>1096</v>
      </c>
      <c r="O282" t="s">
        <v>992</v>
      </c>
      <c r="P282" t="s">
        <v>1098</v>
      </c>
      <c r="Q282" t="b">
        <v>1</v>
      </c>
      <c r="R282" t="b">
        <v>0</v>
      </c>
      <c r="S282" t="s">
        <v>1032</v>
      </c>
      <c r="T282" t="s">
        <v>992</v>
      </c>
      <c r="U282" t="s">
        <v>1139</v>
      </c>
      <c r="V282" t="s">
        <v>995</v>
      </c>
      <c r="W282" t="s">
        <v>1034</v>
      </c>
      <c r="X282" t="s">
        <v>1805</v>
      </c>
    </row>
    <row r="283" spans="1:24" x14ac:dyDescent="0.25">
      <c r="A283" t="s">
        <v>42</v>
      </c>
      <c r="B283" t="s">
        <v>1806</v>
      </c>
      <c r="C283" t="s">
        <v>342</v>
      </c>
      <c r="D283" t="s">
        <v>992</v>
      </c>
      <c r="E283" t="s">
        <v>1015</v>
      </c>
      <c r="F283">
        <v>81469</v>
      </c>
      <c r="G283" t="s">
        <v>1085</v>
      </c>
      <c r="H283" t="s">
        <v>1807</v>
      </c>
      <c r="I283" t="s">
        <v>1782</v>
      </c>
      <c r="J283" t="s">
        <v>1424</v>
      </c>
      <c r="K283" t="s">
        <v>1102</v>
      </c>
      <c r="L283" t="s">
        <v>1103</v>
      </c>
      <c r="M283" t="s">
        <v>1028</v>
      </c>
      <c r="N283" t="s">
        <v>1104</v>
      </c>
      <c r="O283" t="s">
        <v>992</v>
      </c>
      <c r="P283" t="s">
        <v>1106</v>
      </c>
      <c r="Q283" t="b">
        <v>1</v>
      </c>
      <c r="R283" t="b">
        <v>0</v>
      </c>
      <c r="S283" t="s">
        <v>1032</v>
      </c>
      <c r="T283" t="s">
        <v>992</v>
      </c>
      <c r="U283" t="s">
        <v>1139</v>
      </c>
      <c r="V283" t="s">
        <v>995</v>
      </c>
      <c r="W283" t="s">
        <v>1034</v>
      </c>
      <c r="X283" t="s">
        <v>1808</v>
      </c>
    </row>
    <row r="284" spans="1:24" x14ac:dyDescent="0.25">
      <c r="A284" t="s">
        <v>42</v>
      </c>
      <c r="B284" t="s">
        <v>1809</v>
      </c>
      <c r="C284" t="s">
        <v>342</v>
      </c>
      <c r="D284" t="s">
        <v>992</v>
      </c>
      <c r="E284" t="s">
        <v>1017</v>
      </c>
      <c r="F284">
        <v>81767</v>
      </c>
      <c r="G284" t="s">
        <v>1085</v>
      </c>
      <c r="H284" t="s">
        <v>1810</v>
      </c>
      <c r="I284" t="s">
        <v>1782</v>
      </c>
      <c r="J284" t="s">
        <v>1424</v>
      </c>
      <c r="K284" t="s">
        <v>1109</v>
      </c>
      <c r="L284" t="s">
        <v>1110</v>
      </c>
      <c r="M284" t="s">
        <v>1028</v>
      </c>
      <c r="N284" t="s">
        <v>1111</v>
      </c>
      <c r="O284" t="s">
        <v>992</v>
      </c>
      <c r="P284" t="s">
        <v>1113</v>
      </c>
      <c r="Q284" t="b">
        <v>1</v>
      </c>
      <c r="R284" t="b">
        <v>0</v>
      </c>
      <c r="S284" t="s">
        <v>1032</v>
      </c>
      <c r="T284" t="s">
        <v>992</v>
      </c>
      <c r="U284" t="s">
        <v>1139</v>
      </c>
      <c r="V284" t="s">
        <v>995</v>
      </c>
      <c r="W284" t="s">
        <v>1034</v>
      </c>
      <c r="X284" t="s">
        <v>1811</v>
      </c>
    </row>
    <row r="285" spans="1:24" x14ac:dyDescent="0.25">
      <c r="A285" t="s">
        <v>42</v>
      </c>
      <c r="B285" t="s">
        <v>1812</v>
      </c>
      <c r="C285" t="s">
        <v>342</v>
      </c>
      <c r="D285" t="s">
        <v>992</v>
      </c>
      <c r="E285" t="s">
        <v>1019</v>
      </c>
      <c r="F285">
        <v>82367</v>
      </c>
      <c r="G285" t="s">
        <v>1085</v>
      </c>
      <c r="H285" t="s">
        <v>1813</v>
      </c>
      <c r="I285" t="s">
        <v>1792</v>
      </c>
      <c r="J285" t="s">
        <v>1424</v>
      </c>
      <c r="K285" t="s">
        <v>1123</v>
      </c>
      <c r="L285" t="s">
        <v>1451</v>
      </c>
      <c r="M285" t="s">
        <v>1028</v>
      </c>
      <c r="N285" t="s">
        <v>1125</v>
      </c>
      <c r="O285" t="s">
        <v>992</v>
      </c>
      <c r="P285" t="s">
        <v>1127</v>
      </c>
      <c r="Q285" t="b">
        <v>1</v>
      </c>
      <c r="R285" t="b">
        <v>0</v>
      </c>
      <c r="S285" t="s">
        <v>1032</v>
      </c>
      <c r="T285" t="s">
        <v>992</v>
      </c>
      <c r="U285" t="s">
        <v>1139</v>
      </c>
      <c r="V285" t="s">
        <v>995</v>
      </c>
      <c r="W285" t="s">
        <v>1034</v>
      </c>
      <c r="X285" t="s">
        <v>1814</v>
      </c>
    </row>
    <row r="286" spans="1:24" x14ac:dyDescent="0.25">
      <c r="A286" t="s">
        <v>42</v>
      </c>
      <c r="B286" t="s">
        <v>1815</v>
      </c>
      <c r="C286" t="s">
        <v>342</v>
      </c>
      <c r="D286" t="s">
        <v>992</v>
      </c>
      <c r="E286" t="s">
        <v>1021</v>
      </c>
      <c r="F286">
        <v>82367</v>
      </c>
      <c r="G286" t="s">
        <v>1085</v>
      </c>
      <c r="H286" t="s">
        <v>1813</v>
      </c>
      <c r="I286" t="s">
        <v>1782</v>
      </c>
      <c r="J286" t="s">
        <v>1424</v>
      </c>
      <c r="K286" t="s">
        <v>1123</v>
      </c>
      <c r="L286" t="s">
        <v>1124</v>
      </c>
      <c r="M286" t="s">
        <v>1028</v>
      </c>
      <c r="N286" t="s">
        <v>1125</v>
      </c>
      <c r="O286" t="s">
        <v>992</v>
      </c>
      <c r="P286" t="s">
        <v>1127</v>
      </c>
      <c r="Q286" t="b">
        <v>1</v>
      </c>
      <c r="R286" t="b">
        <v>0</v>
      </c>
      <c r="S286" t="s">
        <v>1032</v>
      </c>
      <c r="T286" t="s">
        <v>992</v>
      </c>
      <c r="U286" t="s">
        <v>1139</v>
      </c>
      <c r="V286" t="s">
        <v>995</v>
      </c>
      <c r="W286" t="s">
        <v>1034</v>
      </c>
      <c r="X286" t="s">
        <v>1816</v>
      </c>
    </row>
    <row r="287" spans="1:24" x14ac:dyDescent="0.25">
      <c r="A287" t="s">
        <v>42</v>
      </c>
      <c r="B287" t="s">
        <v>1817</v>
      </c>
      <c r="C287" t="s">
        <v>342</v>
      </c>
      <c r="D287" t="s">
        <v>992</v>
      </c>
      <c r="E287" t="s">
        <v>1129</v>
      </c>
      <c r="F287">
        <v>67961</v>
      </c>
      <c r="G287" t="s">
        <v>1085</v>
      </c>
      <c r="H287" t="s">
        <v>1818</v>
      </c>
      <c r="I287" t="s">
        <v>1782</v>
      </c>
      <c r="J287" t="s">
        <v>1424</v>
      </c>
      <c r="K287" t="s">
        <v>1131</v>
      </c>
      <c r="L287" t="s">
        <v>1132</v>
      </c>
      <c r="M287" t="s">
        <v>1028</v>
      </c>
      <c r="N287" t="s">
        <v>1133</v>
      </c>
      <c r="O287" t="s">
        <v>992</v>
      </c>
      <c r="P287" t="s">
        <v>1135</v>
      </c>
      <c r="Q287" t="b">
        <v>1</v>
      </c>
      <c r="R287" t="b">
        <v>0</v>
      </c>
      <c r="S287" t="s">
        <v>1032</v>
      </c>
      <c r="T287" t="s">
        <v>992</v>
      </c>
      <c r="U287" t="s">
        <v>1139</v>
      </c>
      <c r="V287" t="s">
        <v>995</v>
      </c>
      <c r="W287" t="s">
        <v>1034</v>
      </c>
      <c r="X287" t="s">
        <v>1819</v>
      </c>
    </row>
    <row r="288" spans="1:24" x14ac:dyDescent="0.25">
      <c r="A288" t="s">
        <v>42</v>
      </c>
      <c r="B288" t="s">
        <v>1820</v>
      </c>
      <c r="C288" t="s">
        <v>343</v>
      </c>
      <c r="E288" t="s">
        <v>990</v>
      </c>
      <c r="F288">
        <v>7992</v>
      </c>
      <c r="G288" t="s">
        <v>1051</v>
      </c>
      <c r="H288" t="s">
        <v>1821</v>
      </c>
      <c r="I288" t="s">
        <v>1822</v>
      </c>
      <c r="J288" t="s">
        <v>1424</v>
      </c>
      <c r="K288" t="s">
        <v>1026</v>
      </c>
      <c r="L288" t="s">
        <v>1027</v>
      </c>
      <c r="M288" t="s">
        <v>1028</v>
      </c>
      <c r="N288" t="s">
        <v>1029</v>
      </c>
      <c r="O288" t="s">
        <v>992</v>
      </c>
      <c r="P288" t="s">
        <v>1031</v>
      </c>
      <c r="Q288" t="b">
        <v>1</v>
      </c>
      <c r="R288" t="b">
        <v>1</v>
      </c>
      <c r="S288" t="s">
        <v>1099</v>
      </c>
      <c r="T288" t="s">
        <v>992</v>
      </c>
      <c r="U288" t="s">
        <v>1060</v>
      </c>
      <c r="V288" t="s">
        <v>995</v>
      </c>
      <c r="W288" t="s">
        <v>1034</v>
      </c>
      <c r="X288" t="s">
        <v>1062</v>
      </c>
    </row>
    <row r="289" spans="1:24" x14ac:dyDescent="0.25">
      <c r="A289" t="s">
        <v>42</v>
      </c>
      <c r="B289" t="s">
        <v>1823</v>
      </c>
      <c r="C289" t="s">
        <v>343</v>
      </c>
      <c r="E289" t="s">
        <v>999</v>
      </c>
      <c r="F289">
        <v>8131</v>
      </c>
      <c r="G289" t="s">
        <v>1051</v>
      </c>
      <c r="H289" t="s">
        <v>1824</v>
      </c>
      <c r="I289" t="s">
        <v>1822</v>
      </c>
      <c r="J289" t="s">
        <v>1424</v>
      </c>
      <c r="K289" t="s">
        <v>1038</v>
      </c>
      <c r="L289" t="s">
        <v>1039</v>
      </c>
      <c r="M289" t="s">
        <v>1028</v>
      </c>
      <c r="N289" t="s">
        <v>1040</v>
      </c>
      <c r="O289" t="s">
        <v>992</v>
      </c>
      <c r="P289" t="s">
        <v>1042</v>
      </c>
      <c r="Q289" t="b">
        <v>1</v>
      </c>
      <c r="R289" t="b">
        <v>1</v>
      </c>
      <c r="S289" t="s">
        <v>1099</v>
      </c>
      <c r="T289" t="s">
        <v>992</v>
      </c>
      <c r="U289" t="s">
        <v>1060</v>
      </c>
      <c r="V289" t="s">
        <v>995</v>
      </c>
      <c r="W289" t="s">
        <v>1034</v>
      </c>
      <c r="X289" t="s">
        <v>1062</v>
      </c>
    </row>
    <row r="290" spans="1:24" x14ac:dyDescent="0.25">
      <c r="A290" t="s">
        <v>42</v>
      </c>
      <c r="B290" t="s">
        <v>1825</v>
      </c>
      <c r="C290" t="s">
        <v>343</v>
      </c>
      <c r="E290" t="s">
        <v>1001</v>
      </c>
      <c r="F290">
        <v>8158</v>
      </c>
      <c r="G290" t="s">
        <v>1051</v>
      </c>
      <c r="H290" t="s">
        <v>1826</v>
      </c>
      <c r="I290" t="s">
        <v>1822</v>
      </c>
      <c r="J290" t="s">
        <v>1424</v>
      </c>
      <c r="K290" t="s">
        <v>1045</v>
      </c>
      <c r="L290" t="s">
        <v>1046</v>
      </c>
      <c r="M290" t="s">
        <v>1028</v>
      </c>
      <c r="N290" t="s">
        <v>1047</v>
      </c>
      <c r="O290" t="s">
        <v>992</v>
      </c>
      <c r="P290" t="s">
        <v>1049</v>
      </c>
      <c r="Q290" t="b">
        <v>1</v>
      </c>
      <c r="R290" t="b">
        <v>1</v>
      </c>
      <c r="S290" t="s">
        <v>1099</v>
      </c>
      <c r="T290" t="s">
        <v>992</v>
      </c>
      <c r="U290" t="s">
        <v>1060</v>
      </c>
      <c r="V290" t="s">
        <v>995</v>
      </c>
      <c r="W290" t="s">
        <v>1034</v>
      </c>
      <c r="X290" t="s">
        <v>1062</v>
      </c>
    </row>
    <row r="291" spans="1:24" x14ac:dyDescent="0.25">
      <c r="A291" t="s">
        <v>42</v>
      </c>
      <c r="B291" t="s">
        <v>1827</v>
      </c>
      <c r="C291" t="s">
        <v>343</v>
      </c>
      <c r="E291" t="s">
        <v>1003</v>
      </c>
      <c r="F291">
        <v>8264</v>
      </c>
      <c r="G291" t="s">
        <v>1051</v>
      </c>
      <c r="H291" t="s">
        <v>1828</v>
      </c>
      <c r="I291" t="s">
        <v>1829</v>
      </c>
      <c r="J291" t="s">
        <v>1424</v>
      </c>
      <c r="K291" t="s">
        <v>1065</v>
      </c>
      <c r="L291" t="s">
        <v>1432</v>
      </c>
      <c r="M291" t="s">
        <v>1028</v>
      </c>
      <c r="N291" t="s">
        <v>1067</v>
      </c>
      <c r="O291" t="s">
        <v>992</v>
      </c>
      <c r="P291" t="s">
        <v>1069</v>
      </c>
      <c r="Q291" t="b">
        <v>1</v>
      </c>
      <c r="R291" t="b">
        <v>1</v>
      </c>
      <c r="S291" t="s">
        <v>1099</v>
      </c>
      <c r="T291" t="s">
        <v>992</v>
      </c>
      <c r="U291" t="s">
        <v>1060</v>
      </c>
      <c r="V291" t="s">
        <v>995</v>
      </c>
      <c r="W291" t="s">
        <v>1034</v>
      </c>
      <c r="X291" t="s">
        <v>1062</v>
      </c>
    </row>
    <row r="292" spans="1:24" x14ac:dyDescent="0.25">
      <c r="A292" t="s">
        <v>42</v>
      </c>
      <c r="B292" t="s">
        <v>1830</v>
      </c>
      <c r="C292" t="s">
        <v>343</v>
      </c>
      <c r="E292" t="s">
        <v>1005</v>
      </c>
      <c r="F292">
        <v>8264</v>
      </c>
      <c r="G292" t="s">
        <v>1051</v>
      </c>
      <c r="H292" t="s">
        <v>1828</v>
      </c>
      <c r="I292" t="s">
        <v>1822</v>
      </c>
      <c r="J292" t="s">
        <v>1424</v>
      </c>
      <c r="K292" t="s">
        <v>1065</v>
      </c>
      <c r="L292" t="s">
        <v>1066</v>
      </c>
      <c r="M292" t="s">
        <v>1028</v>
      </c>
      <c r="N292" t="s">
        <v>1067</v>
      </c>
      <c r="O292" t="s">
        <v>992</v>
      </c>
      <c r="P292" t="s">
        <v>1069</v>
      </c>
      <c r="Q292" t="b">
        <v>1</v>
      </c>
      <c r="R292" t="b">
        <v>1</v>
      </c>
      <c r="S292" t="s">
        <v>1099</v>
      </c>
      <c r="T292" t="s">
        <v>992</v>
      </c>
      <c r="U292" t="s">
        <v>1060</v>
      </c>
      <c r="V292" t="s">
        <v>995</v>
      </c>
      <c r="W292" t="s">
        <v>1034</v>
      </c>
      <c r="X292" t="s">
        <v>1062</v>
      </c>
    </row>
    <row r="293" spans="1:24" x14ac:dyDescent="0.25">
      <c r="A293" t="s">
        <v>42</v>
      </c>
      <c r="B293" t="s">
        <v>1831</v>
      </c>
      <c r="C293" t="s">
        <v>343</v>
      </c>
      <c r="E293" t="s">
        <v>1007</v>
      </c>
      <c r="F293">
        <v>8012</v>
      </c>
      <c r="G293" t="s">
        <v>1051</v>
      </c>
      <c r="H293" t="s">
        <v>1832</v>
      </c>
      <c r="I293" t="s">
        <v>1822</v>
      </c>
      <c r="J293" t="s">
        <v>1424</v>
      </c>
      <c r="K293" t="s">
        <v>1072</v>
      </c>
      <c r="L293" t="s">
        <v>1073</v>
      </c>
      <c r="M293" t="s">
        <v>1028</v>
      </c>
      <c r="N293" t="s">
        <v>1074</v>
      </c>
      <c r="O293" t="s">
        <v>992</v>
      </c>
      <c r="P293" t="s">
        <v>1076</v>
      </c>
      <c r="Q293" t="b">
        <v>1</v>
      </c>
      <c r="R293" t="b">
        <v>1</v>
      </c>
      <c r="S293" t="s">
        <v>1099</v>
      </c>
      <c r="T293" t="s">
        <v>992</v>
      </c>
      <c r="U293" t="s">
        <v>1060</v>
      </c>
      <c r="V293" t="s">
        <v>995</v>
      </c>
      <c r="W293" t="s">
        <v>1034</v>
      </c>
      <c r="X293" t="s">
        <v>1062</v>
      </c>
    </row>
    <row r="294" spans="1:24" x14ac:dyDescent="0.25">
      <c r="A294" t="s">
        <v>42</v>
      </c>
      <c r="B294" t="s">
        <v>1833</v>
      </c>
      <c r="C294" t="s">
        <v>343</v>
      </c>
      <c r="E294" t="s">
        <v>1009</v>
      </c>
      <c r="F294">
        <v>8053</v>
      </c>
      <c r="G294" t="s">
        <v>1051</v>
      </c>
      <c r="H294" t="s">
        <v>1834</v>
      </c>
      <c r="I294" t="s">
        <v>1822</v>
      </c>
      <c r="J294" t="s">
        <v>1424</v>
      </c>
      <c r="K294" t="s">
        <v>1079</v>
      </c>
      <c r="L294" t="s">
        <v>1080</v>
      </c>
      <c r="M294" t="s">
        <v>1028</v>
      </c>
      <c r="N294" t="s">
        <v>1081</v>
      </c>
      <c r="O294" t="s">
        <v>992</v>
      </c>
      <c r="P294" t="s">
        <v>1083</v>
      </c>
      <c r="Q294" t="b">
        <v>1</v>
      </c>
      <c r="R294" t="b">
        <v>1</v>
      </c>
      <c r="S294" t="s">
        <v>1099</v>
      </c>
      <c r="T294" t="s">
        <v>992</v>
      </c>
      <c r="U294" t="s">
        <v>1060</v>
      </c>
      <c r="V294" t="s">
        <v>995</v>
      </c>
      <c r="W294" t="s">
        <v>1034</v>
      </c>
      <c r="X294" t="s">
        <v>1062</v>
      </c>
    </row>
    <row r="295" spans="1:24" x14ac:dyDescent="0.25">
      <c r="A295" t="s">
        <v>42</v>
      </c>
      <c r="B295" t="s">
        <v>1835</v>
      </c>
      <c r="C295" t="s">
        <v>343</v>
      </c>
      <c r="E295" t="s">
        <v>1011</v>
      </c>
      <c r="F295">
        <v>8461</v>
      </c>
      <c r="G295" t="s">
        <v>1051</v>
      </c>
      <c r="H295" t="s">
        <v>1836</v>
      </c>
      <c r="I295" t="s">
        <v>1829</v>
      </c>
      <c r="J295" t="s">
        <v>1424</v>
      </c>
      <c r="K295" t="s">
        <v>1094</v>
      </c>
      <c r="L295" t="s">
        <v>1440</v>
      </c>
      <c r="M295" t="s">
        <v>1028</v>
      </c>
      <c r="N295" t="s">
        <v>1096</v>
      </c>
      <c r="O295" t="s">
        <v>992</v>
      </c>
      <c r="P295" t="s">
        <v>1098</v>
      </c>
      <c r="Q295" t="b">
        <v>1</v>
      </c>
      <c r="R295" t="b">
        <v>1</v>
      </c>
      <c r="S295" t="s">
        <v>1099</v>
      </c>
      <c r="T295" t="s">
        <v>992</v>
      </c>
      <c r="U295" t="s">
        <v>1060</v>
      </c>
      <c r="V295" t="s">
        <v>995</v>
      </c>
      <c r="W295" t="s">
        <v>1034</v>
      </c>
      <c r="X295" t="s">
        <v>1062</v>
      </c>
    </row>
    <row r="296" spans="1:24" x14ac:dyDescent="0.25">
      <c r="A296" t="s">
        <v>42</v>
      </c>
      <c r="B296" t="s">
        <v>1837</v>
      </c>
      <c r="C296" t="s">
        <v>343</v>
      </c>
      <c r="D296" t="s">
        <v>992</v>
      </c>
      <c r="E296" t="s">
        <v>1013</v>
      </c>
      <c r="F296">
        <v>8461</v>
      </c>
      <c r="G296" t="s">
        <v>1085</v>
      </c>
      <c r="H296" t="s">
        <v>1836</v>
      </c>
      <c r="I296" t="s">
        <v>1822</v>
      </c>
      <c r="J296" t="s">
        <v>1424</v>
      </c>
      <c r="K296" t="s">
        <v>1094</v>
      </c>
      <c r="L296" t="s">
        <v>1095</v>
      </c>
      <c r="M296" t="s">
        <v>1028</v>
      </c>
      <c r="N296" t="s">
        <v>1096</v>
      </c>
      <c r="O296" t="s">
        <v>992</v>
      </c>
      <c r="P296" t="s">
        <v>1098</v>
      </c>
      <c r="Q296" t="b">
        <v>1</v>
      </c>
      <c r="R296" t="b">
        <v>0</v>
      </c>
      <c r="S296" t="s">
        <v>1032</v>
      </c>
      <c r="T296" t="s">
        <v>992</v>
      </c>
      <c r="U296" t="s">
        <v>1139</v>
      </c>
      <c r="V296" t="s">
        <v>995</v>
      </c>
      <c r="W296" t="s">
        <v>1034</v>
      </c>
      <c r="X296" t="s">
        <v>1838</v>
      </c>
    </row>
    <row r="297" spans="1:24" x14ac:dyDescent="0.25">
      <c r="A297" t="s">
        <v>42</v>
      </c>
      <c r="B297" t="s">
        <v>1839</v>
      </c>
      <c r="C297" t="s">
        <v>343</v>
      </c>
      <c r="D297" t="s">
        <v>992</v>
      </c>
      <c r="E297" t="s">
        <v>1015</v>
      </c>
      <c r="F297">
        <v>8976</v>
      </c>
      <c r="G297" t="s">
        <v>1085</v>
      </c>
      <c r="H297" t="s">
        <v>1840</v>
      </c>
      <c r="I297" t="s">
        <v>1822</v>
      </c>
      <c r="J297" t="s">
        <v>1424</v>
      </c>
      <c r="K297" t="s">
        <v>1102</v>
      </c>
      <c r="L297" t="s">
        <v>1103</v>
      </c>
      <c r="M297" t="s">
        <v>1028</v>
      </c>
      <c r="N297" t="s">
        <v>1104</v>
      </c>
      <c r="O297" t="s">
        <v>992</v>
      </c>
      <c r="P297" t="s">
        <v>1106</v>
      </c>
      <c r="Q297" t="b">
        <v>1</v>
      </c>
      <c r="R297" t="b">
        <v>0</v>
      </c>
      <c r="S297" t="s">
        <v>1032</v>
      </c>
      <c r="T297" t="s">
        <v>992</v>
      </c>
      <c r="U297" t="s">
        <v>1139</v>
      </c>
      <c r="V297" t="s">
        <v>995</v>
      </c>
      <c r="W297" t="s">
        <v>1034</v>
      </c>
      <c r="X297" t="s">
        <v>1841</v>
      </c>
    </row>
    <row r="298" spans="1:24" x14ac:dyDescent="0.25">
      <c r="A298" t="s">
        <v>42</v>
      </c>
      <c r="B298" t="s">
        <v>1842</v>
      </c>
      <c r="C298" t="s">
        <v>343</v>
      </c>
      <c r="D298" t="s">
        <v>992</v>
      </c>
      <c r="E298" t="s">
        <v>1017</v>
      </c>
      <c r="F298">
        <v>8979</v>
      </c>
      <c r="G298" t="s">
        <v>1085</v>
      </c>
      <c r="H298" t="s">
        <v>1843</v>
      </c>
      <c r="I298" t="s">
        <v>1822</v>
      </c>
      <c r="J298" t="s">
        <v>1424</v>
      </c>
      <c r="K298" t="s">
        <v>1109</v>
      </c>
      <c r="L298" t="s">
        <v>1110</v>
      </c>
      <c r="M298" t="s">
        <v>1028</v>
      </c>
      <c r="N298" t="s">
        <v>1111</v>
      </c>
      <c r="O298" t="s">
        <v>992</v>
      </c>
      <c r="P298" t="s">
        <v>1113</v>
      </c>
      <c r="Q298" t="b">
        <v>1</v>
      </c>
      <c r="R298" t="b">
        <v>0</v>
      </c>
      <c r="S298" t="s">
        <v>1032</v>
      </c>
      <c r="T298" t="s">
        <v>992</v>
      </c>
      <c r="U298" t="s">
        <v>1139</v>
      </c>
      <c r="V298" t="s">
        <v>995</v>
      </c>
      <c r="W298" t="s">
        <v>1034</v>
      </c>
      <c r="X298" t="s">
        <v>1844</v>
      </c>
    </row>
    <row r="299" spans="1:24" x14ac:dyDescent="0.25">
      <c r="A299" t="s">
        <v>42</v>
      </c>
      <c r="B299" t="s">
        <v>1845</v>
      </c>
      <c r="C299" t="s">
        <v>343</v>
      </c>
      <c r="D299" t="s">
        <v>992</v>
      </c>
      <c r="E299" t="s">
        <v>1019</v>
      </c>
      <c r="F299">
        <v>9413</v>
      </c>
      <c r="G299" t="s">
        <v>1085</v>
      </c>
      <c r="H299" t="s">
        <v>1846</v>
      </c>
      <c r="I299" t="s">
        <v>1829</v>
      </c>
      <c r="J299" t="s">
        <v>1424</v>
      </c>
      <c r="K299" t="s">
        <v>1123</v>
      </c>
      <c r="L299" t="s">
        <v>1451</v>
      </c>
      <c r="M299" t="s">
        <v>1028</v>
      </c>
      <c r="N299" t="s">
        <v>1125</v>
      </c>
      <c r="O299" t="s">
        <v>992</v>
      </c>
      <c r="P299" t="s">
        <v>1127</v>
      </c>
      <c r="Q299" t="b">
        <v>1</v>
      </c>
      <c r="R299" t="b">
        <v>0</v>
      </c>
      <c r="S299" t="s">
        <v>1032</v>
      </c>
      <c r="T299" t="s">
        <v>992</v>
      </c>
      <c r="U299" t="s">
        <v>1139</v>
      </c>
      <c r="V299" t="s">
        <v>995</v>
      </c>
      <c r="W299" t="s">
        <v>1034</v>
      </c>
      <c r="X299" t="s">
        <v>1847</v>
      </c>
    </row>
    <row r="300" spans="1:24" x14ac:dyDescent="0.25">
      <c r="A300" t="s">
        <v>42</v>
      </c>
      <c r="B300" t="s">
        <v>1848</v>
      </c>
      <c r="C300" t="s">
        <v>343</v>
      </c>
      <c r="E300" t="s">
        <v>1021</v>
      </c>
      <c r="F300">
        <v>9413</v>
      </c>
      <c r="G300" t="s">
        <v>1051</v>
      </c>
      <c r="H300" t="s">
        <v>1846</v>
      </c>
      <c r="I300" t="s">
        <v>1822</v>
      </c>
      <c r="J300" t="s">
        <v>1424</v>
      </c>
      <c r="K300" t="s">
        <v>1123</v>
      </c>
      <c r="L300" t="s">
        <v>1124</v>
      </c>
      <c r="M300" t="s">
        <v>1028</v>
      </c>
      <c r="N300" t="s">
        <v>1125</v>
      </c>
      <c r="O300" t="s">
        <v>992</v>
      </c>
      <c r="P300" t="s">
        <v>1127</v>
      </c>
      <c r="Q300" t="b">
        <v>1</v>
      </c>
      <c r="R300" t="b">
        <v>1</v>
      </c>
      <c r="S300" t="s">
        <v>1099</v>
      </c>
      <c r="T300" t="s">
        <v>992</v>
      </c>
      <c r="U300" t="s">
        <v>1060</v>
      </c>
      <c r="V300" t="s">
        <v>995</v>
      </c>
      <c r="W300" t="s">
        <v>1034</v>
      </c>
      <c r="X300" t="s">
        <v>1062</v>
      </c>
    </row>
    <row r="301" spans="1:24" x14ac:dyDescent="0.25">
      <c r="A301" t="s">
        <v>42</v>
      </c>
      <c r="B301" t="s">
        <v>1849</v>
      </c>
      <c r="C301" t="s">
        <v>343</v>
      </c>
      <c r="E301" t="s">
        <v>1129</v>
      </c>
      <c r="F301">
        <v>9331</v>
      </c>
      <c r="G301" t="s">
        <v>1051</v>
      </c>
      <c r="H301" t="s">
        <v>1850</v>
      </c>
      <c r="I301" t="s">
        <v>1822</v>
      </c>
      <c r="J301" t="s">
        <v>1424</v>
      </c>
      <c r="K301" t="s">
        <v>1131</v>
      </c>
      <c r="L301" t="s">
        <v>1132</v>
      </c>
      <c r="M301" t="s">
        <v>1028</v>
      </c>
      <c r="N301" t="s">
        <v>1133</v>
      </c>
      <c r="O301" t="s">
        <v>992</v>
      </c>
      <c r="P301" t="s">
        <v>1135</v>
      </c>
      <c r="Q301" t="b">
        <v>1</v>
      </c>
      <c r="R301" t="b">
        <v>1</v>
      </c>
      <c r="S301" t="s">
        <v>1099</v>
      </c>
      <c r="T301" t="s">
        <v>992</v>
      </c>
      <c r="U301" t="s">
        <v>1060</v>
      </c>
      <c r="V301" t="s">
        <v>995</v>
      </c>
      <c r="W301" t="s">
        <v>1034</v>
      </c>
      <c r="X301" t="s">
        <v>1062</v>
      </c>
    </row>
    <row r="302" spans="1:24" x14ac:dyDescent="0.25">
      <c r="A302" t="s">
        <v>42</v>
      </c>
      <c r="B302" t="s">
        <v>1851</v>
      </c>
      <c r="C302" t="s">
        <v>346</v>
      </c>
      <c r="E302" t="s">
        <v>990</v>
      </c>
      <c r="F302">
        <v>99627</v>
      </c>
      <c r="G302" t="s">
        <v>1051</v>
      </c>
      <c r="H302" t="s">
        <v>1852</v>
      </c>
      <c r="I302" t="s">
        <v>1853</v>
      </c>
      <c r="J302" t="s">
        <v>1424</v>
      </c>
      <c r="K302" t="s">
        <v>1026</v>
      </c>
      <c r="L302" t="s">
        <v>1027</v>
      </c>
      <c r="M302" t="s">
        <v>1028</v>
      </c>
      <c r="N302" t="s">
        <v>1029</v>
      </c>
      <c r="O302" t="s">
        <v>992</v>
      </c>
      <c r="P302" t="s">
        <v>1031</v>
      </c>
      <c r="Q302" t="b">
        <v>1</v>
      </c>
      <c r="R302" t="b">
        <v>1</v>
      </c>
      <c r="S302" t="s">
        <v>1099</v>
      </c>
      <c r="T302" t="s">
        <v>992</v>
      </c>
      <c r="U302" t="s">
        <v>1060</v>
      </c>
      <c r="V302" t="s">
        <v>995</v>
      </c>
      <c r="W302" t="s">
        <v>1034</v>
      </c>
      <c r="X302" t="s">
        <v>1062</v>
      </c>
    </row>
    <row r="303" spans="1:24" x14ac:dyDescent="0.25">
      <c r="A303" t="s">
        <v>42</v>
      </c>
      <c r="B303" t="s">
        <v>1854</v>
      </c>
      <c r="C303" t="s">
        <v>346</v>
      </c>
      <c r="E303" t="s">
        <v>999</v>
      </c>
      <c r="F303">
        <v>97041</v>
      </c>
      <c r="G303" t="s">
        <v>1051</v>
      </c>
      <c r="H303" t="s">
        <v>1855</v>
      </c>
      <c r="I303" t="s">
        <v>1853</v>
      </c>
      <c r="J303" t="s">
        <v>1424</v>
      </c>
      <c r="K303" t="s">
        <v>1038</v>
      </c>
      <c r="L303" t="s">
        <v>1039</v>
      </c>
      <c r="M303" t="s">
        <v>1028</v>
      </c>
      <c r="N303" t="s">
        <v>1040</v>
      </c>
      <c r="O303" t="s">
        <v>992</v>
      </c>
      <c r="P303" t="s">
        <v>1042</v>
      </c>
      <c r="Q303" t="b">
        <v>1</v>
      </c>
      <c r="R303" t="b">
        <v>1</v>
      </c>
      <c r="S303" t="s">
        <v>1099</v>
      </c>
      <c r="T303" t="s">
        <v>992</v>
      </c>
      <c r="U303" t="s">
        <v>1060</v>
      </c>
      <c r="V303" t="s">
        <v>995</v>
      </c>
      <c r="W303" t="s">
        <v>1034</v>
      </c>
      <c r="X303" t="s">
        <v>1062</v>
      </c>
    </row>
    <row r="304" spans="1:24" x14ac:dyDescent="0.25">
      <c r="A304" t="s">
        <v>42</v>
      </c>
      <c r="B304" t="s">
        <v>1856</v>
      </c>
      <c r="C304" t="s">
        <v>346</v>
      </c>
      <c r="E304" t="s">
        <v>1001</v>
      </c>
      <c r="F304">
        <v>98071</v>
      </c>
      <c r="G304" t="s">
        <v>1051</v>
      </c>
      <c r="H304" t="s">
        <v>1857</v>
      </c>
      <c r="I304" t="s">
        <v>1853</v>
      </c>
      <c r="J304" t="s">
        <v>1424</v>
      </c>
      <c r="K304" t="s">
        <v>1045</v>
      </c>
      <c r="L304" t="s">
        <v>1046</v>
      </c>
      <c r="M304" t="s">
        <v>1028</v>
      </c>
      <c r="N304" t="s">
        <v>1047</v>
      </c>
      <c r="O304" t="s">
        <v>992</v>
      </c>
      <c r="P304" t="s">
        <v>1049</v>
      </c>
      <c r="Q304" t="b">
        <v>1</v>
      </c>
      <c r="R304" t="b">
        <v>1</v>
      </c>
      <c r="S304" t="s">
        <v>1099</v>
      </c>
      <c r="T304" t="s">
        <v>992</v>
      </c>
      <c r="U304" t="s">
        <v>1060</v>
      </c>
      <c r="V304" t="s">
        <v>995</v>
      </c>
      <c r="W304" t="s">
        <v>1034</v>
      </c>
      <c r="X304" t="s">
        <v>1062</v>
      </c>
    </row>
    <row r="305" spans="1:24" x14ac:dyDescent="0.25">
      <c r="A305" t="s">
        <v>42</v>
      </c>
      <c r="B305" t="s">
        <v>1858</v>
      </c>
      <c r="C305" t="s">
        <v>346</v>
      </c>
      <c r="E305" t="s">
        <v>1003</v>
      </c>
      <c r="F305">
        <v>95088</v>
      </c>
      <c r="G305" t="s">
        <v>1051</v>
      </c>
      <c r="H305" t="s">
        <v>1859</v>
      </c>
      <c r="I305" t="s">
        <v>1860</v>
      </c>
      <c r="J305" t="s">
        <v>1424</v>
      </c>
      <c r="K305" t="s">
        <v>1065</v>
      </c>
      <c r="L305" t="s">
        <v>1432</v>
      </c>
      <c r="M305" t="s">
        <v>1028</v>
      </c>
      <c r="N305" t="s">
        <v>1067</v>
      </c>
      <c r="O305" t="s">
        <v>992</v>
      </c>
      <c r="P305" t="s">
        <v>1069</v>
      </c>
      <c r="Q305" t="b">
        <v>1</v>
      </c>
      <c r="R305" t="b">
        <v>1</v>
      </c>
      <c r="S305" t="s">
        <v>1099</v>
      </c>
      <c r="T305" t="s">
        <v>992</v>
      </c>
      <c r="U305" t="s">
        <v>1060</v>
      </c>
      <c r="V305" t="s">
        <v>995</v>
      </c>
      <c r="W305" t="s">
        <v>1034</v>
      </c>
      <c r="X305" t="s">
        <v>1062</v>
      </c>
    </row>
    <row r="306" spans="1:24" x14ac:dyDescent="0.25">
      <c r="A306" t="s">
        <v>42</v>
      </c>
      <c r="B306" t="s">
        <v>1861</v>
      </c>
      <c r="C306" t="s">
        <v>346</v>
      </c>
      <c r="E306" t="s">
        <v>1005</v>
      </c>
      <c r="F306">
        <v>95088</v>
      </c>
      <c r="G306" t="s">
        <v>1051</v>
      </c>
      <c r="H306" t="s">
        <v>1859</v>
      </c>
      <c r="I306" t="s">
        <v>1853</v>
      </c>
      <c r="J306" t="s">
        <v>1424</v>
      </c>
      <c r="K306" t="s">
        <v>1065</v>
      </c>
      <c r="L306" t="s">
        <v>1066</v>
      </c>
      <c r="M306" t="s">
        <v>1028</v>
      </c>
      <c r="N306" t="s">
        <v>1067</v>
      </c>
      <c r="O306" t="s">
        <v>992</v>
      </c>
      <c r="P306" t="s">
        <v>1069</v>
      </c>
      <c r="Q306" t="b">
        <v>1</v>
      </c>
      <c r="R306" t="b">
        <v>1</v>
      </c>
      <c r="S306" t="s">
        <v>1099</v>
      </c>
      <c r="T306" t="s">
        <v>992</v>
      </c>
      <c r="U306" t="s">
        <v>1060</v>
      </c>
      <c r="V306" t="s">
        <v>995</v>
      </c>
      <c r="W306" t="s">
        <v>1034</v>
      </c>
      <c r="X306" t="s">
        <v>1062</v>
      </c>
    </row>
    <row r="307" spans="1:24" x14ac:dyDescent="0.25">
      <c r="A307" t="s">
        <v>42</v>
      </c>
      <c r="B307" t="s">
        <v>1862</v>
      </c>
      <c r="C307" t="s">
        <v>346</v>
      </c>
      <c r="E307" t="s">
        <v>1007</v>
      </c>
      <c r="F307">
        <v>91831</v>
      </c>
      <c r="G307" t="s">
        <v>1051</v>
      </c>
      <c r="H307" t="s">
        <v>1863</v>
      </c>
      <c r="I307" t="s">
        <v>1853</v>
      </c>
      <c r="J307" t="s">
        <v>1424</v>
      </c>
      <c r="K307" t="s">
        <v>1072</v>
      </c>
      <c r="L307" t="s">
        <v>1073</v>
      </c>
      <c r="M307" t="s">
        <v>1028</v>
      </c>
      <c r="N307" t="s">
        <v>1074</v>
      </c>
      <c r="O307" t="s">
        <v>992</v>
      </c>
      <c r="P307" t="s">
        <v>1076</v>
      </c>
      <c r="Q307" t="b">
        <v>1</v>
      </c>
      <c r="R307" t="b">
        <v>1</v>
      </c>
      <c r="S307" t="s">
        <v>1099</v>
      </c>
      <c r="T307" t="s">
        <v>992</v>
      </c>
      <c r="U307" t="s">
        <v>1060</v>
      </c>
      <c r="V307" t="s">
        <v>995</v>
      </c>
      <c r="W307" t="s">
        <v>1034</v>
      </c>
      <c r="X307" t="s">
        <v>1062</v>
      </c>
    </row>
    <row r="308" spans="1:24" x14ac:dyDescent="0.25">
      <c r="A308" t="s">
        <v>42</v>
      </c>
      <c r="B308" t="s">
        <v>1864</v>
      </c>
      <c r="C308" t="s">
        <v>346</v>
      </c>
      <c r="E308" t="s">
        <v>1009</v>
      </c>
      <c r="F308">
        <v>86196</v>
      </c>
      <c r="G308" t="s">
        <v>1051</v>
      </c>
      <c r="H308" t="s">
        <v>1865</v>
      </c>
      <c r="I308" t="s">
        <v>1853</v>
      </c>
      <c r="J308" t="s">
        <v>1424</v>
      </c>
      <c r="K308" t="s">
        <v>1079</v>
      </c>
      <c r="L308" t="s">
        <v>1080</v>
      </c>
      <c r="M308" t="s">
        <v>1028</v>
      </c>
      <c r="N308" t="s">
        <v>1081</v>
      </c>
      <c r="O308" t="s">
        <v>992</v>
      </c>
      <c r="P308" t="s">
        <v>1083</v>
      </c>
      <c r="Q308" t="b">
        <v>1</v>
      </c>
      <c r="R308" t="b">
        <v>1</v>
      </c>
      <c r="S308" t="s">
        <v>1099</v>
      </c>
      <c r="T308" t="s">
        <v>992</v>
      </c>
      <c r="U308" t="s">
        <v>1060</v>
      </c>
      <c r="V308" t="s">
        <v>995</v>
      </c>
      <c r="W308" t="s">
        <v>1034</v>
      </c>
      <c r="X308" t="s">
        <v>1062</v>
      </c>
    </row>
    <row r="309" spans="1:24" x14ac:dyDescent="0.25">
      <c r="A309" t="s">
        <v>42</v>
      </c>
      <c r="B309" t="s">
        <v>1866</v>
      </c>
      <c r="C309" t="s">
        <v>346</v>
      </c>
      <c r="E309" t="s">
        <v>1011</v>
      </c>
      <c r="F309">
        <v>83956</v>
      </c>
      <c r="G309" t="s">
        <v>1051</v>
      </c>
      <c r="H309" t="s">
        <v>1867</v>
      </c>
      <c r="I309" t="s">
        <v>1860</v>
      </c>
      <c r="J309" t="s">
        <v>1424</v>
      </c>
      <c r="K309" t="s">
        <v>1094</v>
      </c>
      <c r="L309" t="s">
        <v>1440</v>
      </c>
      <c r="M309" t="s">
        <v>1028</v>
      </c>
      <c r="N309" t="s">
        <v>1096</v>
      </c>
      <c r="O309" t="s">
        <v>992</v>
      </c>
      <c r="P309" t="s">
        <v>1098</v>
      </c>
      <c r="Q309" t="b">
        <v>1</v>
      </c>
      <c r="R309" t="b">
        <v>1</v>
      </c>
      <c r="S309" t="s">
        <v>1099</v>
      </c>
      <c r="T309" t="s">
        <v>992</v>
      </c>
      <c r="U309" t="s">
        <v>1060</v>
      </c>
      <c r="V309" t="s">
        <v>995</v>
      </c>
      <c r="W309" t="s">
        <v>1034</v>
      </c>
      <c r="X309" t="s">
        <v>1062</v>
      </c>
    </row>
    <row r="310" spans="1:24" x14ac:dyDescent="0.25">
      <c r="A310" t="s">
        <v>42</v>
      </c>
      <c r="B310" t="s">
        <v>1868</v>
      </c>
      <c r="C310" t="s">
        <v>346</v>
      </c>
      <c r="D310" t="s">
        <v>992</v>
      </c>
      <c r="E310" t="s">
        <v>1013</v>
      </c>
      <c r="F310">
        <v>83956</v>
      </c>
      <c r="G310" t="s">
        <v>1085</v>
      </c>
      <c r="H310" t="s">
        <v>1867</v>
      </c>
      <c r="I310" t="s">
        <v>1853</v>
      </c>
      <c r="J310" t="s">
        <v>1424</v>
      </c>
      <c r="K310" t="s">
        <v>1094</v>
      </c>
      <c r="L310" t="s">
        <v>1095</v>
      </c>
      <c r="M310" t="s">
        <v>1028</v>
      </c>
      <c r="N310" t="s">
        <v>1096</v>
      </c>
      <c r="O310" t="s">
        <v>992</v>
      </c>
      <c r="P310" t="s">
        <v>1098</v>
      </c>
      <c r="Q310" t="b">
        <v>1</v>
      </c>
      <c r="R310" t="b">
        <v>0</v>
      </c>
      <c r="S310" t="s">
        <v>1032</v>
      </c>
      <c r="T310" t="s">
        <v>992</v>
      </c>
      <c r="U310" t="s">
        <v>1139</v>
      </c>
      <c r="V310" t="s">
        <v>995</v>
      </c>
      <c r="W310" t="s">
        <v>1034</v>
      </c>
      <c r="X310" t="s">
        <v>1869</v>
      </c>
    </row>
    <row r="311" spans="1:24" x14ac:dyDescent="0.25">
      <c r="A311" t="s">
        <v>42</v>
      </c>
      <c r="B311" t="s">
        <v>1870</v>
      </c>
      <c r="C311" t="s">
        <v>346</v>
      </c>
      <c r="D311" t="s">
        <v>992</v>
      </c>
      <c r="E311" t="s">
        <v>1015</v>
      </c>
      <c r="F311">
        <v>78566</v>
      </c>
      <c r="G311" t="s">
        <v>1085</v>
      </c>
      <c r="H311" t="s">
        <v>1871</v>
      </c>
      <c r="I311" t="s">
        <v>1853</v>
      </c>
      <c r="J311" t="s">
        <v>1424</v>
      </c>
      <c r="K311" t="s">
        <v>1102</v>
      </c>
      <c r="L311" t="s">
        <v>1103</v>
      </c>
      <c r="M311" t="s">
        <v>1028</v>
      </c>
      <c r="N311" t="s">
        <v>1104</v>
      </c>
      <c r="O311" t="s">
        <v>992</v>
      </c>
      <c r="P311" t="s">
        <v>1106</v>
      </c>
      <c r="Q311" t="b">
        <v>1</v>
      </c>
      <c r="R311" t="b">
        <v>0</v>
      </c>
      <c r="S311" t="s">
        <v>1032</v>
      </c>
      <c r="T311" t="s">
        <v>992</v>
      </c>
      <c r="U311" t="s">
        <v>1139</v>
      </c>
      <c r="V311" t="s">
        <v>995</v>
      </c>
      <c r="W311" t="s">
        <v>1034</v>
      </c>
      <c r="X311" t="s">
        <v>1872</v>
      </c>
    </row>
    <row r="312" spans="1:24" x14ac:dyDescent="0.25">
      <c r="A312" t="s">
        <v>42</v>
      </c>
      <c r="B312" t="s">
        <v>1873</v>
      </c>
      <c r="C312" t="s">
        <v>346</v>
      </c>
      <c r="D312" t="s">
        <v>992</v>
      </c>
      <c r="E312" t="s">
        <v>1017</v>
      </c>
      <c r="F312">
        <v>82430</v>
      </c>
      <c r="G312" t="s">
        <v>1085</v>
      </c>
      <c r="H312" t="s">
        <v>1874</v>
      </c>
      <c r="I312" t="s">
        <v>1853</v>
      </c>
      <c r="J312" t="s">
        <v>1424</v>
      </c>
      <c r="K312" t="s">
        <v>1109</v>
      </c>
      <c r="L312" t="s">
        <v>1110</v>
      </c>
      <c r="M312" t="s">
        <v>1028</v>
      </c>
      <c r="N312" t="s">
        <v>1111</v>
      </c>
      <c r="O312" t="s">
        <v>992</v>
      </c>
      <c r="P312" t="s">
        <v>1113</v>
      </c>
      <c r="Q312" t="b">
        <v>1</v>
      </c>
      <c r="R312" t="b">
        <v>0</v>
      </c>
      <c r="S312" t="s">
        <v>1032</v>
      </c>
      <c r="T312" t="s">
        <v>992</v>
      </c>
      <c r="U312" t="s">
        <v>1139</v>
      </c>
      <c r="V312" t="s">
        <v>995</v>
      </c>
      <c r="W312" t="s">
        <v>1034</v>
      </c>
      <c r="X312" t="s">
        <v>1875</v>
      </c>
    </row>
    <row r="313" spans="1:24" x14ac:dyDescent="0.25">
      <c r="A313" t="s">
        <v>42</v>
      </c>
      <c r="B313" t="s">
        <v>1876</v>
      </c>
      <c r="C313" t="s">
        <v>346</v>
      </c>
      <c r="D313" t="s">
        <v>992</v>
      </c>
      <c r="E313" t="s">
        <v>1019</v>
      </c>
      <c r="F313">
        <v>76685</v>
      </c>
      <c r="G313" t="s">
        <v>1085</v>
      </c>
      <c r="H313" t="s">
        <v>1877</v>
      </c>
      <c r="I313" t="s">
        <v>1860</v>
      </c>
      <c r="J313" t="s">
        <v>1424</v>
      </c>
      <c r="K313" t="s">
        <v>1123</v>
      </c>
      <c r="L313" t="s">
        <v>1451</v>
      </c>
      <c r="M313" t="s">
        <v>1028</v>
      </c>
      <c r="N313" t="s">
        <v>1125</v>
      </c>
      <c r="O313" t="s">
        <v>992</v>
      </c>
      <c r="P313" t="s">
        <v>1127</v>
      </c>
      <c r="Q313" t="b">
        <v>1</v>
      </c>
      <c r="R313" t="b">
        <v>0</v>
      </c>
      <c r="S313" t="s">
        <v>1032</v>
      </c>
      <c r="T313" t="s">
        <v>992</v>
      </c>
      <c r="U313" t="s">
        <v>1139</v>
      </c>
      <c r="V313" t="s">
        <v>995</v>
      </c>
      <c r="W313" t="s">
        <v>1034</v>
      </c>
      <c r="X313" t="s">
        <v>1878</v>
      </c>
    </row>
    <row r="314" spans="1:24" x14ac:dyDescent="0.25">
      <c r="A314" t="s">
        <v>42</v>
      </c>
      <c r="B314" t="s">
        <v>1879</v>
      </c>
      <c r="C314" t="s">
        <v>346</v>
      </c>
      <c r="E314" t="s">
        <v>1021</v>
      </c>
      <c r="F314">
        <v>76685</v>
      </c>
      <c r="G314" t="s">
        <v>1051</v>
      </c>
      <c r="H314" t="s">
        <v>1877</v>
      </c>
      <c r="I314" t="s">
        <v>1853</v>
      </c>
      <c r="J314" t="s">
        <v>1424</v>
      </c>
      <c r="K314" t="s">
        <v>1123</v>
      </c>
      <c r="L314" t="s">
        <v>1124</v>
      </c>
      <c r="M314" t="s">
        <v>1028</v>
      </c>
      <c r="N314" t="s">
        <v>1125</v>
      </c>
      <c r="O314" t="s">
        <v>992</v>
      </c>
      <c r="P314" t="s">
        <v>1127</v>
      </c>
      <c r="Q314" t="b">
        <v>1</v>
      </c>
      <c r="R314" t="b">
        <v>1</v>
      </c>
      <c r="S314" t="s">
        <v>1099</v>
      </c>
      <c r="T314" t="s">
        <v>992</v>
      </c>
      <c r="U314" t="s">
        <v>1060</v>
      </c>
      <c r="V314" t="s">
        <v>995</v>
      </c>
      <c r="W314" t="s">
        <v>1034</v>
      </c>
      <c r="X314" t="s">
        <v>1062</v>
      </c>
    </row>
    <row r="315" spans="1:24" x14ac:dyDescent="0.25">
      <c r="A315" t="s">
        <v>42</v>
      </c>
      <c r="B315" t="s">
        <v>1880</v>
      </c>
      <c r="C315" t="s">
        <v>346</v>
      </c>
      <c r="E315" t="s">
        <v>1129</v>
      </c>
      <c r="F315">
        <v>74404</v>
      </c>
      <c r="G315" t="s">
        <v>1051</v>
      </c>
      <c r="H315" t="s">
        <v>1881</v>
      </c>
      <c r="I315" t="s">
        <v>1853</v>
      </c>
      <c r="J315" t="s">
        <v>1424</v>
      </c>
      <c r="K315" t="s">
        <v>1131</v>
      </c>
      <c r="L315" t="s">
        <v>1132</v>
      </c>
      <c r="M315" t="s">
        <v>1028</v>
      </c>
      <c r="N315" t="s">
        <v>1133</v>
      </c>
      <c r="O315" t="s">
        <v>992</v>
      </c>
      <c r="P315" t="s">
        <v>1135</v>
      </c>
      <c r="Q315" t="b">
        <v>1</v>
      </c>
      <c r="R315" t="b">
        <v>1</v>
      </c>
      <c r="S315" t="s">
        <v>1099</v>
      </c>
      <c r="T315" t="s">
        <v>992</v>
      </c>
      <c r="U315" t="s">
        <v>1060</v>
      </c>
      <c r="V315" t="s">
        <v>995</v>
      </c>
      <c r="W315" t="s">
        <v>1034</v>
      </c>
      <c r="X315" t="s">
        <v>1062</v>
      </c>
    </row>
    <row r="316" spans="1:24" x14ac:dyDescent="0.25">
      <c r="A316" t="s">
        <v>42</v>
      </c>
      <c r="B316" t="s">
        <v>1882</v>
      </c>
      <c r="C316" t="s">
        <v>347</v>
      </c>
      <c r="D316" t="s">
        <v>992</v>
      </c>
      <c r="E316" t="s">
        <v>990</v>
      </c>
      <c r="F316">
        <v>0</v>
      </c>
      <c r="G316" t="s">
        <v>1085</v>
      </c>
      <c r="H316" t="s">
        <v>1883</v>
      </c>
      <c r="I316" t="s">
        <v>1884</v>
      </c>
      <c r="J316" t="s">
        <v>1424</v>
      </c>
      <c r="K316" t="s">
        <v>992</v>
      </c>
      <c r="L316" t="s">
        <v>992</v>
      </c>
      <c r="M316" t="s">
        <v>992</v>
      </c>
      <c r="N316" t="s">
        <v>992</v>
      </c>
      <c r="O316" t="s">
        <v>992</v>
      </c>
      <c r="P316" t="s">
        <v>992</v>
      </c>
      <c r="Q316" t="b">
        <v>1</v>
      </c>
      <c r="R316" t="b">
        <v>0</v>
      </c>
      <c r="S316" t="s">
        <v>1032</v>
      </c>
      <c r="T316" t="s">
        <v>992</v>
      </c>
      <c r="U316" t="s">
        <v>1139</v>
      </c>
      <c r="V316" t="s">
        <v>1061</v>
      </c>
      <c r="W316" t="s">
        <v>1206</v>
      </c>
      <c r="X316" t="s">
        <v>1885</v>
      </c>
    </row>
    <row r="317" spans="1:24" x14ac:dyDescent="0.25">
      <c r="A317" t="s">
        <v>42</v>
      </c>
      <c r="B317" t="s">
        <v>1886</v>
      </c>
      <c r="C317" t="s">
        <v>347</v>
      </c>
      <c r="D317" t="s">
        <v>992</v>
      </c>
      <c r="E317" t="s">
        <v>999</v>
      </c>
      <c r="F317">
        <v>0</v>
      </c>
      <c r="G317" t="s">
        <v>1085</v>
      </c>
      <c r="H317" t="s">
        <v>1883</v>
      </c>
      <c r="I317" t="s">
        <v>1884</v>
      </c>
      <c r="J317" t="s">
        <v>1424</v>
      </c>
      <c r="K317" t="s">
        <v>992</v>
      </c>
      <c r="L317" t="s">
        <v>992</v>
      </c>
      <c r="M317" t="s">
        <v>992</v>
      </c>
      <c r="N317" t="s">
        <v>992</v>
      </c>
      <c r="O317" t="s">
        <v>992</v>
      </c>
      <c r="P317" t="s">
        <v>992</v>
      </c>
      <c r="Q317" t="b">
        <v>1</v>
      </c>
      <c r="R317" t="b">
        <v>0</v>
      </c>
      <c r="S317" t="s">
        <v>1032</v>
      </c>
      <c r="T317" t="s">
        <v>992</v>
      </c>
      <c r="U317" t="s">
        <v>1139</v>
      </c>
      <c r="V317" t="s">
        <v>1061</v>
      </c>
      <c r="W317" t="s">
        <v>1206</v>
      </c>
      <c r="X317" t="s">
        <v>1887</v>
      </c>
    </row>
    <row r="318" spans="1:24" x14ac:dyDescent="0.25">
      <c r="A318" t="s">
        <v>42</v>
      </c>
      <c r="B318" t="s">
        <v>1888</v>
      </c>
      <c r="C318" t="s">
        <v>347</v>
      </c>
      <c r="D318" t="s">
        <v>992</v>
      </c>
      <c r="E318" t="s">
        <v>1001</v>
      </c>
      <c r="F318">
        <v>0</v>
      </c>
      <c r="G318" t="s">
        <v>1085</v>
      </c>
      <c r="H318" t="s">
        <v>1883</v>
      </c>
      <c r="I318" t="s">
        <v>1884</v>
      </c>
      <c r="J318" t="s">
        <v>1424</v>
      </c>
      <c r="K318" t="s">
        <v>992</v>
      </c>
      <c r="L318" t="s">
        <v>992</v>
      </c>
      <c r="M318" t="s">
        <v>992</v>
      </c>
      <c r="N318" t="s">
        <v>992</v>
      </c>
      <c r="O318" t="s">
        <v>992</v>
      </c>
      <c r="P318" t="s">
        <v>992</v>
      </c>
      <c r="Q318" t="b">
        <v>1</v>
      </c>
      <c r="R318" t="b">
        <v>0</v>
      </c>
      <c r="S318" t="s">
        <v>1032</v>
      </c>
      <c r="T318" t="s">
        <v>992</v>
      </c>
      <c r="U318" t="s">
        <v>1139</v>
      </c>
      <c r="V318" t="s">
        <v>1061</v>
      </c>
      <c r="W318" t="s">
        <v>1206</v>
      </c>
      <c r="X318" t="s">
        <v>1889</v>
      </c>
    </row>
    <row r="319" spans="1:24" x14ac:dyDescent="0.25">
      <c r="A319" t="s">
        <v>42</v>
      </c>
      <c r="B319" t="s">
        <v>1890</v>
      </c>
      <c r="C319" t="s">
        <v>347</v>
      </c>
      <c r="D319" t="s">
        <v>992</v>
      </c>
      <c r="E319" t="s">
        <v>1003</v>
      </c>
      <c r="F319">
        <v>0</v>
      </c>
      <c r="G319" t="s">
        <v>1085</v>
      </c>
      <c r="H319" t="s">
        <v>1883</v>
      </c>
      <c r="I319" t="s">
        <v>1884</v>
      </c>
      <c r="J319" t="s">
        <v>1424</v>
      </c>
      <c r="K319" t="s">
        <v>992</v>
      </c>
      <c r="L319" t="s">
        <v>992</v>
      </c>
      <c r="M319" t="s">
        <v>992</v>
      </c>
      <c r="N319" t="s">
        <v>992</v>
      </c>
      <c r="O319" t="s">
        <v>992</v>
      </c>
      <c r="P319" t="s">
        <v>992</v>
      </c>
      <c r="Q319" t="b">
        <v>1</v>
      </c>
      <c r="R319" t="b">
        <v>0</v>
      </c>
      <c r="S319" t="s">
        <v>1032</v>
      </c>
      <c r="T319" t="s">
        <v>992</v>
      </c>
      <c r="U319" t="s">
        <v>1139</v>
      </c>
      <c r="V319" t="s">
        <v>1061</v>
      </c>
      <c r="W319" t="s">
        <v>1206</v>
      </c>
      <c r="X319" t="s">
        <v>1891</v>
      </c>
    </row>
    <row r="320" spans="1:24" x14ac:dyDescent="0.25">
      <c r="A320" t="s">
        <v>42</v>
      </c>
      <c r="B320" t="s">
        <v>1892</v>
      </c>
      <c r="C320" t="s">
        <v>347</v>
      </c>
      <c r="D320" t="s">
        <v>992</v>
      </c>
      <c r="E320" t="s">
        <v>1005</v>
      </c>
      <c r="F320">
        <v>0</v>
      </c>
      <c r="G320" t="s">
        <v>1085</v>
      </c>
      <c r="H320" t="s">
        <v>1883</v>
      </c>
      <c r="I320" t="s">
        <v>1884</v>
      </c>
      <c r="J320" t="s">
        <v>1424</v>
      </c>
      <c r="K320" t="s">
        <v>992</v>
      </c>
      <c r="L320" t="s">
        <v>992</v>
      </c>
      <c r="M320" t="s">
        <v>992</v>
      </c>
      <c r="N320" t="s">
        <v>992</v>
      </c>
      <c r="O320" t="s">
        <v>992</v>
      </c>
      <c r="P320" t="s">
        <v>992</v>
      </c>
      <c r="Q320" t="b">
        <v>1</v>
      </c>
      <c r="R320" t="b">
        <v>0</v>
      </c>
      <c r="S320" t="s">
        <v>1032</v>
      </c>
      <c r="T320" t="s">
        <v>992</v>
      </c>
      <c r="U320" t="s">
        <v>1139</v>
      </c>
      <c r="V320" t="s">
        <v>1061</v>
      </c>
      <c r="W320" t="s">
        <v>1206</v>
      </c>
      <c r="X320" t="s">
        <v>1893</v>
      </c>
    </row>
    <row r="321" spans="1:24" x14ac:dyDescent="0.25">
      <c r="A321" t="s">
        <v>42</v>
      </c>
      <c r="B321" t="s">
        <v>1894</v>
      </c>
      <c r="C321" t="s">
        <v>347</v>
      </c>
      <c r="D321" t="s">
        <v>992</v>
      </c>
      <c r="E321" t="s">
        <v>1007</v>
      </c>
      <c r="F321">
        <v>0</v>
      </c>
      <c r="G321" t="s">
        <v>1085</v>
      </c>
      <c r="H321" t="s">
        <v>1883</v>
      </c>
      <c r="I321" t="s">
        <v>1884</v>
      </c>
      <c r="J321" t="s">
        <v>1424</v>
      </c>
      <c r="K321" t="s">
        <v>992</v>
      </c>
      <c r="L321" t="s">
        <v>992</v>
      </c>
      <c r="M321" t="s">
        <v>992</v>
      </c>
      <c r="N321" t="s">
        <v>992</v>
      </c>
      <c r="O321" t="s">
        <v>992</v>
      </c>
      <c r="P321" t="s">
        <v>992</v>
      </c>
      <c r="Q321" t="b">
        <v>1</v>
      </c>
      <c r="R321" t="b">
        <v>0</v>
      </c>
      <c r="S321" t="s">
        <v>1032</v>
      </c>
      <c r="T321" t="s">
        <v>992</v>
      </c>
      <c r="U321" t="s">
        <v>1139</v>
      </c>
      <c r="V321" t="s">
        <v>1061</v>
      </c>
      <c r="W321" t="s">
        <v>1206</v>
      </c>
      <c r="X321" t="s">
        <v>1895</v>
      </c>
    </row>
    <row r="322" spans="1:24" x14ac:dyDescent="0.25">
      <c r="A322" t="s">
        <v>42</v>
      </c>
      <c r="B322" t="s">
        <v>1896</v>
      </c>
      <c r="C322" t="s">
        <v>347</v>
      </c>
      <c r="D322" t="s">
        <v>992</v>
      </c>
      <c r="E322" t="s">
        <v>1009</v>
      </c>
      <c r="F322">
        <v>0</v>
      </c>
      <c r="G322" t="s">
        <v>1085</v>
      </c>
      <c r="H322" t="s">
        <v>1883</v>
      </c>
      <c r="I322" t="s">
        <v>1884</v>
      </c>
      <c r="J322" t="s">
        <v>1424</v>
      </c>
      <c r="K322" t="s">
        <v>992</v>
      </c>
      <c r="L322" t="s">
        <v>992</v>
      </c>
      <c r="M322" t="s">
        <v>992</v>
      </c>
      <c r="N322" t="s">
        <v>992</v>
      </c>
      <c r="O322" t="s">
        <v>992</v>
      </c>
      <c r="P322" t="s">
        <v>992</v>
      </c>
      <c r="Q322" t="b">
        <v>1</v>
      </c>
      <c r="R322" t="b">
        <v>0</v>
      </c>
      <c r="S322" t="s">
        <v>1032</v>
      </c>
      <c r="T322" t="s">
        <v>992</v>
      </c>
      <c r="U322" t="s">
        <v>1139</v>
      </c>
      <c r="V322" t="s">
        <v>1061</v>
      </c>
      <c r="W322" t="s">
        <v>1206</v>
      </c>
      <c r="X322" t="s">
        <v>1897</v>
      </c>
    </row>
    <row r="323" spans="1:24" x14ac:dyDescent="0.25">
      <c r="A323" t="s">
        <v>42</v>
      </c>
      <c r="B323" t="s">
        <v>1898</v>
      </c>
      <c r="C323" t="s">
        <v>347</v>
      </c>
      <c r="D323" t="s">
        <v>992</v>
      </c>
      <c r="E323" t="s">
        <v>1011</v>
      </c>
      <c r="F323">
        <v>0</v>
      </c>
      <c r="G323" t="s">
        <v>1085</v>
      </c>
      <c r="H323" t="s">
        <v>1883</v>
      </c>
      <c r="I323" t="s">
        <v>1884</v>
      </c>
      <c r="J323" t="s">
        <v>1424</v>
      </c>
      <c r="K323" t="s">
        <v>992</v>
      </c>
      <c r="L323" t="s">
        <v>992</v>
      </c>
      <c r="M323" t="s">
        <v>992</v>
      </c>
      <c r="N323" t="s">
        <v>992</v>
      </c>
      <c r="O323" t="s">
        <v>992</v>
      </c>
      <c r="P323" t="s">
        <v>992</v>
      </c>
      <c r="Q323" t="b">
        <v>1</v>
      </c>
      <c r="R323" t="b">
        <v>0</v>
      </c>
      <c r="S323" t="s">
        <v>1032</v>
      </c>
      <c r="T323" t="s">
        <v>992</v>
      </c>
      <c r="U323" t="s">
        <v>1139</v>
      </c>
      <c r="V323" t="s">
        <v>1061</v>
      </c>
      <c r="W323" t="s">
        <v>1206</v>
      </c>
      <c r="X323" t="s">
        <v>1899</v>
      </c>
    </row>
    <row r="324" spans="1:24" x14ac:dyDescent="0.25">
      <c r="A324" t="s">
        <v>42</v>
      </c>
      <c r="B324" t="s">
        <v>1900</v>
      </c>
      <c r="C324" t="s">
        <v>347</v>
      </c>
      <c r="D324" t="s">
        <v>992</v>
      </c>
      <c r="E324" t="s">
        <v>1013</v>
      </c>
      <c r="F324">
        <v>0</v>
      </c>
      <c r="G324" t="s">
        <v>1085</v>
      </c>
      <c r="H324" t="s">
        <v>1883</v>
      </c>
      <c r="I324" t="s">
        <v>1884</v>
      </c>
      <c r="J324" t="s">
        <v>1424</v>
      </c>
      <c r="K324" t="s">
        <v>992</v>
      </c>
      <c r="L324" t="s">
        <v>992</v>
      </c>
      <c r="M324" t="s">
        <v>992</v>
      </c>
      <c r="N324" t="s">
        <v>992</v>
      </c>
      <c r="O324" t="s">
        <v>992</v>
      </c>
      <c r="P324" t="s">
        <v>992</v>
      </c>
      <c r="Q324" t="b">
        <v>1</v>
      </c>
      <c r="R324" t="b">
        <v>0</v>
      </c>
      <c r="S324" t="s">
        <v>1032</v>
      </c>
      <c r="T324" t="s">
        <v>992</v>
      </c>
      <c r="U324" t="s">
        <v>1139</v>
      </c>
      <c r="V324" t="s">
        <v>1061</v>
      </c>
      <c r="W324" t="s">
        <v>1206</v>
      </c>
      <c r="X324" t="s">
        <v>1901</v>
      </c>
    </row>
    <row r="325" spans="1:24" x14ac:dyDescent="0.25">
      <c r="A325" t="s">
        <v>42</v>
      </c>
      <c r="B325" t="s">
        <v>1902</v>
      </c>
      <c r="C325" t="s">
        <v>347</v>
      </c>
      <c r="D325" t="s">
        <v>992</v>
      </c>
      <c r="E325" t="s">
        <v>1015</v>
      </c>
      <c r="F325">
        <v>0</v>
      </c>
      <c r="G325" t="s">
        <v>1085</v>
      </c>
      <c r="H325" t="s">
        <v>1883</v>
      </c>
      <c r="I325" t="s">
        <v>1884</v>
      </c>
      <c r="J325" t="s">
        <v>1424</v>
      </c>
      <c r="K325" t="s">
        <v>992</v>
      </c>
      <c r="L325" t="s">
        <v>992</v>
      </c>
      <c r="M325" t="s">
        <v>992</v>
      </c>
      <c r="N325" t="s">
        <v>992</v>
      </c>
      <c r="O325" t="s">
        <v>992</v>
      </c>
      <c r="P325" t="s">
        <v>992</v>
      </c>
      <c r="Q325" t="b">
        <v>1</v>
      </c>
      <c r="R325" t="b">
        <v>0</v>
      </c>
      <c r="S325" t="s">
        <v>1032</v>
      </c>
      <c r="T325" t="s">
        <v>992</v>
      </c>
      <c r="U325" t="s">
        <v>1139</v>
      </c>
      <c r="V325" t="s">
        <v>1061</v>
      </c>
      <c r="W325" t="s">
        <v>1206</v>
      </c>
      <c r="X325" t="s">
        <v>1903</v>
      </c>
    </row>
    <row r="326" spans="1:24" x14ac:dyDescent="0.25">
      <c r="A326" t="s">
        <v>42</v>
      </c>
      <c r="B326" t="s">
        <v>1904</v>
      </c>
      <c r="C326" t="s">
        <v>347</v>
      </c>
      <c r="D326" t="s">
        <v>992</v>
      </c>
      <c r="E326" t="s">
        <v>1017</v>
      </c>
      <c r="F326">
        <v>0</v>
      </c>
      <c r="G326" t="s">
        <v>1085</v>
      </c>
      <c r="H326" t="s">
        <v>1883</v>
      </c>
      <c r="I326" t="s">
        <v>1884</v>
      </c>
      <c r="J326" t="s">
        <v>1424</v>
      </c>
      <c r="K326" t="s">
        <v>992</v>
      </c>
      <c r="L326" t="s">
        <v>992</v>
      </c>
      <c r="M326" t="s">
        <v>992</v>
      </c>
      <c r="N326" t="s">
        <v>992</v>
      </c>
      <c r="O326" t="s">
        <v>992</v>
      </c>
      <c r="P326" t="s">
        <v>992</v>
      </c>
      <c r="Q326" t="b">
        <v>1</v>
      </c>
      <c r="R326" t="b">
        <v>0</v>
      </c>
      <c r="S326" t="s">
        <v>1032</v>
      </c>
      <c r="T326" t="s">
        <v>992</v>
      </c>
      <c r="U326" t="s">
        <v>1139</v>
      </c>
      <c r="V326" t="s">
        <v>1061</v>
      </c>
      <c r="W326" t="s">
        <v>1206</v>
      </c>
      <c r="X326" t="s">
        <v>1905</v>
      </c>
    </row>
    <row r="327" spans="1:24" x14ac:dyDescent="0.25">
      <c r="A327" t="s">
        <v>42</v>
      </c>
      <c r="B327" t="s">
        <v>1906</v>
      </c>
      <c r="C327" t="s">
        <v>347</v>
      </c>
      <c r="D327" t="s">
        <v>992</v>
      </c>
      <c r="E327" t="s">
        <v>1019</v>
      </c>
      <c r="F327">
        <v>0</v>
      </c>
      <c r="G327" t="s">
        <v>1085</v>
      </c>
      <c r="H327" t="s">
        <v>1883</v>
      </c>
      <c r="I327" t="s">
        <v>1884</v>
      </c>
      <c r="J327" t="s">
        <v>1424</v>
      </c>
      <c r="K327" t="s">
        <v>992</v>
      </c>
      <c r="L327" t="s">
        <v>992</v>
      </c>
      <c r="M327" t="s">
        <v>992</v>
      </c>
      <c r="N327" t="s">
        <v>992</v>
      </c>
      <c r="O327" t="s">
        <v>992</v>
      </c>
      <c r="P327" t="s">
        <v>992</v>
      </c>
      <c r="Q327" t="b">
        <v>1</v>
      </c>
      <c r="R327" t="b">
        <v>0</v>
      </c>
      <c r="S327" t="s">
        <v>1032</v>
      </c>
      <c r="T327" t="s">
        <v>992</v>
      </c>
      <c r="U327" t="s">
        <v>1139</v>
      </c>
      <c r="V327" t="s">
        <v>1061</v>
      </c>
      <c r="W327" t="s">
        <v>1206</v>
      </c>
      <c r="X327" t="s">
        <v>1907</v>
      </c>
    </row>
    <row r="328" spans="1:24" x14ac:dyDescent="0.25">
      <c r="A328" t="s">
        <v>42</v>
      </c>
      <c r="B328" t="s">
        <v>1908</v>
      </c>
      <c r="C328" t="s">
        <v>347</v>
      </c>
      <c r="D328" t="s">
        <v>992</v>
      </c>
      <c r="E328" t="s">
        <v>1021</v>
      </c>
      <c r="F328">
        <v>0</v>
      </c>
      <c r="G328" t="s">
        <v>1085</v>
      </c>
      <c r="H328" t="s">
        <v>1883</v>
      </c>
      <c r="I328" t="s">
        <v>1884</v>
      </c>
      <c r="J328" t="s">
        <v>1424</v>
      </c>
      <c r="K328" t="s">
        <v>992</v>
      </c>
      <c r="L328" t="s">
        <v>992</v>
      </c>
      <c r="M328" t="s">
        <v>992</v>
      </c>
      <c r="N328" t="s">
        <v>992</v>
      </c>
      <c r="O328" t="s">
        <v>992</v>
      </c>
      <c r="P328" t="s">
        <v>992</v>
      </c>
      <c r="Q328" t="b">
        <v>1</v>
      </c>
      <c r="R328" t="b">
        <v>0</v>
      </c>
      <c r="S328" t="s">
        <v>1032</v>
      </c>
      <c r="T328" t="s">
        <v>992</v>
      </c>
      <c r="U328" t="s">
        <v>1139</v>
      </c>
      <c r="V328" t="s">
        <v>1061</v>
      </c>
      <c r="W328" t="s">
        <v>1206</v>
      </c>
      <c r="X328" t="s">
        <v>1909</v>
      </c>
    </row>
    <row r="329" spans="1:24" x14ac:dyDescent="0.25">
      <c r="A329" t="s">
        <v>42</v>
      </c>
      <c r="B329" t="s">
        <v>1910</v>
      </c>
      <c r="C329" t="s">
        <v>347</v>
      </c>
      <c r="D329" t="s">
        <v>992</v>
      </c>
      <c r="E329" t="s">
        <v>1129</v>
      </c>
      <c r="F329">
        <v>0</v>
      </c>
      <c r="G329" t="s">
        <v>1085</v>
      </c>
      <c r="H329" t="s">
        <v>1883</v>
      </c>
      <c r="I329" t="s">
        <v>1884</v>
      </c>
      <c r="J329" t="s">
        <v>1424</v>
      </c>
      <c r="K329" t="s">
        <v>992</v>
      </c>
      <c r="L329" t="s">
        <v>992</v>
      </c>
      <c r="M329" t="s">
        <v>992</v>
      </c>
      <c r="N329" t="s">
        <v>992</v>
      </c>
      <c r="O329" t="s">
        <v>992</v>
      </c>
      <c r="P329" t="s">
        <v>992</v>
      </c>
      <c r="Q329" t="b">
        <v>1</v>
      </c>
      <c r="R329" t="b">
        <v>0</v>
      </c>
      <c r="S329" t="s">
        <v>1032</v>
      </c>
      <c r="T329" t="s">
        <v>992</v>
      </c>
      <c r="U329" t="s">
        <v>1139</v>
      </c>
      <c r="V329" t="s">
        <v>1061</v>
      </c>
      <c r="W329" t="s">
        <v>1206</v>
      </c>
      <c r="X329" t="s">
        <v>1911</v>
      </c>
    </row>
    <row r="330" spans="1:24" x14ac:dyDescent="0.25">
      <c r="A330" t="s">
        <v>42</v>
      </c>
      <c r="B330" t="s">
        <v>1912</v>
      </c>
      <c r="C330" t="s">
        <v>348</v>
      </c>
      <c r="E330" t="s">
        <v>990</v>
      </c>
      <c r="F330">
        <v>53107</v>
      </c>
      <c r="G330" t="s">
        <v>1051</v>
      </c>
      <c r="H330" t="s">
        <v>1913</v>
      </c>
      <c r="I330" t="s">
        <v>1914</v>
      </c>
      <c r="J330" t="s">
        <v>1424</v>
      </c>
      <c r="K330" t="s">
        <v>1026</v>
      </c>
      <c r="L330" t="s">
        <v>1027</v>
      </c>
      <c r="M330" t="s">
        <v>1028</v>
      </c>
      <c r="N330" t="s">
        <v>1029</v>
      </c>
      <c r="O330" t="s">
        <v>992</v>
      </c>
      <c r="P330" t="s">
        <v>1031</v>
      </c>
      <c r="Q330" t="b">
        <v>1</v>
      </c>
      <c r="R330" t="b">
        <v>1</v>
      </c>
      <c r="S330" t="s">
        <v>1099</v>
      </c>
      <c r="T330" t="s">
        <v>992</v>
      </c>
      <c r="U330" t="s">
        <v>1060</v>
      </c>
      <c r="V330" t="s">
        <v>995</v>
      </c>
      <c r="W330" t="s">
        <v>1034</v>
      </c>
      <c r="X330" t="s">
        <v>1062</v>
      </c>
    </row>
    <row r="331" spans="1:24" x14ac:dyDescent="0.25">
      <c r="A331" t="s">
        <v>42</v>
      </c>
      <c r="B331" t="s">
        <v>1915</v>
      </c>
      <c r="C331" t="s">
        <v>348</v>
      </c>
      <c r="E331" t="s">
        <v>999</v>
      </c>
      <c r="F331">
        <v>52886</v>
      </c>
      <c r="G331" t="s">
        <v>1051</v>
      </c>
      <c r="H331" t="s">
        <v>1916</v>
      </c>
      <c r="I331" t="s">
        <v>1914</v>
      </c>
      <c r="J331" t="s">
        <v>1424</v>
      </c>
      <c r="K331" t="s">
        <v>1038</v>
      </c>
      <c r="L331" t="s">
        <v>1039</v>
      </c>
      <c r="M331" t="s">
        <v>1028</v>
      </c>
      <c r="N331" t="s">
        <v>1040</v>
      </c>
      <c r="O331" t="s">
        <v>992</v>
      </c>
      <c r="P331" t="s">
        <v>1042</v>
      </c>
      <c r="Q331" t="b">
        <v>1</v>
      </c>
      <c r="R331" t="b">
        <v>1</v>
      </c>
      <c r="S331" t="s">
        <v>1099</v>
      </c>
      <c r="T331" t="s">
        <v>992</v>
      </c>
      <c r="U331" t="s">
        <v>1060</v>
      </c>
      <c r="V331" t="s">
        <v>995</v>
      </c>
      <c r="W331" t="s">
        <v>1034</v>
      </c>
      <c r="X331" t="s">
        <v>1062</v>
      </c>
    </row>
    <row r="332" spans="1:24" x14ac:dyDescent="0.25">
      <c r="A332" t="s">
        <v>42</v>
      </c>
      <c r="B332" t="s">
        <v>1917</v>
      </c>
      <c r="C332" t="s">
        <v>348</v>
      </c>
      <c r="E332" t="s">
        <v>1001</v>
      </c>
      <c r="F332">
        <v>51730</v>
      </c>
      <c r="G332" t="s">
        <v>1051</v>
      </c>
      <c r="H332" t="s">
        <v>1918</v>
      </c>
      <c r="I332" t="s">
        <v>1914</v>
      </c>
      <c r="J332" t="s">
        <v>1424</v>
      </c>
      <c r="K332" t="s">
        <v>1045</v>
      </c>
      <c r="L332" t="s">
        <v>1046</v>
      </c>
      <c r="M332" t="s">
        <v>1028</v>
      </c>
      <c r="N332" t="s">
        <v>1047</v>
      </c>
      <c r="O332" t="s">
        <v>992</v>
      </c>
      <c r="P332" t="s">
        <v>1049</v>
      </c>
      <c r="Q332" t="b">
        <v>1</v>
      </c>
      <c r="R332" t="b">
        <v>1</v>
      </c>
      <c r="S332" t="s">
        <v>1099</v>
      </c>
      <c r="T332" t="s">
        <v>992</v>
      </c>
      <c r="U332" t="s">
        <v>1060</v>
      </c>
      <c r="V332" t="s">
        <v>995</v>
      </c>
      <c r="W332" t="s">
        <v>1034</v>
      </c>
      <c r="X332" t="s">
        <v>1062</v>
      </c>
    </row>
    <row r="333" spans="1:24" x14ac:dyDescent="0.25">
      <c r="A333" t="s">
        <v>42</v>
      </c>
      <c r="B333" t="s">
        <v>1919</v>
      </c>
      <c r="C333" t="s">
        <v>348</v>
      </c>
      <c r="E333" t="s">
        <v>1003</v>
      </c>
      <c r="F333">
        <v>50353</v>
      </c>
      <c r="G333" t="s">
        <v>1051</v>
      </c>
      <c r="H333" t="s">
        <v>1920</v>
      </c>
      <c r="I333" t="s">
        <v>1921</v>
      </c>
      <c r="J333" t="s">
        <v>1424</v>
      </c>
      <c r="K333" t="s">
        <v>1065</v>
      </c>
      <c r="L333" t="s">
        <v>1432</v>
      </c>
      <c r="M333" t="s">
        <v>1028</v>
      </c>
      <c r="N333" t="s">
        <v>1067</v>
      </c>
      <c r="O333" t="s">
        <v>992</v>
      </c>
      <c r="P333" t="s">
        <v>1069</v>
      </c>
      <c r="Q333" t="b">
        <v>1</v>
      </c>
      <c r="R333" t="b">
        <v>1</v>
      </c>
      <c r="S333" t="s">
        <v>1099</v>
      </c>
      <c r="T333" t="s">
        <v>992</v>
      </c>
      <c r="U333" t="s">
        <v>1060</v>
      </c>
      <c r="V333" t="s">
        <v>995</v>
      </c>
      <c r="W333" t="s">
        <v>1034</v>
      </c>
      <c r="X333" t="s">
        <v>1062</v>
      </c>
    </row>
    <row r="334" spans="1:24" x14ac:dyDescent="0.25">
      <c r="A334" t="s">
        <v>42</v>
      </c>
      <c r="B334" t="s">
        <v>1922</v>
      </c>
      <c r="C334" t="s">
        <v>348</v>
      </c>
      <c r="E334" t="s">
        <v>1005</v>
      </c>
      <c r="F334">
        <v>50353</v>
      </c>
      <c r="G334" t="s">
        <v>1051</v>
      </c>
      <c r="H334" t="s">
        <v>1920</v>
      </c>
      <c r="I334" t="s">
        <v>1914</v>
      </c>
      <c r="J334" t="s">
        <v>1424</v>
      </c>
      <c r="K334" t="s">
        <v>1065</v>
      </c>
      <c r="L334" t="s">
        <v>1066</v>
      </c>
      <c r="M334" t="s">
        <v>1028</v>
      </c>
      <c r="N334" t="s">
        <v>1067</v>
      </c>
      <c r="O334" t="s">
        <v>992</v>
      </c>
      <c r="P334" t="s">
        <v>1069</v>
      </c>
      <c r="Q334" t="b">
        <v>1</v>
      </c>
      <c r="R334" t="b">
        <v>1</v>
      </c>
      <c r="S334" t="s">
        <v>1099</v>
      </c>
      <c r="T334" t="s">
        <v>992</v>
      </c>
      <c r="U334" t="s">
        <v>1060</v>
      </c>
      <c r="V334" t="s">
        <v>995</v>
      </c>
      <c r="W334" t="s">
        <v>1034</v>
      </c>
      <c r="X334" t="s">
        <v>1062</v>
      </c>
    </row>
    <row r="335" spans="1:24" x14ac:dyDescent="0.25">
      <c r="A335" t="s">
        <v>42</v>
      </c>
      <c r="B335" t="s">
        <v>1923</v>
      </c>
      <c r="C335" t="s">
        <v>348</v>
      </c>
      <c r="E335" t="s">
        <v>1007</v>
      </c>
      <c r="F335">
        <v>47564</v>
      </c>
      <c r="G335" t="s">
        <v>1051</v>
      </c>
      <c r="H335" t="s">
        <v>1924</v>
      </c>
      <c r="I335" t="s">
        <v>1914</v>
      </c>
      <c r="J335" t="s">
        <v>1424</v>
      </c>
      <c r="K335" t="s">
        <v>1072</v>
      </c>
      <c r="L335" t="s">
        <v>1073</v>
      </c>
      <c r="M335" t="s">
        <v>1028</v>
      </c>
      <c r="N335" t="s">
        <v>1074</v>
      </c>
      <c r="O335" t="s">
        <v>992</v>
      </c>
      <c r="P335" t="s">
        <v>1076</v>
      </c>
      <c r="Q335" t="b">
        <v>1</v>
      </c>
      <c r="R335" t="b">
        <v>1</v>
      </c>
      <c r="S335" t="s">
        <v>1099</v>
      </c>
      <c r="T335" t="s">
        <v>992</v>
      </c>
      <c r="U335" t="s">
        <v>1060</v>
      </c>
      <c r="V335" t="s">
        <v>995</v>
      </c>
      <c r="W335" t="s">
        <v>1034</v>
      </c>
      <c r="X335" t="s">
        <v>1062</v>
      </c>
    </row>
    <row r="336" spans="1:24" x14ac:dyDescent="0.25">
      <c r="A336" t="s">
        <v>42</v>
      </c>
      <c r="B336" t="s">
        <v>1925</v>
      </c>
      <c r="C336" t="s">
        <v>348</v>
      </c>
      <c r="E336" t="s">
        <v>1009</v>
      </c>
      <c r="F336">
        <v>47084</v>
      </c>
      <c r="G336" t="s">
        <v>1051</v>
      </c>
      <c r="H336" t="s">
        <v>1926</v>
      </c>
      <c r="I336" t="s">
        <v>1914</v>
      </c>
      <c r="J336" t="s">
        <v>1424</v>
      </c>
      <c r="K336" t="s">
        <v>1079</v>
      </c>
      <c r="L336" t="s">
        <v>1080</v>
      </c>
      <c r="M336" t="s">
        <v>1028</v>
      </c>
      <c r="N336" t="s">
        <v>1081</v>
      </c>
      <c r="O336" t="s">
        <v>992</v>
      </c>
      <c r="P336" t="s">
        <v>1083</v>
      </c>
      <c r="Q336" t="b">
        <v>1</v>
      </c>
      <c r="R336" t="b">
        <v>1</v>
      </c>
      <c r="S336" t="s">
        <v>1099</v>
      </c>
      <c r="T336" t="s">
        <v>992</v>
      </c>
      <c r="U336" t="s">
        <v>1060</v>
      </c>
      <c r="V336" t="s">
        <v>995</v>
      </c>
      <c r="W336" t="s">
        <v>1034</v>
      </c>
      <c r="X336" t="s">
        <v>1062</v>
      </c>
    </row>
    <row r="337" spans="1:24" x14ac:dyDescent="0.25">
      <c r="A337" t="s">
        <v>42</v>
      </c>
      <c r="B337" t="s">
        <v>1927</v>
      </c>
      <c r="C337" t="s">
        <v>348</v>
      </c>
      <c r="E337" t="s">
        <v>1011</v>
      </c>
      <c r="F337">
        <v>49006</v>
      </c>
      <c r="G337" t="s">
        <v>1051</v>
      </c>
      <c r="H337" t="s">
        <v>1928</v>
      </c>
      <c r="I337" t="s">
        <v>1921</v>
      </c>
      <c r="J337" t="s">
        <v>1424</v>
      </c>
      <c r="K337" t="s">
        <v>1094</v>
      </c>
      <c r="L337" t="s">
        <v>1440</v>
      </c>
      <c r="M337" t="s">
        <v>1028</v>
      </c>
      <c r="N337" t="s">
        <v>1096</v>
      </c>
      <c r="O337" t="s">
        <v>992</v>
      </c>
      <c r="P337" t="s">
        <v>1098</v>
      </c>
      <c r="Q337" t="b">
        <v>1</v>
      </c>
      <c r="R337" t="b">
        <v>1</v>
      </c>
      <c r="S337" t="s">
        <v>1099</v>
      </c>
      <c r="T337" t="s">
        <v>992</v>
      </c>
      <c r="U337" t="s">
        <v>1060</v>
      </c>
      <c r="V337" t="s">
        <v>995</v>
      </c>
      <c r="W337" t="s">
        <v>1034</v>
      </c>
      <c r="X337" t="s">
        <v>1062</v>
      </c>
    </row>
    <row r="338" spans="1:24" x14ac:dyDescent="0.25">
      <c r="A338" t="s">
        <v>42</v>
      </c>
      <c r="B338" t="s">
        <v>1929</v>
      </c>
      <c r="C338" t="s">
        <v>348</v>
      </c>
      <c r="D338" t="s">
        <v>992</v>
      </c>
      <c r="E338" t="s">
        <v>1013</v>
      </c>
      <c r="F338">
        <v>49006</v>
      </c>
      <c r="G338" t="s">
        <v>1085</v>
      </c>
      <c r="H338" t="s">
        <v>1928</v>
      </c>
      <c r="I338" t="s">
        <v>1914</v>
      </c>
      <c r="J338" t="s">
        <v>1424</v>
      </c>
      <c r="K338" t="s">
        <v>1094</v>
      </c>
      <c r="L338" t="s">
        <v>1095</v>
      </c>
      <c r="M338" t="s">
        <v>1028</v>
      </c>
      <c r="N338" t="s">
        <v>1096</v>
      </c>
      <c r="O338" t="s">
        <v>992</v>
      </c>
      <c r="P338" t="s">
        <v>1098</v>
      </c>
      <c r="Q338" t="b">
        <v>1</v>
      </c>
      <c r="R338" t="b">
        <v>0</v>
      </c>
      <c r="S338" t="s">
        <v>1032</v>
      </c>
      <c r="T338" t="s">
        <v>992</v>
      </c>
      <c r="U338" t="s">
        <v>1139</v>
      </c>
      <c r="V338" t="s">
        <v>995</v>
      </c>
      <c r="W338" t="s">
        <v>1034</v>
      </c>
      <c r="X338" t="s">
        <v>1930</v>
      </c>
    </row>
    <row r="339" spans="1:24" x14ac:dyDescent="0.25">
      <c r="A339" t="s">
        <v>42</v>
      </c>
      <c r="B339" t="s">
        <v>1931</v>
      </c>
      <c r="C339" t="s">
        <v>348</v>
      </c>
      <c r="D339" t="s">
        <v>992</v>
      </c>
      <c r="E339" t="s">
        <v>1015</v>
      </c>
      <c r="F339">
        <v>41300</v>
      </c>
      <c r="G339" t="s">
        <v>1085</v>
      </c>
      <c r="H339" t="s">
        <v>1932</v>
      </c>
      <c r="I339" t="s">
        <v>1914</v>
      </c>
      <c r="J339" t="s">
        <v>1424</v>
      </c>
      <c r="K339" t="s">
        <v>1102</v>
      </c>
      <c r="L339" t="s">
        <v>1103</v>
      </c>
      <c r="M339" t="s">
        <v>1028</v>
      </c>
      <c r="N339" t="s">
        <v>1104</v>
      </c>
      <c r="O339" t="s">
        <v>992</v>
      </c>
      <c r="P339" t="s">
        <v>1106</v>
      </c>
      <c r="Q339" t="b">
        <v>1</v>
      </c>
      <c r="R339" t="b">
        <v>0</v>
      </c>
      <c r="S339" t="s">
        <v>1032</v>
      </c>
      <c r="T339" t="s">
        <v>992</v>
      </c>
      <c r="U339" t="s">
        <v>1139</v>
      </c>
      <c r="V339" t="s">
        <v>995</v>
      </c>
      <c r="W339" t="s">
        <v>1034</v>
      </c>
      <c r="X339" t="s">
        <v>1933</v>
      </c>
    </row>
    <row r="340" spans="1:24" x14ac:dyDescent="0.25">
      <c r="A340" t="s">
        <v>42</v>
      </c>
      <c r="B340" t="s">
        <v>1934</v>
      </c>
      <c r="C340" t="s">
        <v>348</v>
      </c>
      <c r="D340" t="s">
        <v>992</v>
      </c>
      <c r="E340" t="s">
        <v>1017</v>
      </c>
      <c r="F340">
        <v>42115</v>
      </c>
      <c r="G340" t="s">
        <v>1085</v>
      </c>
      <c r="H340" t="s">
        <v>1935</v>
      </c>
      <c r="I340" t="s">
        <v>1914</v>
      </c>
      <c r="J340" t="s">
        <v>1424</v>
      </c>
      <c r="K340" t="s">
        <v>1109</v>
      </c>
      <c r="L340" t="s">
        <v>1110</v>
      </c>
      <c r="M340" t="s">
        <v>1028</v>
      </c>
      <c r="N340" t="s">
        <v>1111</v>
      </c>
      <c r="O340" t="s">
        <v>992</v>
      </c>
      <c r="P340" t="s">
        <v>1113</v>
      </c>
      <c r="Q340" t="b">
        <v>1</v>
      </c>
      <c r="R340" t="b">
        <v>0</v>
      </c>
      <c r="S340" t="s">
        <v>1032</v>
      </c>
      <c r="T340" t="s">
        <v>992</v>
      </c>
      <c r="U340" t="s">
        <v>1139</v>
      </c>
      <c r="V340" t="s">
        <v>995</v>
      </c>
      <c r="W340" t="s">
        <v>1034</v>
      </c>
      <c r="X340" t="s">
        <v>1936</v>
      </c>
    </row>
    <row r="341" spans="1:24" x14ac:dyDescent="0.25">
      <c r="A341" t="s">
        <v>42</v>
      </c>
      <c r="B341" t="s">
        <v>1937</v>
      </c>
      <c r="C341" t="s">
        <v>348</v>
      </c>
      <c r="D341" t="s">
        <v>992</v>
      </c>
      <c r="E341" t="s">
        <v>1019</v>
      </c>
      <c r="F341">
        <v>52055</v>
      </c>
      <c r="G341" t="s">
        <v>1085</v>
      </c>
      <c r="H341" t="s">
        <v>1938</v>
      </c>
      <c r="I341" t="s">
        <v>1921</v>
      </c>
      <c r="J341" t="s">
        <v>1424</v>
      </c>
      <c r="K341" t="s">
        <v>1123</v>
      </c>
      <c r="L341" t="s">
        <v>1451</v>
      </c>
      <c r="M341" t="s">
        <v>1028</v>
      </c>
      <c r="N341" t="s">
        <v>1125</v>
      </c>
      <c r="O341" t="s">
        <v>992</v>
      </c>
      <c r="P341" t="s">
        <v>1127</v>
      </c>
      <c r="Q341" t="b">
        <v>1</v>
      </c>
      <c r="R341" t="b">
        <v>0</v>
      </c>
      <c r="S341" t="s">
        <v>1032</v>
      </c>
      <c r="T341" t="s">
        <v>992</v>
      </c>
      <c r="U341" t="s">
        <v>1139</v>
      </c>
      <c r="V341" t="s">
        <v>995</v>
      </c>
      <c r="W341" t="s">
        <v>1034</v>
      </c>
      <c r="X341" t="s">
        <v>1939</v>
      </c>
    </row>
    <row r="342" spans="1:24" x14ac:dyDescent="0.25">
      <c r="A342" t="s">
        <v>42</v>
      </c>
      <c r="B342" t="s">
        <v>1940</v>
      </c>
      <c r="C342" t="s">
        <v>348</v>
      </c>
      <c r="E342" t="s">
        <v>1021</v>
      </c>
      <c r="F342">
        <v>52055</v>
      </c>
      <c r="G342" t="s">
        <v>1051</v>
      </c>
      <c r="H342" t="s">
        <v>1938</v>
      </c>
      <c r="I342" t="s">
        <v>1914</v>
      </c>
      <c r="J342" t="s">
        <v>1424</v>
      </c>
      <c r="K342" t="s">
        <v>1123</v>
      </c>
      <c r="L342" t="s">
        <v>1124</v>
      </c>
      <c r="M342" t="s">
        <v>1028</v>
      </c>
      <c r="N342" t="s">
        <v>1125</v>
      </c>
      <c r="O342" t="s">
        <v>992</v>
      </c>
      <c r="P342" t="s">
        <v>1127</v>
      </c>
      <c r="Q342" t="b">
        <v>1</v>
      </c>
      <c r="R342" t="b">
        <v>1</v>
      </c>
      <c r="S342" t="s">
        <v>1099</v>
      </c>
      <c r="T342" t="s">
        <v>992</v>
      </c>
      <c r="U342" t="s">
        <v>1060</v>
      </c>
      <c r="V342" t="s">
        <v>995</v>
      </c>
      <c r="W342" t="s">
        <v>1034</v>
      </c>
      <c r="X342" t="s">
        <v>1062</v>
      </c>
    </row>
    <row r="343" spans="1:24" x14ac:dyDescent="0.25">
      <c r="A343" t="s">
        <v>42</v>
      </c>
      <c r="B343" t="s">
        <v>1941</v>
      </c>
      <c r="C343" t="s">
        <v>348</v>
      </c>
      <c r="E343" t="s">
        <v>1129</v>
      </c>
      <c r="F343">
        <v>55546</v>
      </c>
      <c r="G343" t="s">
        <v>1051</v>
      </c>
      <c r="H343" t="s">
        <v>1942</v>
      </c>
      <c r="I343" t="s">
        <v>1914</v>
      </c>
      <c r="J343" t="s">
        <v>1424</v>
      </c>
      <c r="K343" t="s">
        <v>1131</v>
      </c>
      <c r="L343" t="s">
        <v>1132</v>
      </c>
      <c r="M343" t="s">
        <v>1028</v>
      </c>
      <c r="N343" t="s">
        <v>1133</v>
      </c>
      <c r="O343" t="s">
        <v>992</v>
      </c>
      <c r="P343" t="s">
        <v>1135</v>
      </c>
      <c r="Q343" t="b">
        <v>1</v>
      </c>
      <c r="R343" t="b">
        <v>1</v>
      </c>
      <c r="S343" t="s">
        <v>1099</v>
      </c>
      <c r="T343" t="s">
        <v>992</v>
      </c>
      <c r="U343" t="s">
        <v>1060</v>
      </c>
      <c r="V343" t="s">
        <v>995</v>
      </c>
      <c r="W343" t="s">
        <v>1034</v>
      </c>
      <c r="X343" t="s">
        <v>1062</v>
      </c>
    </row>
    <row r="344" spans="1:24" x14ac:dyDescent="0.25">
      <c r="A344" t="s">
        <v>42</v>
      </c>
      <c r="B344" t="s">
        <v>1943</v>
      </c>
      <c r="C344" t="s">
        <v>351</v>
      </c>
      <c r="D344" t="s">
        <v>992</v>
      </c>
      <c r="E344" t="s">
        <v>990</v>
      </c>
      <c r="F344">
        <v>66399</v>
      </c>
      <c r="G344" t="s">
        <v>1085</v>
      </c>
      <c r="H344" t="s">
        <v>1944</v>
      </c>
      <c r="I344" t="s">
        <v>1945</v>
      </c>
      <c r="J344" t="s">
        <v>1424</v>
      </c>
      <c r="K344" t="s">
        <v>1026</v>
      </c>
      <c r="L344" t="s">
        <v>1027</v>
      </c>
      <c r="M344" t="s">
        <v>1028</v>
      </c>
      <c r="N344" t="s">
        <v>1029</v>
      </c>
      <c r="O344" t="s">
        <v>992</v>
      </c>
      <c r="P344" t="s">
        <v>1031</v>
      </c>
      <c r="Q344" t="b">
        <v>1</v>
      </c>
      <c r="R344" t="b">
        <v>0</v>
      </c>
      <c r="S344" t="s">
        <v>1032</v>
      </c>
      <c r="T344" t="s">
        <v>992</v>
      </c>
      <c r="U344" t="s">
        <v>1139</v>
      </c>
      <c r="V344" t="s">
        <v>995</v>
      </c>
      <c r="W344" t="s">
        <v>1034</v>
      </c>
      <c r="X344" t="s">
        <v>1946</v>
      </c>
    </row>
    <row r="345" spans="1:24" x14ac:dyDescent="0.25">
      <c r="A345" t="s">
        <v>42</v>
      </c>
      <c r="B345" t="s">
        <v>1947</v>
      </c>
      <c r="C345" t="s">
        <v>351</v>
      </c>
      <c r="D345" t="s">
        <v>992</v>
      </c>
      <c r="E345" t="s">
        <v>999</v>
      </c>
      <c r="F345">
        <v>69568</v>
      </c>
      <c r="G345" t="s">
        <v>1085</v>
      </c>
      <c r="H345" t="s">
        <v>1948</v>
      </c>
      <c r="I345" t="s">
        <v>1945</v>
      </c>
      <c r="J345" t="s">
        <v>1424</v>
      </c>
      <c r="K345" t="s">
        <v>1038</v>
      </c>
      <c r="L345" t="s">
        <v>1039</v>
      </c>
      <c r="M345" t="s">
        <v>1028</v>
      </c>
      <c r="N345" t="s">
        <v>1040</v>
      </c>
      <c r="O345" t="s">
        <v>992</v>
      </c>
      <c r="P345" t="s">
        <v>1042</v>
      </c>
      <c r="Q345" t="b">
        <v>1</v>
      </c>
      <c r="R345" t="b">
        <v>0</v>
      </c>
      <c r="S345" t="s">
        <v>1032</v>
      </c>
      <c r="T345" t="s">
        <v>992</v>
      </c>
      <c r="U345" t="s">
        <v>1139</v>
      </c>
      <c r="V345" t="s">
        <v>995</v>
      </c>
      <c r="W345" t="s">
        <v>1034</v>
      </c>
      <c r="X345" t="s">
        <v>1949</v>
      </c>
    </row>
    <row r="346" spans="1:24" x14ac:dyDescent="0.25">
      <c r="A346" t="s">
        <v>42</v>
      </c>
      <c r="B346" t="s">
        <v>1950</v>
      </c>
      <c r="C346" t="s">
        <v>351</v>
      </c>
      <c r="D346" t="s">
        <v>992</v>
      </c>
      <c r="E346" t="s">
        <v>1001</v>
      </c>
      <c r="F346">
        <v>70667</v>
      </c>
      <c r="G346" t="s">
        <v>1085</v>
      </c>
      <c r="H346" t="s">
        <v>1951</v>
      </c>
      <c r="I346" t="s">
        <v>1945</v>
      </c>
      <c r="J346" t="s">
        <v>1424</v>
      </c>
      <c r="K346" t="s">
        <v>1045</v>
      </c>
      <c r="L346" t="s">
        <v>1046</v>
      </c>
      <c r="M346" t="s">
        <v>1028</v>
      </c>
      <c r="N346" t="s">
        <v>1047</v>
      </c>
      <c r="O346" t="s">
        <v>992</v>
      </c>
      <c r="P346" t="s">
        <v>1049</v>
      </c>
      <c r="Q346" t="b">
        <v>1</v>
      </c>
      <c r="R346" t="b">
        <v>0</v>
      </c>
      <c r="S346" t="s">
        <v>1032</v>
      </c>
      <c r="T346" t="s">
        <v>992</v>
      </c>
      <c r="U346" t="s">
        <v>1139</v>
      </c>
      <c r="V346" t="s">
        <v>995</v>
      </c>
      <c r="W346" t="s">
        <v>1034</v>
      </c>
      <c r="X346" t="s">
        <v>1952</v>
      </c>
    </row>
    <row r="347" spans="1:24" x14ac:dyDescent="0.25">
      <c r="A347" t="s">
        <v>42</v>
      </c>
      <c r="B347" t="s">
        <v>1953</v>
      </c>
      <c r="C347" t="s">
        <v>351</v>
      </c>
      <c r="D347" t="s">
        <v>992</v>
      </c>
      <c r="E347" t="s">
        <v>1003</v>
      </c>
      <c r="F347">
        <v>75236</v>
      </c>
      <c r="G347" t="s">
        <v>1085</v>
      </c>
      <c r="H347" t="s">
        <v>1954</v>
      </c>
      <c r="I347" t="s">
        <v>1955</v>
      </c>
      <c r="J347" t="s">
        <v>1424</v>
      </c>
      <c r="K347" t="s">
        <v>1065</v>
      </c>
      <c r="L347" t="s">
        <v>1432</v>
      </c>
      <c r="M347" t="s">
        <v>1028</v>
      </c>
      <c r="N347" t="s">
        <v>1067</v>
      </c>
      <c r="O347" t="s">
        <v>992</v>
      </c>
      <c r="P347" t="s">
        <v>1069</v>
      </c>
      <c r="Q347" t="b">
        <v>1</v>
      </c>
      <c r="R347" t="b">
        <v>0</v>
      </c>
      <c r="S347" t="s">
        <v>1032</v>
      </c>
      <c r="T347" t="s">
        <v>992</v>
      </c>
      <c r="U347" t="s">
        <v>1139</v>
      </c>
      <c r="V347" t="s">
        <v>995</v>
      </c>
      <c r="W347" t="s">
        <v>1034</v>
      </c>
      <c r="X347" t="s">
        <v>1956</v>
      </c>
    </row>
    <row r="348" spans="1:24" x14ac:dyDescent="0.25">
      <c r="A348" t="s">
        <v>42</v>
      </c>
      <c r="B348" t="s">
        <v>1957</v>
      </c>
      <c r="C348" t="s">
        <v>351</v>
      </c>
      <c r="D348" t="s">
        <v>992</v>
      </c>
      <c r="E348" t="s">
        <v>1005</v>
      </c>
      <c r="F348">
        <v>75236</v>
      </c>
      <c r="G348" t="s">
        <v>1085</v>
      </c>
      <c r="H348" t="s">
        <v>1954</v>
      </c>
      <c r="I348" t="s">
        <v>1945</v>
      </c>
      <c r="J348" t="s">
        <v>1424</v>
      </c>
      <c r="K348" t="s">
        <v>1065</v>
      </c>
      <c r="L348" t="s">
        <v>1066</v>
      </c>
      <c r="M348" t="s">
        <v>1028</v>
      </c>
      <c r="N348" t="s">
        <v>1067</v>
      </c>
      <c r="O348" t="s">
        <v>992</v>
      </c>
      <c r="P348" t="s">
        <v>1069</v>
      </c>
      <c r="Q348" t="b">
        <v>1</v>
      </c>
      <c r="R348" t="b">
        <v>0</v>
      </c>
      <c r="S348" t="s">
        <v>1032</v>
      </c>
      <c r="T348" t="s">
        <v>992</v>
      </c>
      <c r="U348" t="s">
        <v>1139</v>
      </c>
      <c r="V348" t="s">
        <v>995</v>
      </c>
      <c r="W348" t="s">
        <v>1034</v>
      </c>
      <c r="X348" t="s">
        <v>1958</v>
      </c>
    </row>
    <row r="349" spans="1:24" x14ac:dyDescent="0.25">
      <c r="A349" t="s">
        <v>42</v>
      </c>
      <c r="B349" t="s">
        <v>1959</v>
      </c>
      <c r="C349" t="s">
        <v>351</v>
      </c>
      <c r="D349" t="s">
        <v>992</v>
      </c>
      <c r="E349" t="s">
        <v>1007</v>
      </c>
      <c r="F349">
        <v>78815</v>
      </c>
      <c r="G349" t="s">
        <v>1085</v>
      </c>
      <c r="H349" t="s">
        <v>1960</v>
      </c>
      <c r="I349" t="s">
        <v>1945</v>
      </c>
      <c r="J349" t="s">
        <v>1424</v>
      </c>
      <c r="K349" t="s">
        <v>1072</v>
      </c>
      <c r="L349" t="s">
        <v>1073</v>
      </c>
      <c r="M349" t="s">
        <v>1028</v>
      </c>
      <c r="N349" t="s">
        <v>1074</v>
      </c>
      <c r="O349" t="s">
        <v>992</v>
      </c>
      <c r="P349" t="s">
        <v>1076</v>
      </c>
      <c r="Q349" t="b">
        <v>1</v>
      </c>
      <c r="R349" t="b">
        <v>0</v>
      </c>
      <c r="S349" t="s">
        <v>1032</v>
      </c>
      <c r="T349" t="s">
        <v>992</v>
      </c>
      <c r="U349" t="s">
        <v>1139</v>
      </c>
      <c r="V349" t="s">
        <v>995</v>
      </c>
      <c r="W349" t="s">
        <v>1034</v>
      </c>
      <c r="X349" t="s">
        <v>1961</v>
      </c>
    </row>
    <row r="350" spans="1:24" x14ac:dyDescent="0.25">
      <c r="A350" t="s">
        <v>42</v>
      </c>
      <c r="B350" t="s">
        <v>1962</v>
      </c>
      <c r="C350" t="s">
        <v>351</v>
      </c>
      <c r="D350" t="s">
        <v>992</v>
      </c>
      <c r="E350" t="s">
        <v>1009</v>
      </c>
      <c r="F350">
        <v>79850</v>
      </c>
      <c r="G350" t="s">
        <v>1085</v>
      </c>
      <c r="H350" t="s">
        <v>1963</v>
      </c>
      <c r="I350" t="s">
        <v>1945</v>
      </c>
      <c r="J350" t="s">
        <v>1424</v>
      </c>
      <c r="K350" t="s">
        <v>1079</v>
      </c>
      <c r="L350" t="s">
        <v>1080</v>
      </c>
      <c r="M350" t="s">
        <v>1028</v>
      </c>
      <c r="N350" t="s">
        <v>1081</v>
      </c>
      <c r="O350" t="s">
        <v>992</v>
      </c>
      <c r="P350" t="s">
        <v>1083</v>
      </c>
      <c r="Q350" t="b">
        <v>1</v>
      </c>
      <c r="R350" t="b">
        <v>0</v>
      </c>
      <c r="S350" t="s">
        <v>1032</v>
      </c>
      <c r="T350" t="s">
        <v>992</v>
      </c>
      <c r="U350" t="s">
        <v>1139</v>
      </c>
      <c r="V350" t="s">
        <v>995</v>
      </c>
      <c r="W350" t="s">
        <v>1034</v>
      </c>
      <c r="X350" t="s">
        <v>1964</v>
      </c>
    </row>
    <row r="351" spans="1:24" x14ac:dyDescent="0.25">
      <c r="A351" t="s">
        <v>42</v>
      </c>
      <c r="B351" t="s">
        <v>1965</v>
      </c>
      <c r="C351" t="s">
        <v>351</v>
      </c>
      <c r="D351" t="s">
        <v>992</v>
      </c>
      <c r="E351" t="s">
        <v>1011</v>
      </c>
      <c r="F351">
        <v>84768</v>
      </c>
      <c r="G351" t="s">
        <v>1085</v>
      </c>
      <c r="H351" t="s">
        <v>1966</v>
      </c>
      <c r="I351" t="s">
        <v>1955</v>
      </c>
      <c r="J351" t="s">
        <v>1424</v>
      </c>
      <c r="K351" t="s">
        <v>1094</v>
      </c>
      <c r="L351" t="s">
        <v>1440</v>
      </c>
      <c r="M351" t="s">
        <v>1028</v>
      </c>
      <c r="N351" t="s">
        <v>1096</v>
      </c>
      <c r="O351" t="s">
        <v>992</v>
      </c>
      <c r="P351" t="s">
        <v>1098</v>
      </c>
      <c r="Q351" t="b">
        <v>1</v>
      </c>
      <c r="R351" t="b">
        <v>0</v>
      </c>
      <c r="S351" t="s">
        <v>1032</v>
      </c>
      <c r="T351" t="s">
        <v>992</v>
      </c>
      <c r="U351" t="s">
        <v>1139</v>
      </c>
      <c r="V351" t="s">
        <v>995</v>
      </c>
      <c r="W351" t="s">
        <v>1034</v>
      </c>
      <c r="X351" t="s">
        <v>1967</v>
      </c>
    </row>
    <row r="352" spans="1:24" x14ac:dyDescent="0.25">
      <c r="A352" t="s">
        <v>42</v>
      </c>
      <c r="B352" t="s">
        <v>1968</v>
      </c>
      <c r="C352" t="s">
        <v>351</v>
      </c>
      <c r="D352" t="s">
        <v>992</v>
      </c>
      <c r="E352" t="s">
        <v>1013</v>
      </c>
      <c r="F352">
        <v>84768</v>
      </c>
      <c r="G352" t="s">
        <v>1085</v>
      </c>
      <c r="H352" t="s">
        <v>1966</v>
      </c>
      <c r="I352" t="s">
        <v>1945</v>
      </c>
      <c r="J352" t="s">
        <v>1424</v>
      </c>
      <c r="K352" t="s">
        <v>1094</v>
      </c>
      <c r="L352" t="s">
        <v>1095</v>
      </c>
      <c r="M352" t="s">
        <v>1028</v>
      </c>
      <c r="N352" t="s">
        <v>1096</v>
      </c>
      <c r="O352" t="s">
        <v>992</v>
      </c>
      <c r="P352" t="s">
        <v>1098</v>
      </c>
      <c r="Q352" t="b">
        <v>1</v>
      </c>
      <c r="R352" t="b">
        <v>0</v>
      </c>
      <c r="S352" t="s">
        <v>1032</v>
      </c>
      <c r="T352" t="s">
        <v>992</v>
      </c>
      <c r="U352" t="s">
        <v>1139</v>
      </c>
      <c r="V352" t="s">
        <v>995</v>
      </c>
      <c r="W352" t="s">
        <v>1034</v>
      </c>
      <c r="X352" t="s">
        <v>1969</v>
      </c>
    </row>
    <row r="353" spans="1:24" x14ac:dyDescent="0.25">
      <c r="A353" t="s">
        <v>42</v>
      </c>
      <c r="B353" t="s">
        <v>1970</v>
      </c>
      <c r="C353" t="s">
        <v>351</v>
      </c>
      <c r="D353" t="s">
        <v>992</v>
      </c>
      <c r="E353" t="s">
        <v>1015</v>
      </c>
      <c r="F353">
        <v>88711</v>
      </c>
      <c r="G353" t="s">
        <v>1085</v>
      </c>
      <c r="H353" t="s">
        <v>1971</v>
      </c>
      <c r="I353" t="s">
        <v>1945</v>
      </c>
      <c r="J353" t="s">
        <v>1424</v>
      </c>
      <c r="K353" t="s">
        <v>1102</v>
      </c>
      <c r="L353" t="s">
        <v>1103</v>
      </c>
      <c r="M353" t="s">
        <v>1028</v>
      </c>
      <c r="N353" t="s">
        <v>1104</v>
      </c>
      <c r="O353" t="s">
        <v>992</v>
      </c>
      <c r="P353" t="s">
        <v>1106</v>
      </c>
      <c r="Q353" t="b">
        <v>1</v>
      </c>
      <c r="R353" t="b">
        <v>0</v>
      </c>
      <c r="S353" t="s">
        <v>1032</v>
      </c>
      <c r="T353" t="s">
        <v>992</v>
      </c>
      <c r="U353" t="s">
        <v>1139</v>
      </c>
      <c r="V353" t="s">
        <v>995</v>
      </c>
      <c r="W353" t="s">
        <v>1034</v>
      </c>
      <c r="X353" t="s">
        <v>1972</v>
      </c>
    </row>
    <row r="354" spans="1:24" x14ac:dyDescent="0.25">
      <c r="A354" t="s">
        <v>42</v>
      </c>
      <c r="B354" t="s">
        <v>1973</v>
      </c>
      <c r="C354" t="s">
        <v>351</v>
      </c>
      <c r="D354" t="s">
        <v>992</v>
      </c>
      <c r="E354" t="s">
        <v>1017</v>
      </c>
      <c r="F354">
        <v>89806</v>
      </c>
      <c r="G354" t="s">
        <v>1085</v>
      </c>
      <c r="H354" t="s">
        <v>1974</v>
      </c>
      <c r="I354" t="s">
        <v>1945</v>
      </c>
      <c r="J354" t="s">
        <v>1424</v>
      </c>
      <c r="K354" t="s">
        <v>1109</v>
      </c>
      <c r="L354" t="s">
        <v>1110</v>
      </c>
      <c r="M354" t="s">
        <v>1028</v>
      </c>
      <c r="N354" t="s">
        <v>1111</v>
      </c>
      <c r="O354" t="s">
        <v>992</v>
      </c>
      <c r="P354" t="s">
        <v>1113</v>
      </c>
      <c r="Q354" t="b">
        <v>1</v>
      </c>
      <c r="R354" t="b">
        <v>0</v>
      </c>
      <c r="S354" t="s">
        <v>1032</v>
      </c>
      <c r="T354" t="s">
        <v>992</v>
      </c>
      <c r="U354" t="s">
        <v>1139</v>
      </c>
      <c r="V354" t="s">
        <v>995</v>
      </c>
      <c r="W354" t="s">
        <v>1034</v>
      </c>
      <c r="X354" t="s">
        <v>1975</v>
      </c>
    </row>
    <row r="355" spans="1:24" x14ac:dyDescent="0.25">
      <c r="A355" t="s">
        <v>42</v>
      </c>
      <c r="B355" t="s">
        <v>1976</v>
      </c>
      <c r="C355" t="s">
        <v>351</v>
      </c>
      <c r="D355" t="s">
        <v>992</v>
      </c>
      <c r="E355" t="s">
        <v>1019</v>
      </c>
      <c r="F355">
        <v>95221</v>
      </c>
      <c r="G355" t="s">
        <v>1085</v>
      </c>
      <c r="H355" t="s">
        <v>1977</v>
      </c>
      <c r="I355" t="s">
        <v>1955</v>
      </c>
      <c r="J355" t="s">
        <v>1424</v>
      </c>
      <c r="K355" t="s">
        <v>1123</v>
      </c>
      <c r="L355" t="s">
        <v>1451</v>
      </c>
      <c r="M355" t="s">
        <v>1028</v>
      </c>
      <c r="N355" t="s">
        <v>1125</v>
      </c>
      <c r="O355" t="s">
        <v>992</v>
      </c>
      <c r="P355" t="s">
        <v>1127</v>
      </c>
      <c r="Q355" t="b">
        <v>1</v>
      </c>
      <c r="R355" t="b">
        <v>0</v>
      </c>
      <c r="S355" t="s">
        <v>1032</v>
      </c>
      <c r="T355" t="s">
        <v>992</v>
      </c>
      <c r="U355" t="s">
        <v>1139</v>
      </c>
      <c r="V355" t="s">
        <v>995</v>
      </c>
      <c r="W355" t="s">
        <v>1034</v>
      </c>
      <c r="X355" t="s">
        <v>1978</v>
      </c>
    </row>
    <row r="356" spans="1:24" x14ac:dyDescent="0.25">
      <c r="A356" t="s">
        <v>42</v>
      </c>
      <c r="B356" t="s">
        <v>1979</v>
      </c>
      <c r="C356" t="s">
        <v>351</v>
      </c>
      <c r="D356" t="s">
        <v>992</v>
      </c>
      <c r="E356" t="s">
        <v>1021</v>
      </c>
      <c r="F356">
        <v>95221</v>
      </c>
      <c r="G356" t="s">
        <v>1085</v>
      </c>
      <c r="H356" t="s">
        <v>1977</v>
      </c>
      <c r="I356" t="s">
        <v>1945</v>
      </c>
      <c r="J356" t="s">
        <v>1424</v>
      </c>
      <c r="K356" t="s">
        <v>1123</v>
      </c>
      <c r="L356" t="s">
        <v>1124</v>
      </c>
      <c r="M356" t="s">
        <v>1028</v>
      </c>
      <c r="N356" t="s">
        <v>1125</v>
      </c>
      <c r="O356" t="s">
        <v>992</v>
      </c>
      <c r="P356" t="s">
        <v>1127</v>
      </c>
      <c r="Q356" t="b">
        <v>1</v>
      </c>
      <c r="R356" t="b">
        <v>0</v>
      </c>
      <c r="S356" t="s">
        <v>1032</v>
      </c>
      <c r="T356" t="s">
        <v>992</v>
      </c>
      <c r="U356" t="s">
        <v>1139</v>
      </c>
      <c r="V356" t="s">
        <v>995</v>
      </c>
      <c r="W356" t="s">
        <v>1034</v>
      </c>
      <c r="X356" t="s">
        <v>1980</v>
      </c>
    </row>
    <row r="357" spans="1:24" x14ac:dyDescent="0.25">
      <c r="A357" t="s">
        <v>42</v>
      </c>
      <c r="B357" t="s">
        <v>1981</v>
      </c>
      <c r="C357" t="s">
        <v>351</v>
      </c>
      <c r="D357" t="s">
        <v>992</v>
      </c>
      <c r="E357" t="s">
        <v>1129</v>
      </c>
      <c r="F357">
        <v>99507</v>
      </c>
      <c r="G357" t="s">
        <v>1085</v>
      </c>
      <c r="H357" t="s">
        <v>1982</v>
      </c>
      <c r="I357" t="s">
        <v>1945</v>
      </c>
      <c r="J357" t="s">
        <v>1424</v>
      </c>
      <c r="K357" t="s">
        <v>1131</v>
      </c>
      <c r="L357" t="s">
        <v>1132</v>
      </c>
      <c r="M357" t="s">
        <v>1028</v>
      </c>
      <c r="N357" t="s">
        <v>1133</v>
      </c>
      <c r="O357" t="s">
        <v>992</v>
      </c>
      <c r="P357" t="s">
        <v>1135</v>
      </c>
      <c r="Q357" t="b">
        <v>1</v>
      </c>
      <c r="R357" t="b">
        <v>0</v>
      </c>
      <c r="S357" t="s">
        <v>1032</v>
      </c>
      <c r="T357" t="s">
        <v>992</v>
      </c>
      <c r="U357" t="s">
        <v>1139</v>
      </c>
      <c r="V357" t="s">
        <v>995</v>
      </c>
      <c r="W357" t="s">
        <v>1034</v>
      </c>
      <c r="X357" t="s">
        <v>1983</v>
      </c>
    </row>
    <row r="358" spans="1:24" x14ac:dyDescent="0.25">
      <c r="A358" t="s">
        <v>42</v>
      </c>
      <c r="B358" t="s">
        <v>1984</v>
      </c>
      <c r="C358" t="s">
        <v>352</v>
      </c>
      <c r="D358" t="s">
        <v>992</v>
      </c>
      <c r="E358" t="s">
        <v>990</v>
      </c>
      <c r="F358">
        <v>3240</v>
      </c>
      <c r="G358" t="s">
        <v>1023</v>
      </c>
      <c r="H358" t="s">
        <v>1985</v>
      </c>
      <c r="I358" t="s">
        <v>1986</v>
      </c>
      <c r="J358" t="s">
        <v>1424</v>
      </c>
      <c r="K358" t="s">
        <v>1026</v>
      </c>
      <c r="L358" t="s">
        <v>1027</v>
      </c>
      <c r="M358" t="s">
        <v>1028</v>
      </c>
      <c r="N358" t="s">
        <v>1029</v>
      </c>
      <c r="O358" t="s">
        <v>992</v>
      </c>
      <c r="P358" t="s">
        <v>1031</v>
      </c>
      <c r="Q358" t="b">
        <v>1</v>
      </c>
      <c r="R358" t="b">
        <v>0</v>
      </c>
      <c r="S358" t="s">
        <v>1032</v>
      </c>
      <c r="T358" t="s">
        <v>992</v>
      </c>
      <c r="U358" t="s">
        <v>1139</v>
      </c>
      <c r="V358" t="s">
        <v>995</v>
      </c>
      <c r="W358" t="s">
        <v>1034</v>
      </c>
      <c r="X358" t="s">
        <v>992</v>
      </c>
    </row>
    <row r="359" spans="1:24" x14ac:dyDescent="0.25">
      <c r="A359" t="s">
        <v>42</v>
      </c>
      <c r="B359" t="s">
        <v>1987</v>
      </c>
      <c r="C359" t="s">
        <v>352</v>
      </c>
      <c r="D359" t="s">
        <v>992</v>
      </c>
      <c r="E359" t="s">
        <v>999</v>
      </c>
      <c r="F359">
        <v>4336</v>
      </c>
      <c r="G359" t="s">
        <v>1023</v>
      </c>
      <c r="H359" t="s">
        <v>1988</v>
      </c>
      <c r="I359" t="s">
        <v>1986</v>
      </c>
      <c r="J359" t="s">
        <v>1424</v>
      </c>
      <c r="K359" t="s">
        <v>1038</v>
      </c>
      <c r="L359" t="s">
        <v>1039</v>
      </c>
      <c r="M359" t="s">
        <v>1028</v>
      </c>
      <c r="N359" t="s">
        <v>1040</v>
      </c>
      <c r="O359" t="s">
        <v>992</v>
      </c>
      <c r="P359" t="s">
        <v>1042</v>
      </c>
      <c r="Q359" t="b">
        <v>1</v>
      </c>
      <c r="R359" t="b">
        <v>0</v>
      </c>
      <c r="S359" t="s">
        <v>1032</v>
      </c>
      <c r="T359" t="s">
        <v>992</v>
      </c>
      <c r="U359" t="s">
        <v>1139</v>
      </c>
      <c r="V359" t="s">
        <v>995</v>
      </c>
      <c r="W359" t="s">
        <v>1034</v>
      </c>
      <c r="X359" t="s">
        <v>992</v>
      </c>
    </row>
    <row r="360" spans="1:24" x14ac:dyDescent="0.25">
      <c r="A360" t="s">
        <v>42</v>
      </c>
      <c r="B360" t="s">
        <v>1989</v>
      </c>
      <c r="C360" t="s">
        <v>352</v>
      </c>
      <c r="D360" t="s">
        <v>992</v>
      </c>
      <c r="E360" t="s">
        <v>1001</v>
      </c>
      <c r="F360">
        <v>1408</v>
      </c>
      <c r="G360" t="s">
        <v>1023</v>
      </c>
      <c r="H360" t="s">
        <v>1990</v>
      </c>
      <c r="I360" t="s">
        <v>1986</v>
      </c>
      <c r="J360" t="s">
        <v>1424</v>
      </c>
      <c r="K360" t="s">
        <v>1045</v>
      </c>
      <c r="L360" t="s">
        <v>1046</v>
      </c>
      <c r="M360" t="s">
        <v>1028</v>
      </c>
      <c r="N360" t="s">
        <v>1047</v>
      </c>
      <c r="O360" t="s">
        <v>992</v>
      </c>
      <c r="P360" t="s">
        <v>1049</v>
      </c>
      <c r="Q360" t="b">
        <v>1</v>
      </c>
      <c r="R360" t="b">
        <v>0</v>
      </c>
      <c r="S360" t="s">
        <v>1032</v>
      </c>
      <c r="T360" t="s">
        <v>992</v>
      </c>
      <c r="U360" t="s">
        <v>1139</v>
      </c>
      <c r="V360" t="s">
        <v>995</v>
      </c>
      <c r="W360" t="s">
        <v>1034</v>
      </c>
      <c r="X360" t="s">
        <v>992</v>
      </c>
    </row>
    <row r="361" spans="1:24" x14ac:dyDescent="0.25">
      <c r="A361" t="s">
        <v>42</v>
      </c>
      <c r="B361" t="s">
        <v>1991</v>
      </c>
      <c r="C361" t="s">
        <v>352</v>
      </c>
      <c r="D361" t="s">
        <v>992</v>
      </c>
      <c r="E361" t="s">
        <v>1003</v>
      </c>
      <c r="F361">
        <v>8242</v>
      </c>
      <c r="G361" t="s">
        <v>1023</v>
      </c>
      <c r="H361" t="s">
        <v>1992</v>
      </c>
      <c r="I361" t="s">
        <v>1993</v>
      </c>
      <c r="J361" t="s">
        <v>1424</v>
      </c>
      <c r="K361" t="s">
        <v>1065</v>
      </c>
      <c r="L361" t="s">
        <v>1432</v>
      </c>
      <c r="M361" t="s">
        <v>1028</v>
      </c>
      <c r="N361" t="s">
        <v>1067</v>
      </c>
      <c r="O361" t="s">
        <v>992</v>
      </c>
      <c r="P361" t="s">
        <v>1069</v>
      </c>
      <c r="Q361" t="b">
        <v>1</v>
      </c>
      <c r="R361" t="b">
        <v>0</v>
      </c>
      <c r="S361" t="s">
        <v>1032</v>
      </c>
      <c r="T361" t="s">
        <v>992</v>
      </c>
      <c r="U361" t="s">
        <v>1139</v>
      </c>
      <c r="V361" t="s">
        <v>995</v>
      </c>
      <c r="W361" t="s">
        <v>1034</v>
      </c>
      <c r="X361" t="s">
        <v>992</v>
      </c>
    </row>
    <row r="362" spans="1:24" x14ac:dyDescent="0.25">
      <c r="A362" t="s">
        <v>42</v>
      </c>
      <c r="B362" t="s">
        <v>1994</v>
      </c>
      <c r="C362" t="s">
        <v>352</v>
      </c>
      <c r="D362" t="s">
        <v>992</v>
      </c>
      <c r="E362" t="s">
        <v>1005</v>
      </c>
      <c r="F362">
        <v>8242</v>
      </c>
      <c r="G362" t="s">
        <v>1023</v>
      </c>
      <c r="H362" t="s">
        <v>1992</v>
      </c>
      <c r="I362" t="s">
        <v>1986</v>
      </c>
      <c r="J362" t="s">
        <v>1424</v>
      </c>
      <c r="K362" t="s">
        <v>1065</v>
      </c>
      <c r="L362" t="s">
        <v>1066</v>
      </c>
      <c r="M362" t="s">
        <v>1028</v>
      </c>
      <c r="N362" t="s">
        <v>1067</v>
      </c>
      <c r="O362" t="s">
        <v>992</v>
      </c>
      <c r="P362" t="s">
        <v>1069</v>
      </c>
      <c r="Q362" t="b">
        <v>1</v>
      </c>
      <c r="R362" t="b">
        <v>0</v>
      </c>
      <c r="S362" t="s">
        <v>1032</v>
      </c>
      <c r="T362" t="s">
        <v>992</v>
      </c>
      <c r="U362" t="s">
        <v>1139</v>
      </c>
      <c r="V362" t="s">
        <v>995</v>
      </c>
      <c r="W362" t="s">
        <v>1034</v>
      </c>
      <c r="X362" t="s">
        <v>992</v>
      </c>
    </row>
    <row r="363" spans="1:24" x14ac:dyDescent="0.25">
      <c r="A363" t="s">
        <v>42</v>
      </c>
      <c r="B363" t="s">
        <v>1995</v>
      </c>
      <c r="C363" t="s">
        <v>352</v>
      </c>
      <c r="D363" t="s">
        <v>992</v>
      </c>
      <c r="E363" t="s">
        <v>1007</v>
      </c>
      <c r="F363">
        <v>4339</v>
      </c>
      <c r="G363" t="s">
        <v>1023</v>
      </c>
      <c r="H363" t="s">
        <v>1996</v>
      </c>
      <c r="I363" t="s">
        <v>1986</v>
      </c>
      <c r="J363" t="s">
        <v>1424</v>
      </c>
      <c r="K363" t="s">
        <v>1072</v>
      </c>
      <c r="L363" t="s">
        <v>1073</v>
      </c>
      <c r="M363" t="s">
        <v>1028</v>
      </c>
      <c r="N363" t="s">
        <v>1074</v>
      </c>
      <c r="O363" t="s">
        <v>992</v>
      </c>
      <c r="P363" t="s">
        <v>1076</v>
      </c>
      <c r="Q363" t="b">
        <v>1</v>
      </c>
      <c r="R363" t="b">
        <v>0</v>
      </c>
      <c r="S363" t="s">
        <v>1032</v>
      </c>
      <c r="T363" t="s">
        <v>992</v>
      </c>
      <c r="U363" t="s">
        <v>1139</v>
      </c>
      <c r="V363" t="s">
        <v>995</v>
      </c>
      <c r="W363" t="s">
        <v>1034</v>
      </c>
      <c r="X363" t="s">
        <v>992</v>
      </c>
    </row>
    <row r="364" spans="1:24" x14ac:dyDescent="0.25">
      <c r="A364" t="s">
        <v>42</v>
      </c>
      <c r="B364" t="s">
        <v>1997</v>
      </c>
      <c r="C364" t="s">
        <v>352</v>
      </c>
      <c r="D364" t="s">
        <v>992</v>
      </c>
      <c r="E364" t="s">
        <v>1009</v>
      </c>
      <c r="F364">
        <v>-4726</v>
      </c>
      <c r="G364" t="s">
        <v>1023</v>
      </c>
      <c r="H364" t="s">
        <v>1998</v>
      </c>
      <c r="I364" t="s">
        <v>1986</v>
      </c>
      <c r="J364" t="s">
        <v>1424</v>
      </c>
      <c r="K364" t="s">
        <v>1079</v>
      </c>
      <c r="L364" t="s">
        <v>1080</v>
      </c>
      <c r="M364" t="s">
        <v>1028</v>
      </c>
      <c r="N364" t="s">
        <v>1081</v>
      </c>
      <c r="O364" t="s">
        <v>992</v>
      </c>
      <c r="P364" t="s">
        <v>1083</v>
      </c>
      <c r="Q364" t="b">
        <v>1</v>
      </c>
      <c r="R364" t="b">
        <v>0</v>
      </c>
      <c r="S364" t="s">
        <v>1032</v>
      </c>
      <c r="T364" t="s">
        <v>992</v>
      </c>
      <c r="U364" t="s">
        <v>1139</v>
      </c>
      <c r="V364" t="s">
        <v>995</v>
      </c>
      <c r="W364" t="s">
        <v>1034</v>
      </c>
      <c r="X364" t="s">
        <v>992</v>
      </c>
    </row>
    <row r="365" spans="1:24" x14ac:dyDescent="0.25">
      <c r="A365" t="s">
        <v>42</v>
      </c>
      <c r="B365" t="s">
        <v>1999</v>
      </c>
      <c r="C365" t="s">
        <v>352</v>
      </c>
      <c r="D365" t="s">
        <v>992</v>
      </c>
      <c r="E365" t="s">
        <v>1011</v>
      </c>
      <c r="F365">
        <v>-11221</v>
      </c>
      <c r="G365" t="s">
        <v>1023</v>
      </c>
      <c r="H365" t="s">
        <v>2000</v>
      </c>
      <c r="I365" t="s">
        <v>1993</v>
      </c>
      <c r="J365" t="s">
        <v>1424</v>
      </c>
      <c r="K365" t="s">
        <v>1094</v>
      </c>
      <c r="L365" t="s">
        <v>1440</v>
      </c>
      <c r="M365" t="s">
        <v>1028</v>
      </c>
      <c r="N365" t="s">
        <v>1096</v>
      </c>
      <c r="O365" t="s">
        <v>992</v>
      </c>
      <c r="P365" t="s">
        <v>1098</v>
      </c>
      <c r="Q365" t="b">
        <v>1</v>
      </c>
      <c r="R365" t="b">
        <v>0</v>
      </c>
      <c r="S365" t="s">
        <v>1032</v>
      </c>
      <c r="T365" t="s">
        <v>992</v>
      </c>
      <c r="U365" t="s">
        <v>1139</v>
      </c>
      <c r="V365" t="s">
        <v>995</v>
      </c>
      <c r="W365" t="s">
        <v>1034</v>
      </c>
      <c r="X365" t="s">
        <v>992</v>
      </c>
    </row>
    <row r="366" spans="1:24" x14ac:dyDescent="0.25">
      <c r="A366" t="s">
        <v>42</v>
      </c>
      <c r="B366" t="s">
        <v>2001</v>
      </c>
      <c r="C366" t="s">
        <v>352</v>
      </c>
      <c r="D366" t="s">
        <v>992</v>
      </c>
      <c r="E366" t="s">
        <v>1013</v>
      </c>
      <c r="F366">
        <v>-11221</v>
      </c>
      <c r="G366" t="s">
        <v>1023</v>
      </c>
      <c r="H366" t="s">
        <v>2000</v>
      </c>
      <c r="I366" t="s">
        <v>1986</v>
      </c>
      <c r="J366" t="s">
        <v>1424</v>
      </c>
      <c r="K366" t="s">
        <v>1094</v>
      </c>
      <c r="L366" t="s">
        <v>1095</v>
      </c>
      <c r="M366" t="s">
        <v>1028</v>
      </c>
      <c r="N366" t="s">
        <v>1096</v>
      </c>
      <c r="O366" t="s">
        <v>992</v>
      </c>
      <c r="P366" t="s">
        <v>1098</v>
      </c>
      <c r="Q366" t="b">
        <v>1</v>
      </c>
      <c r="R366" t="b">
        <v>0</v>
      </c>
      <c r="S366" t="s">
        <v>1032</v>
      </c>
      <c r="T366" t="s">
        <v>992</v>
      </c>
      <c r="U366" t="s">
        <v>1139</v>
      </c>
      <c r="V366" t="s">
        <v>995</v>
      </c>
      <c r="W366" t="s">
        <v>1034</v>
      </c>
      <c r="X366" t="s">
        <v>992</v>
      </c>
    </row>
    <row r="367" spans="1:24" x14ac:dyDescent="0.25">
      <c r="A367" t="s">
        <v>42</v>
      </c>
      <c r="B367" t="s">
        <v>2002</v>
      </c>
      <c r="C367" t="s">
        <v>352</v>
      </c>
      <c r="D367" t="s">
        <v>992</v>
      </c>
      <c r="E367" t="s">
        <v>1015</v>
      </c>
      <c r="F367">
        <v>-15552</v>
      </c>
      <c r="G367" t="s">
        <v>1023</v>
      </c>
      <c r="H367" t="s">
        <v>2003</v>
      </c>
      <c r="I367" t="s">
        <v>1986</v>
      </c>
      <c r="J367" t="s">
        <v>1424</v>
      </c>
      <c r="K367" t="s">
        <v>1102</v>
      </c>
      <c r="L367" t="s">
        <v>1103</v>
      </c>
      <c r="M367" t="s">
        <v>1028</v>
      </c>
      <c r="N367" t="s">
        <v>1104</v>
      </c>
      <c r="O367" t="s">
        <v>992</v>
      </c>
      <c r="P367" t="s">
        <v>1106</v>
      </c>
      <c r="Q367" t="b">
        <v>1</v>
      </c>
      <c r="R367" t="b">
        <v>0</v>
      </c>
      <c r="S367" t="s">
        <v>1032</v>
      </c>
      <c r="T367" t="s">
        <v>992</v>
      </c>
      <c r="U367" t="s">
        <v>1139</v>
      </c>
      <c r="V367" t="s">
        <v>995</v>
      </c>
      <c r="W367" t="s">
        <v>1034</v>
      </c>
      <c r="X367" t="s">
        <v>992</v>
      </c>
    </row>
    <row r="368" spans="1:24" x14ac:dyDescent="0.25">
      <c r="A368" t="s">
        <v>42</v>
      </c>
      <c r="B368" t="s">
        <v>2004</v>
      </c>
      <c r="C368" t="s">
        <v>352</v>
      </c>
      <c r="D368" t="s">
        <v>992</v>
      </c>
      <c r="E368" t="s">
        <v>1017</v>
      </c>
      <c r="F368">
        <v>-17607</v>
      </c>
      <c r="G368" t="s">
        <v>1023</v>
      </c>
      <c r="H368" t="s">
        <v>2005</v>
      </c>
      <c r="I368" t="s">
        <v>1986</v>
      </c>
      <c r="J368" t="s">
        <v>1424</v>
      </c>
      <c r="K368" t="s">
        <v>1109</v>
      </c>
      <c r="L368" t="s">
        <v>1110</v>
      </c>
      <c r="M368" t="s">
        <v>1028</v>
      </c>
      <c r="N368" t="s">
        <v>1111</v>
      </c>
      <c r="O368" t="s">
        <v>992</v>
      </c>
      <c r="P368" t="s">
        <v>1113</v>
      </c>
      <c r="Q368" t="b">
        <v>1</v>
      </c>
      <c r="R368" t="b">
        <v>0</v>
      </c>
      <c r="S368" t="s">
        <v>1032</v>
      </c>
      <c r="T368" t="s">
        <v>992</v>
      </c>
      <c r="U368" t="s">
        <v>1139</v>
      </c>
      <c r="V368" t="s">
        <v>995</v>
      </c>
      <c r="W368" t="s">
        <v>1034</v>
      </c>
      <c r="X368" t="s">
        <v>992</v>
      </c>
    </row>
    <row r="369" spans="1:24" x14ac:dyDescent="0.25">
      <c r="A369" t="s">
        <v>42</v>
      </c>
      <c r="B369" t="s">
        <v>2006</v>
      </c>
      <c r="C369" t="s">
        <v>352</v>
      </c>
      <c r="D369" t="s">
        <v>992</v>
      </c>
      <c r="E369" t="s">
        <v>1019</v>
      </c>
      <c r="F369">
        <v>-2177</v>
      </c>
      <c r="G369" t="s">
        <v>1023</v>
      </c>
      <c r="H369" t="s">
        <v>2007</v>
      </c>
      <c r="I369" t="s">
        <v>1993</v>
      </c>
      <c r="J369" t="s">
        <v>1424</v>
      </c>
      <c r="K369" t="s">
        <v>1123</v>
      </c>
      <c r="L369" t="s">
        <v>1451</v>
      </c>
      <c r="M369" t="s">
        <v>1028</v>
      </c>
      <c r="N369" t="s">
        <v>1125</v>
      </c>
      <c r="O369" t="s">
        <v>992</v>
      </c>
      <c r="P369" t="s">
        <v>1127</v>
      </c>
      <c r="Q369" t="b">
        <v>1</v>
      </c>
      <c r="R369" t="b">
        <v>0</v>
      </c>
      <c r="S369" t="s">
        <v>1032</v>
      </c>
      <c r="T369" t="s">
        <v>992</v>
      </c>
      <c r="U369" t="s">
        <v>1139</v>
      </c>
      <c r="V369" t="s">
        <v>995</v>
      </c>
      <c r="W369" t="s">
        <v>1034</v>
      </c>
      <c r="X369" t="s">
        <v>992</v>
      </c>
    </row>
    <row r="370" spans="1:24" x14ac:dyDescent="0.25">
      <c r="A370" t="s">
        <v>42</v>
      </c>
      <c r="B370" t="s">
        <v>2008</v>
      </c>
      <c r="C370" t="s">
        <v>352</v>
      </c>
      <c r="D370" t="s">
        <v>992</v>
      </c>
      <c r="E370" t="s">
        <v>1021</v>
      </c>
      <c r="F370">
        <v>-2177</v>
      </c>
      <c r="G370" t="s">
        <v>1023</v>
      </c>
      <c r="H370" t="s">
        <v>2007</v>
      </c>
      <c r="I370" t="s">
        <v>1986</v>
      </c>
      <c r="J370" t="s">
        <v>1424</v>
      </c>
      <c r="K370" t="s">
        <v>1123</v>
      </c>
      <c r="L370" t="s">
        <v>1124</v>
      </c>
      <c r="M370" t="s">
        <v>1028</v>
      </c>
      <c r="N370" t="s">
        <v>1125</v>
      </c>
      <c r="O370" t="s">
        <v>992</v>
      </c>
      <c r="P370" t="s">
        <v>1127</v>
      </c>
      <c r="Q370" t="b">
        <v>1</v>
      </c>
      <c r="R370" t="b">
        <v>0</v>
      </c>
      <c r="S370" t="s">
        <v>1032</v>
      </c>
      <c r="T370" t="s">
        <v>992</v>
      </c>
      <c r="U370" t="s">
        <v>1139</v>
      </c>
      <c r="V370" t="s">
        <v>995</v>
      </c>
      <c r="W370" t="s">
        <v>1034</v>
      </c>
      <c r="X370" t="s">
        <v>992</v>
      </c>
    </row>
    <row r="371" spans="1:24" x14ac:dyDescent="0.25">
      <c r="A371" t="s">
        <v>42</v>
      </c>
      <c r="B371" t="s">
        <v>2009</v>
      </c>
      <c r="C371" t="s">
        <v>352</v>
      </c>
      <c r="E371" t="s">
        <v>1129</v>
      </c>
      <c r="F371">
        <v>12359</v>
      </c>
      <c r="G371" t="s">
        <v>1051</v>
      </c>
      <c r="H371" t="s">
        <v>2010</v>
      </c>
      <c r="I371" t="s">
        <v>1986</v>
      </c>
      <c r="J371" t="s">
        <v>1424</v>
      </c>
      <c r="K371" t="s">
        <v>1131</v>
      </c>
      <c r="L371" t="s">
        <v>1132</v>
      </c>
      <c r="M371" t="s">
        <v>1028</v>
      </c>
      <c r="N371" t="s">
        <v>1133</v>
      </c>
      <c r="O371" t="s">
        <v>992</v>
      </c>
      <c r="P371" t="s">
        <v>1135</v>
      </c>
      <c r="Q371" t="b">
        <v>1</v>
      </c>
      <c r="R371" t="b">
        <v>1</v>
      </c>
      <c r="S371" t="s">
        <v>1099</v>
      </c>
      <c r="T371" t="s">
        <v>992</v>
      </c>
      <c r="U371" t="s">
        <v>1060</v>
      </c>
      <c r="V371" t="s">
        <v>995</v>
      </c>
      <c r="W371" t="s">
        <v>1034</v>
      </c>
      <c r="X371" t="s">
        <v>1062</v>
      </c>
    </row>
    <row r="372" spans="1:24" x14ac:dyDescent="0.25">
      <c r="A372" t="s">
        <v>42</v>
      </c>
      <c r="B372" t="s">
        <v>2011</v>
      </c>
      <c r="C372" t="s">
        <v>353</v>
      </c>
      <c r="D372" t="s">
        <v>992</v>
      </c>
      <c r="E372" t="s">
        <v>990</v>
      </c>
      <c r="F372">
        <v>0</v>
      </c>
      <c r="G372" t="s">
        <v>1085</v>
      </c>
      <c r="H372" t="s">
        <v>2012</v>
      </c>
      <c r="I372" t="s">
        <v>2013</v>
      </c>
      <c r="J372" t="s">
        <v>1424</v>
      </c>
      <c r="K372" t="s">
        <v>992</v>
      </c>
      <c r="L372" t="s">
        <v>992</v>
      </c>
      <c r="M372" t="s">
        <v>992</v>
      </c>
      <c r="N372" t="s">
        <v>992</v>
      </c>
      <c r="O372" t="s">
        <v>992</v>
      </c>
      <c r="P372" t="s">
        <v>992</v>
      </c>
      <c r="Q372" t="b">
        <v>1</v>
      </c>
      <c r="R372" t="b">
        <v>0</v>
      </c>
      <c r="S372" t="s">
        <v>1032</v>
      </c>
      <c r="T372" t="s">
        <v>992</v>
      </c>
      <c r="U372" t="s">
        <v>1139</v>
      </c>
      <c r="V372" t="s">
        <v>1061</v>
      </c>
      <c r="W372" t="s">
        <v>1206</v>
      </c>
      <c r="X372" t="s">
        <v>2014</v>
      </c>
    </row>
    <row r="373" spans="1:24" x14ac:dyDescent="0.25">
      <c r="A373" t="s">
        <v>42</v>
      </c>
      <c r="B373" t="s">
        <v>2015</v>
      </c>
      <c r="C373" t="s">
        <v>353</v>
      </c>
      <c r="D373" t="s">
        <v>992</v>
      </c>
      <c r="E373" t="s">
        <v>999</v>
      </c>
      <c r="F373">
        <v>0</v>
      </c>
      <c r="G373" t="s">
        <v>1085</v>
      </c>
      <c r="H373" t="s">
        <v>2012</v>
      </c>
      <c r="I373" t="s">
        <v>2013</v>
      </c>
      <c r="J373" t="s">
        <v>1424</v>
      </c>
      <c r="K373" t="s">
        <v>992</v>
      </c>
      <c r="L373" t="s">
        <v>992</v>
      </c>
      <c r="M373" t="s">
        <v>992</v>
      </c>
      <c r="N373" t="s">
        <v>992</v>
      </c>
      <c r="O373" t="s">
        <v>992</v>
      </c>
      <c r="P373" t="s">
        <v>992</v>
      </c>
      <c r="Q373" t="b">
        <v>1</v>
      </c>
      <c r="R373" t="b">
        <v>0</v>
      </c>
      <c r="S373" t="s">
        <v>1032</v>
      </c>
      <c r="T373" t="s">
        <v>992</v>
      </c>
      <c r="U373" t="s">
        <v>1139</v>
      </c>
      <c r="V373" t="s">
        <v>1061</v>
      </c>
      <c r="W373" t="s">
        <v>1206</v>
      </c>
      <c r="X373" t="s">
        <v>2016</v>
      </c>
    </row>
    <row r="374" spans="1:24" x14ac:dyDescent="0.25">
      <c r="A374" t="s">
        <v>42</v>
      </c>
      <c r="B374" t="s">
        <v>2017</v>
      </c>
      <c r="C374" t="s">
        <v>353</v>
      </c>
      <c r="D374" t="s">
        <v>992</v>
      </c>
      <c r="E374" t="s">
        <v>1001</v>
      </c>
      <c r="F374">
        <v>0</v>
      </c>
      <c r="G374" t="s">
        <v>1085</v>
      </c>
      <c r="H374" t="s">
        <v>2012</v>
      </c>
      <c r="I374" t="s">
        <v>2013</v>
      </c>
      <c r="J374" t="s">
        <v>1424</v>
      </c>
      <c r="K374" t="s">
        <v>992</v>
      </c>
      <c r="L374" t="s">
        <v>992</v>
      </c>
      <c r="M374" t="s">
        <v>992</v>
      </c>
      <c r="N374" t="s">
        <v>992</v>
      </c>
      <c r="O374" t="s">
        <v>992</v>
      </c>
      <c r="P374" t="s">
        <v>992</v>
      </c>
      <c r="Q374" t="b">
        <v>1</v>
      </c>
      <c r="R374" t="b">
        <v>0</v>
      </c>
      <c r="S374" t="s">
        <v>1032</v>
      </c>
      <c r="T374" t="s">
        <v>992</v>
      </c>
      <c r="U374" t="s">
        <v>1139</v>
      </c>
      <c r="V374" t="s">
        <v>1061</v>
      </c>
      <c r="W374" t="s">
        <v>1206</v>
      </c>
      <c r="X374" t="s">
        <v>2018</v>
      </c>
    </row>
    <row r="375" spans="1:24" x14ac:dyDescent="0.25">
      <c r="A375" t="s">
        <v>42</v>
      </c>
      <c r="B375" t="s">
        <v>2019</v>
      </c>
      <c r="C375" t="s">
        <v>353</v>
      </c>
      <c r="D375" t="s">
        <v>992</v>
      </c>
      <c r="E375" t="s">
        <v>1003</v>
      </c>
      <c r="F375">
        <v>0</v>
      </c>
      <c r="G375" t="s">
        <v>1085</v>
      </c>
      <c r="H375" t="s">
        <v>2012</v>
      </c>
      <c r="I375" t="s">
        <v>2013</v>
      </c>
      <c r="J375" t="s">
        <v>1424</v>
      </c>
      <c r="K375" t="s">
        <v>992</v>
      </c>
      <c r="L375" t="s">
        <v>992</v>
      </c>
      <c r="M375" t="s">
        <v>992</v>
      </c>
      <c r="N375" t="s">
        <v>992</v>
      </c>
      <c r="O375" t="s">
        <v>992</v>
      </c>
      <c r="P375" t="s">
        <v>992</v>
      </c>
      <c r="Q375" t="b">
        <v>1</v>
      </c>
      <c r="R375" t="b">
        <v>0</v>
      </c>
      <c r="S375" t="s">
        <v>1032</v>
      </c>
      <c r="T375" t="s">
        <v>992</v>
      </c>
      <c r="U375" t="s">
        <v>1139</v>
      </c>
      <c r="V375" t="s">
        <v>1061</v>
      </c>
      <c r="W375" t="s">
        <v>1206</v>
      </c>
      <c r="X375" t="s">
        <v>2020</v>
      </c>
    </row>
    <row r="376" spans="1:24" x14ac:dyDescent="0.25">
      <c r="A376" t="s">
        <v>42</v>
      </c>
      <c r="B376" t="s">
        <v>2021</v>
      </c>
      <c r="C376" t="s">
        <v>353</v>
      </c>
      <c r="D376" t="s">
        <v>992</v>
      </c>
      <c r="E376" t="s">
        <v>1005</v>
      </c>
      <c r="F376">
        <v>0</v>
      </c>
      <c r="G376" t="s">
        <v>1085</v>
      </c>
      <c r="H376" t="s">
        <v>2012</v>
      </c>
      <c r="I376" t="s">
        <v>2013</v>
      </c>
      <c r="J376" t="s">
        <v>1424</v>
      </c>
      <c r="K376" t="s">
        <v>992</v>
      </c>
      <c r="L376" t="s">
        <v>992</v>
      </c>
      <c r="M376" t="s">
        <v>992</v>
      </c>
      <c r="N376" t="s">
        <v>992</v>
      </c>
      <c r="O376" t="s">
        <v>992</v>
      </c>
      <c r="P376" t="s">
        <v>992</v>
      </c>
      <c r="Q376" t="b">
        <v>1</v>
      </c>
      <c r="R376" t="b">
        <v>0</v>
      </c>
      <c r="S376" t="s">
        <v>1032</v>
      </c>
      <c r="T376" t="s">
        <v>992</v>
      </c>
      <c r="U376" t="s">
        <v>1139</v>
      </c>
      <c r="V376" t="s">
        <v>1061</v>
      </c>
      <c r="W376" t="s">
        <v>1206</v>
      </c>
      <c r="X376" t="s">
        <v>2022</v>
      </c>
    </row>
    <row r="377" spans="1:24" x14ac:dyDescent="0.25">
      <c r="A377" t="s">
        <v>42</v>
      </c>
      <c r="B377" t="s">
        <v>2023</v>
      </c>
      <c r="C377" t="s">
        <v>353</v>
      </c>
      <c r="D377" t="s">
        <v>992</v>
      </c>
      <c r="E377" t="s">
        <v>1007</v>
      </c>
      <c r="F377">
        <v>0</v>
      </c>
      <c r="G377" t="s">
        <v>1085</v>
      </c>
      <c r="H377" t="s">
        <v>2012</v>
      </c>
      <c r="I377" t="s">
        <v>2013</v>
      </c>
      <c r="J377" t="s">
        <v>1424</v>
      </c>
      <c r="K377" t="s">
        <v>992</v>
      </c>
      <c r="L377" t="s">
        <v>992</v>
      </c>
      <c r="M377" t="s">
        <v>992</v>
      </c>
      <c r="N377" t="s">
        <v>992</v>
      </c>
      <c r="O377" t="s">
        <v>992</v>
      </c>
      <c r="P377" t="s">
        <v>992</v>
      </c>
      <c r="Q377" t="b">
        <v>1</v>
      </c>
      <c r="R377" t="b">
        <v>0</v>
      </c>
      <c r="S377" t="s">
        <v>1032</v>
      </c>
      <c r="T377" t="s">
        <v>992</v>
      </c>
      <c r="U377" t="s">
        <v>1139</v>
      </c>
      <c r="V377" t="s">
        <v>1061</v>
      </c>
      <c r="W377" t="s">
        <v>1206</v>
      </c>
      <c r="X377" t="s">
        <v>2024</v>
      </c>
    </row>
    <row r="378" spans="1:24" x14ac:dyDescent="0.25">
      <c r="A378" t="s">
        <v>42</v>
      </c>
      <c r="B378" t="s">
        <v>2025</v>
      </c>
      <c r="C378" t="s">
        <v>353</v>
      </c>
      <c r="D378" t="s">
        <v>992</v>
      </c>
      <c r="E378" t="s">
        <v>1009</v>
      </c>
      <c r="F378">
        <v>0</v>
      </c>
      <c r="G378" t="s">
        <v>1085</v>
      </c>
      <c r="H378" t="s">
        <v>2012</v>
      </c>
      <c r="I378" t="s">
        <v>2013</v>
      </c>
      <c r="J378" t="s">
        <v>1424</v>
      </c>
      <c r="K378" t="s">
        <v>992</v>
      </c>
      <c r="L378" t="s">
        <v>992</v>
      </c>
      <c r="M378" t="s">
        <v>992</v>
      </c>
      <c r="N378" t="s">
        <v>992</v>
      </c>
      <c r="O378" t="s">
        <v>992</v>
      </c>
      <c r="P378" t="s">
        <v>992</v>
      </c>
      <c r="Q378" t="b">
        <v>1</v>
      </c>
      <c r="R378" t="b">
        <v>0</v>
      </c>
      <c r="S378" t="s">
        <v>1032</v>
      </c>
      <c r="T378" t="s">
        <v>992</v>
      </c>
      <c r="U378" t="s">
        <v>1139</v>
      </c>
      <c r="V378" t="s">
        <v>1061</v>
      </c>
      <c r="W378" t="s">
        <v>1206</v>
      </c>
      <c r="X378" t="s">
        <v>2026</v>
      </c>
    </row>
    <row r="379" spans="1:24" x14ac:dyDescent="0.25">
      <c r="A379" t="s">
        <v>42</v>
      </c>
      <c r="B379" t="s">
        <v>2027</v>
      </c>
      <c r="C379" t="s">
        <v>353</v>
      </c>
      <c r="D379" t="s">
        <v>992</v>
      </c>
      <c r="E379" t="s">
        <v>1011</v>
      </c>
      <c r="F379">
        <v>0</v>
      </c>
      <c r="G379" t="s">
        <v>1085</v>
      </c>
      <c r="H379" t="s">
        <v>2012</v>
      </c>
      <c r="I379" t="s">
        <v>2013</v>
      </c>
      <c r="J379" t="s">
        <v>1424</v>
      </c>
      <c r="K379" t="s">
        <v>992</v>
      </c>
      <c r="L379" t="s">
        <v>992</v>
      </c>
      <c r="M379" t="s">
        <v>992</v>
      </c>
      <c r="N379" t="s">
        <v>992</v>
      </c>
      <c r="O379" t="s">
        <v>992</v>
      </c>
      <c r="P379" t="s">
        <v>992</v>
      </c>
      <c r="Q379" t="b">
        <v>1</v>
      </c>
      <c r="R379" t="b">
        <v>0</v>
      </c>
      <c r="S379" t="s">
        <v>1032</v>
      </c>
      <c r="T379" t="s">
        <v>992</v>
      </c>
      <c r="U379" t="s">
        <v>1139</v>
      </c>
      <c r="V379" t="s">
        <v>1061</v>
      </c>
      <c r="W379" t="s">
        <v>1206</v>
      </c>
      <c r="X379" t="s">
        <v>2028</v>
      </c>
    </row>
    <row r="380" spans="1:24" x14ac:dyDescent="0.25">
      <c r="A380" t="s">
        <v>42</v>
      </c>
      <c r="B380" t="s">
        <v>2029</v>
      </c>
      <c r="C380" t="s">
        <v>353</v>
      </c>
      <c r="D380" t="s">
        <v>992</v>
      </c>
      <c r="E380" t="s">
        <v>1013</v>
      </c>
      <c r="F380">
        <v>0</v>
      </c>
      <c r="G380" t="s">
        <v>1085</v>
      </c>
      <c r="H380" t="s">
        <v>2012</v>
      </c>
      <c r="I380" t="s">
        <v>2013</v>
      </c>
      <c r="J380" t="s">
        <v>1424</v>
      </c>
      <c r="K380" t="s">
        <v>992</v>
      </c>
      <c r="L380" t="s">
        <v>992</v>
      </c>
      <c r="M380" t="s">
        <v>992</v>
      </c>
      <c r="N380" t="s">
        <v>992</v>
      </c>
      <c r="O380" t="s">
        <v>992</v>
      </c>
      <c r="P380" t="s">
        <v>992</v>
      </c>
      <c r="Q380" t="b">
        <v>1</v>
      </c>
      <c r="R380" t="b">
        <v>0</v>
      </c>
      <c r="S380" t="s">
        <v>1032</v>
      </c>
      <c r="T380" t="s">
        <v>992</v>
      </c>
      <c r="U380" t="s">
        <v>1139</v>
      </c>
      <c r="V380" t="s">
        <v>1061</v>
      </c>
      <c r="W380" t="s">
        <v>1206</v>
      </c>
      <c r="X380" t="s">
        <v>2030</v>
      </c>
    </row>
    <row r="381" spans="1:24" x14ac:dyDescent="0.25">
      <c r="A381" t="s">
        <v>42</v>
      </c>
      <c r="B381" t="s">
        <v>2031</v>
      </c>
      <c r="C381" t="s">
        <v>353</v>
      </c>
      <c r="D381" t="s">
        <v>992</v>
      </c>
      <c r="E381" t="s">
        <v>1015</v>
      </c>
      <c r="F381">
        <v>0</v>
      </c>
      <c r="G381" t="s">
        <v>1085</v>
      </c>
      <c r="H381" t="s">
        <v>2012</v>
      </c>
      <c r="I381" t="s">
        <v>2013</v>
      </c>
      <c r="J381" t="s">
        <v>1424</v>
      </c>
      <c r="K381" t="s">
        <v>992</v>
      </c>
      <c r="L381" t="s">
        <v>992</v>
      </c>
      <c r="M381" t="s">
        <v>992</v>
      </c>
      <c r="N381" t="s">
        <v>992</v>
      </c>
      <c r="O381" t="s">
        <v>992</v>
      </c>
      <c r="P381" t="s">
        <v>992</v>
      </c>
      <c r="Q381" t="b">
        <v>1</v>
      </c>
      <c r="R381" t="b">
        <v>0</v>
      </c>
      <c r="S381" t="s">
        <v>1032</v>
      </c>
      <c r="T381" t="s">
        <v>992</v>
      </c>
      <c r="U381" t="s">
        <v>1139</v>
      </c>
      <c r="V381" t="s">
        <v>1061</v>
      </c>
      <c r="W381" t="s">
        <v>1206</v>
      </c>
      <c r="X381" t="s">
        <v>2032</v>
      </c>
    </row>
    <row r="382" spans="1:24" x14ac:dyDescent="0.25">
      <c r="A382" t="s">
        <v>42</v>
      </c>
      <c r="B382" t="s">
        <v>2033</v>
      </c>
      <c r="C382" t="s">
        <v>353</v>
      </c>
      <c r="D382" t="s">
        <v>992</v>
      </c>
      <c r="E382" t="s">
        <v>1017</v>
      </c>
      <c r="F382">
        <v>0</v>
      </c>
      <c r="G382" t="s">
        <v>1085</v>
      </c>
      <c r="H382" t="s">
        <v>2012</v>
      </c>
      <c r="I382" t="s">
        <v>2013</v>
      </c>
      <c r="J382" t="s">
        <v>1424</v>
      </c>
      <c r="K382" t="s">
        <v>992</v>
      </c>
      <c r="L382" t="s">
        <v>992</v>
      </c>
      <c r="M382" t="s">
        <v>992</v>
      </c>
      <c r="N382" t="s">
        <v>992</v>
      </c>
      <c r="O382" t="s">
        <v>992</v>
      </c>
      <c r="P382" t="s">
        <v>992</v>
      </c>
      <c r="Q382" t="b">
        <v>1</v>
      </c>
      <c r="R382" t="b">
        <v>0</v>
      </c>
      <c r="S382" t="s">
        <v>1032</v>
      </c>
      <c r="T382" t="s">
        <v>992</v>
      </c>
      <c r="U382" t="s">
        <v>1139</v>
      </c>
      <c r="V382" t="s">
        <v>1061</v>
      </c>
      <c r="W382" t="s">
        <v>1206</v>
      </c>
      <c r="X382" t="s">
        <v>2034</v>
      </c>
    </row>
    <row r="383" spans="1:24" x14ac:dyDescent="0.25">
      <c r="A383" t="s">
        <v>42</v>
      </c>
      <c r="B383" t="s">
        <v>2035</v>
      </c>
      <c r="C383" t="s">
        <v>353</v>
      </c>
      <c r="D383" t="s">
        <v>992</v>
      </c>
      <c r="E383" t="s">
        <v>1019</v>
      </c>
      <c r="F383">
        <v>0</v>
      </c>
      <c r="G383" t="s">
        <v>1085</v>
      </c>
      <c r="H383" t="s">
        <v>2012</v>
      </c>
      <c r="I383" t="s">
        <v>2013</v>
      </c>
      <c r="J383" t="s">
        <v>1424</v>
      </c>
      <c r="K383" t="s">
        <v>992</v>
      </c>
      <c r="L383" t="s">
        <v>992</v>
      </c>
      <c r="M383" t="s">
        <v>992</v>
      </c>
      <c r="N383" t="s">
        <v>992</v>
      </c>
      <c r="O383" t="s">
        <v>992</v>
      </c>
      <c r="P383" t="s">
        <v>992</v>
      </c>
      <c r="Q383" t="b">
        <v>1</v>
      </c>
      <c r="R383" t="b">
        <v>0</v>
      </c>
      <c r="S383" t="s">
        <v>1032</v>
      </c>
      <c r="T383" t="s">
        <v>992</v>
      </c>
      <c r="U383" t="s">
        <v>1139</v>
      </c>
      <c r="V383" t="s">
        <v>1061</v>
      </c>
      <c r="W383" t="s">
        <v>1206</v>
      </c>
      <c r="X383" t="s">
        <v>2036</v>
      </c>
    </row>
    <row r="384" spans="1:24" x14ac:dyDescent="0.25">
      <c r="A384" t="s">
        <v>42</v>
      </c>
      <c r="B384" t="s">
        <v>2037</v>
      </c>
      <c r="C384" t="s">
        <v>353</v>
      </c>
      <c r="D384" t="s">
        <v>992</v>
      </c>
      <c r="E384" t="s">
        <v>1021</v>
      </c>
      <c r="F384">
        <v>0</v>
      </c>
      <c r="G384" t="s">
        <v>1085</v>
      </c>
      <c r="H384" t="s">
        <v>2012</v>
      </c>
      <c r="I384" t="s">
        <v>2013</v>
      </c>
      <c r="J384" t="s">
        <v>1424</v>
      </c>
      <c r="K384" t="s">
        <v>992</v>
      </c>
      <c r="L384" t="s">
        <v>992</v>
      </c>
      <c r="M384" t="s">
        <v>992</v>
      </c>
      <c r="N384" t="s">
        <v>992</v>
      </c>
      <c r="O384" t="s">
        <v>992</v>
      </c>
      <c r="P384" t="s">
        <v>992</v>
      </c>
      <c r="Q384" t="b">
        <v>1</v>
      </c>
      <c r="R384" t="b">
        <v>0</v>
      </c>
      <c r="S384" t="s">
        <v>1032</v>
      </c>
      <c r="T384" t="s">
        <v>992</v>
      </c>
      <c r="U384" t="s">
        <v>1139</v>
      </c>
      <c r="V384" t="s">
        <v>1061</v>
      </c>
      <c r="W384" t="s">
        <v>1206</v>
      </c>
      <c r="X384" t="s">
        <v>2038</v>
      </c>
    </row>
    <row r="385" spans="1:24" x14ac:dyDescent="0.25">
      <c r="A385" t="s">
        <v>42</v>
      </c>
      <c r="B385" t="s">
        <v>2039</v>
      </c>
      <c r="C385" t="s">
        <v>353</v>
      </c>
      <c r="D385" t="s">
        <v>992</v>
      </c>
      <c r="E385" t="s">
        <v>1129</v>
      </c>
      <c r="F385">
        <v>0</v>
      </c>
      <c r="G385" t="s">
        <v>1085</v>
      </c>
      <c r="H385" t="s">
        <v>2012</v>
      </c>
      <c r="I385" t="s">
        <v>2013</v>
      </c>
      <c r="J385" t="s">
        <v>1424</v>
      </c>
      <c r="K385" t="s">
        <v>992</v>
      </c>
      <c r="L385" t="s">
        <v>992</v>
      </c>
      <c r="M385" t="s">
        <v>992</v>
      </c>
      <c r="N385" t="s">
        <v>992</v>
      </c>
      <c r="O385" t="s">
        <v>992</v>
      </c>
      <c r="P385" t="s">
        <v>992</v>
      </c>
      <c r="Q385" t="b">
        <v>1</v>
      </c>
      <c r="R385" t="b">
        <v>0</v>
      </c>
      <c r="S385" t="s">
        <v>1032</v>
      </c>
      <c r="T385" t="s">
        <v>992</v>
      </c>
      <c r="U385" t="s">
        <v>1139</v>
      </c>
      <c r="V385" t="s">
        <v>1061</v>
      </c>
      <c r="W385" t="s">
        <v>1206</v>
      </c>
      <c r="X385" t="s">
        <v>2040</v>
      </c>
    </row>
    <row r="386" spans="1:24" x14ac:dyDescent="0.25">
      <c r="A386" t="s">
        <v>42</v>
      </c>
      <c r="B386" t="s">
        <v>2041</v>
      </c>
      <c r="C386" t="s">
        <v>354</v>
      </c>
      <c r="D386" t="s">
        <v>992</v>
      </c>
      <c r="E386" t="s">
        <v>990</v>
      </c>
      <c r="F386">
        <v>-12912</v>
      </c>
      <c r="G386" t="s">
        <v>1023</v>
      </c>
      <c r="H386" t="s">
        <v>2042</v>
      </c>
      <c r="I386" t="s">
        <v>2043</v>
      </c>
      <c r="J386" t="s">
        <v>1424</v>
      </c>
      <c r="K386" t="s">
        <v>1026</v>
      </c>
      <c r="L386" t="s">
        <v>1027</v>
      </c>
      <c r="M386" t="s">
        <v>1028</v>
      </c>
      <c r="N386" t="s">
        <v>1029</v>
      </c>
      <c r="O386" t="s">
        <v>992</v>
      </c>
      <c r="P386" t="s">
        <v>1031</v>
      </c>
      <c r="Q386" t="b">
        <v>1</v>
      </c>
      <c r="R386" t="b">
        <v>0</v>
      </c>
      <c r="S386" t="s">
        <v>1032</v>
      </c>
      <c r="T386" t="s">
        <v>992</v>
      </c>
      <c r="U386" t="s">
        <v>1139</v>
      </c>
      <c r="V386" t="s">
        <v>995</v>
      </c>
      <c r="W386" t="s">
        <v>1034</v>
      </c>
      <c r="X386" t="s">
        <v>992</v>
      </c>
    </row>
    <row r="387" spans="1:24" x14ac:dyDescent="0.25">
      <c r="A387" t="s">
        <v>42</v>
      </c>
      <c r="B387" t="s">
        <v>2044</v>
      </c>
      <c r="C387" t="s">
        <v>354</v>
      </c>
      <c r="D387" t="s">
        <v>992</v>
      </c>
      <c r="E387" t="s">
        <v>999</v>
      </c>
      <c r="F387">
        <v>-11746</v>
      </c>
      <c r="G387" t="s">
        <v>1023</v>
      </c>
      <c r="H387" t="s">
        <v>2045</v>
      </c>
      <c r="I387" t="s">
        <v>2043</v>
      </c>
      <c r="J387" t="s">
        <v>1424</v>
      </c>
      <c r="K387" t="s">
        <v>1038</v>
      </c>
      <c r="L387" t="s">
        <v>1039</v>
      </c>
      <c r="M387" t="s">
        <v>1028</v>
      </c>
      <c r="N387" t="s">
        <v>1040</v>
      </c>
      <c r="O387" t="s">
        <v>992</v>
      </c>
      <c r="P387" t="s">
        <v>1042</v>
      </c>
      <c r="Q387" t="b">
        <v>1</v>
      </c>
      <c r="R387" t="b">
        <v>0</v>
      </c>
      <c r="S387" t="s">
        <v>1032</v>
      </c>
      <c r="T387" t="s">
        <v>992</v>
      </c>
      <c r="U387" t="s">
        <v>1139</v>
      </c>
      <c r="V387" t="s">
        <v>995</v>
      </c>
      <c r="W387" t="s">
        <v>1034</v>
      </c>
      <c r="X387" t="s">
        <v>992</v>
      </c>
    </row>
    <row r="388" spans="1:24" x14ac:dyDescent="0.25">
      <c r="A388" t="s">
        <v>42</v>
      </c>
      <c r="B388" t="s">
        <v>2046</v>
      </c>
      <c r="C388" t="s">
        <v>354</v>
      </c>
      <c r="D388" t="s">
        <v>992</v>
      </c>
      <c r="E388" t="s">
        <v>1001</v>
      </c>
      <c r="F388">
        <v>-11801</v>
      </c>
      <c r="G388" t="s">
        <v>1023</v>
      </c>
      <c r="H388" t="s">
        <v>2047</v>
      </c>
      <c r="I388" t="s">
        <v>2043</v>
      </c>
      <c r="J388" t="s">
        <v>1424</v>
      </c>
      <c r="K388" t="s">
        <v>1045</v>
      </c>
      <c r="L388" t="s">
        <v>1046</v>
      </c>
      <c r="M388" t="s">
        <v>1028</v>
      </c>
      <c r="N388" t="s">
        <v>1047</v>
      </c>
      <c r="O388" t="s">
        <v>992</v>
      </c>
      <c r="P388" t="s">
        <v>1049</v>
      </c>
      <c r="Q388" t="b">
        <v>1</v>
      </c>
      <c r="R388" t="b">
        <v>0</v>
      </c>
      <c r="S388" t="s">
        <v>1032</v>
      </c>
      <c r="T388" t="s">
        <v>992</v>
      </c>
      <c r="U388" t="s">
        <v>1139</v>
      </c>
      <c r="V388" t="s">
        <v>995</v>
      </c>
      <c r="W388" t="s">
        <v>1034</v>
      </c>
      <c r="X388" t="s">
        <v>992</v>
      </c>
    </row>
    <row r="389" spans="1:24" x14ac:dyDescent="0.25">
      <c r="A389" t="s">
        <v>42</v>
      </c>
      <c r="B389" t="s">
        <v>2048</v>
      </c>
      <c r="C389" t="s">
        <v>354</v>
      </c>
      <c r="D389" t="s">
        <v>992</v>
      </c>
      <c r="E389" t="s">
        <v>1003</v>
      </c>
      <c r="F389">
        <v>-9378</v>
      </c>
      <c r="G389" t="s">
        <v>1023</v>
      </c>
      <c r="H389" t="s">
        <v>2049</v>
      </c>
      <c r="I389" t="s">
        <v>2050</v>
      </c>
      <c r="J389" t="s">
        <v>1424</v>
      </c>
      <c r="K389" t="s">
        <v>1065</v>
      </c>
      <c r="L389" t="s">
        <v>1432</v>
      </c>
      <c r="M389" t="s">
        <v>1028</v>
      </c>
      <c r="N389" t="s">
        <v>1067</v>
      </c>
      <c r="O389" t="s">
        <v>992</v>
      </c>
      <c r="P389" t="s">
        <v>1069</v>
      </c>
      <c r="Q389" t="b">
        <v>1</v>
      </c>
      <c r="R389" t="b">
        <v>0</v>
      </c>
      <c r="S389" t="s">
        <v>1032</v>
      </c>
      <c r="T389" t="s">
        <v>992</v>
      </c>
      <c r="U389" t="s">
        <v>1139</v>
      </c>
      <c r="V389" t="s">
        <v>995</v>
      </c>
      <c r="W389" t="s">
        <v>1034</v>
      </c>
      <c r="X389" t="s">
        <v>992</v>
      </c>
    </row>
    <row r="390" spans="1:24" x14ac:dyDescent="0.25">
      <c r="A390" t="s">
        <v>42</v>
      </c>
      <c r="B390" t="s">
        <v>2051</v>
      </c>
      <c r="C390" t="s">
        <v>354</v>
      </c>
      <c r="D390" t="s">
        <v>992</v>
      </c>
      <c r="E390" t="s">
        <v>1005</v>
      </c>
      <c r="F390">
        <v>-9378</v>
      </c>
      <c r="G390" t="s">
        <v>1023</v>
      </c>
      <c r="H390" t="s">
        <v>2049</v>
      </c>
      <c r="I390" t="s">
        <v>2043</v>
      </c>
      <c r="J390" t="s">
        <v>1424</v>
      </c>
      <c r="K390" t="s">
        <v>1065</v>
      </c>
      <c r="L390" t="s">
        <v>1066</v>
      </c>
      <c r="M390" t="s">
        <v>1028</v>
      </c>
      <c r="N390" t="s">
        <v>1067</v>
      </c>
      <c r="O390" t="s">
        <v>992</v>
      </c>
      <c r="P390" t="s">
        <v>1069</v>
      </c>
      <c r="Q390" t="b">
        <v>1</v>
      </c>
      <c r="R390" t="b">
        <v>0</v>
      </c>
      <c r="S390" t="s">
        <v>1032</v>
      </c>
      <c r="T390" t="s">
        <v>992</v>
      </c>
      <c r="U390" t="s">
        <v>1139</v>
      </c>
      <c r="V390" t="s">
        <v>995</v>
      </c>
      <c r="W390" t="s">
        <v>1034</v>
      </c>
      <c r="X390" t="s">
        <v>992</v>
      </c>
    </row>
    <row r="391" spans="1:24" x14ac:dyDescent="0.25">
      <c r="A391" t="s">
        <v>42</v>
      </c>
      <c r="B391" t="s">
        <v>2052</v>
      </c>
      <c r="C391" t="s">
        <v>354</v>
      </c>
      <c r="D391" t="s">
        <v>992</v>
      </c>
      <c r="E391" t="s">
        <v>1007</v>
      </c>
      <c r="F391">
        <v>-8960</v>
      </c>
      <c r="G391" t="s">
        <v>1023</v>
      </c>
      <c r="H391" t="s">
        <v>2053</v>
      </c>
      <c r="I391" t="s">
        <v>2043</v>
      </c>
      <c r="J391" t="s">
        <v>1424</v>
      </c>
      <c r="K391" t="s">
        <v>1072</v>
      </c>
      <c r="L391" t="s">
        <v>1073</v>
      </c>
      <c r="M391" t="s">
        <v>1028</v>
      </c>
      <c r="N391" t="s">
        <v>1074</v>
      </c>
      <c r="O391" t="s">
        <v>992</v>
      </c>
      <c r="P391" t="s">
        <v>1076</v>
      </c>
      <c r="Q391" t="b">
        <v>1</v>
      </c>
      <c r="R391" t="b">
        <v>0</v>
      </c>
      <c r="S391" t="s">
        <v>1032</v>
      </c>
      <c r="T391" t="s">
        <v>992</v>
      </c>
      <c r="U391" t="s">
        <v>1139</v>
      </c>
      <c r="V391" t="s">
        <v>995</v>
      </c>
      <c r="W391" t="s">
        <v>1034</v>
      </c>
      <c r="X391" t="s">
        <v>992</v>
      </c>
    </row>
    <row r="392" spans="1:24" x14ac:dyDescent="0.25">
      <c r="A392" t="s">
        <v>42</v>
      </c>
      <c r="B392" t="s">
        <v>2054</v>
      </c>
      <c r="C392" t="s">
        <v>354</v>
      </c>
      <c r="D392" t="s">
        <v>992</v>
      </c>
      <c r="E392" t="s">
        <v>1009</v>
      </c>
      <c r="F392">
        <v>-8416</v>
      </c>
      <c r="G392" t="s">
        <v>1023</v>
      </c>
      <c r="H392" t="s">
        <v>2055</v>
      </c>
      <c r="I392" t="s">
        <v>2043</v>
      </c>
      <c r="J392" t="s">
        <v>1424</v>
      </c>
      <c r="K392" t="s">
        <v>1079</v>
      </c>
      <c r="L392" t="s">
        <v>1080</v>
      </c>
      <c r="M392" t="s">
        <v>1028</v>
      </c>
      <c r="N392" t="s">
        <v>1081</v>
      </c>
      <c r="O392" t="s">
        <v>992</v>
      </c>
      <c r="P392" t="s">
        <v>1083</v>
      </c>
      <c r="Q392" t="b">
        <v>1</v>
      </c>
      <c r="R392" t="b">
        <v>0</v>
      </c>
      <c r="S392" t="s">
        <v>1032</v>
      </c>
      <c r="T392" t="s">
        <v>992</v>
      </c>
      <c r="U392" t="s">
        <v>1139</v>
      </c>
      <c r="V392" t="s">
        <v>995</v>
      </c>
      <c r="W392" t="s">
        <v>1034</v>
      </c>
      <c r="X392" t="s">
        <v>992</v>
      </c>
    </row>
    <row r="393" spans="1:24" x14ac:dyDescent="0.25">
      <c r="A393" t="s">
        <v>42</v>
      </c>
      <c r="B393" t="s">
        <v>2056</v>
      </c>
      <c r="C393" t="s">
        <v>354</v>
      </c>
      <c r="D393" t="s">
        <v>992</v>
      </c>
      <c r="E393" t="s">
        <v>1011</v>
      </c>
      <c r="F393">
        <v>-6789</v>
      </c>
      <c r="G393" t="s">
        <v>1023</v>
      </c>
      <c r="H393" t="s">
        <v>2057</v>
      </c>
      <c r="I393" t="s">
        <v>2050</v>
      </c>
      <c r="J393" t="s">
        <v>1424</v>
      </c>
      <c r="K393" t="s">
        <v>1094</v>
      </c>
      <c r="L393" t="s">
        <v>1440</v>
      </c>
      <c r="M393" t="s">
        <v>1028</v>
      </c>
      <c r="N393" t="s">
        <v>1096</v>
      </c>
      <c r="O393" t="s">
        <v>992</v>
      </c>
      <c r="P393" t="s">
        <v>1098</v>
      </c>
      <c r="Q393" t="b">
        <v>1</v>
      </c>
      <c r="R393" t="b">
        <v>0</v>
      </c>
      <c r="S393" t="s">
        <v>1032</v>
      </c>
      <c r="T393" t="s">
        <v>992</v>
      </c>
      <c r="U393" t="s">
        <v>1139</v>
      </c>
      <c r="V393" t="s">
        <v>995</v>
      </c>
      <c r="W393" t="s">
        <v>1034</v>
      </c>
      <c r="X393" t="s">
        <v>992</v>
      </c>
    </row>
    <row r="394" spans="1:24" x14ac:dyDescent="0.25">
      <c r="A394" t="s">
        <v>42</v>
      </c>
      <c r="B394" t="s">
        <v>2058</v>
      </c>
      <c r="C394" t="s">
        <v>354</v>
      </c>
      <c r="D394" t="s">
        <v>992</v>
      </c>
      <c r="E394" t="s">
        <v>1013</v>
      </c>
      <c r="F394">
        <v>-6789</v>
      </c>
      <c r="G394" t="s">
        <v>1023</v>
      </c>
      <c r="H394" t="s">
        <v>2057</v>
      </c>
      <c r="I394" t="s">
        <v>2043</v>
      </c>
      <c r="J394" t="s">
        <v>1424</v>
      </c>
      <c r="K394" t="s">
        <v>1094</v>
      </c>
      <c r="L394" t="s">
        <v>1095</v>
      </c>
      <c r="M394" t="s">
        <v>1028</v>
      </c>
      <c r="N394" t="s">
        <v>1096</v>
      </c>
      <c r="O394" t="s">
        <v>992</v>
      </c>
      <c r="P394" t="s">
        <v>1098</v>
      </c>
      <c r="Q394" t="b">
        <v>1</v>
      </c>
      <c r="R394" t="b">
        <v>0</v>
      </c>
      <c r="S394" t="s">
        <v>1032</v>
      </c>
      <c r="T394" t="s">
        <v>992</v>
      </c>
      <c r="U394" t="s">
        <v>1139</v>
      </c>
      <c r="V394" t="s">
        <v>995</v>
      </c>
      <c r="W394" t="s">
        <v>1034</v>
      </c>
      <c r="X394" t="s">
        <v>992</v>
      </c>
    </row>
    <row r="395" spans="1:24" x14ac:dyDescent="0.25">
      <c r="A395" t="s">
        <v>42</v>
      </c>
      <c r="B395" t="s">
        <v>2059</v>
      </c>
      <c r="C395" t="s">
        <v>354</v>
      </c>
      <c r="D395" t="s">
        <v>992</v>
      </c>
      <c r="E395" t="s">
        <v>1015</v>
      </c>
      <c r="F395">
        <v>-6363</v>
      </c>
      <c r="G395" t="s">
        <v>1023</v>
      </c>
      <c r="H395" t="s">
        <v>2060</v>
      </c>
      <c r="I395" t="s">
        <v>2043</v>
      </c>
      <c r="J395" t="s">
        <v>1424</v>
      </c>
      <c r="K395" t="s">
        <v>1102</v>
      </c>
      <c r="L395" t="s">
        <v>1103</v>
      </c>
      <c r="M395" t="s">
        <v>1028</v>
      </c>
      <c r="N395" t="s">
        <v>1104</v>
      </c>
      <c r="O395" t="s">
        <v>992</v>
      </c>
      <c r="P395" t="s">
        <v>1106</v>
      </c>
      <c r="Q395" t="b">
        <v>1</v>
      </c>
      <c r="R395" t="b">
        <v>0</v>
      </c>
      <c r="S395" t="s">
        <v>1032</v>
      </c>
      <c r="T395" t="s">
        <v>992</v>
      </c>
      <c r="U395" t="s">
        <v>1139</v>
      </c>
      <c r="V395" t="s">
        <v>995</v>
      </c>
      <c r="W395" t="s">
        <v>1034</v>
      </c>
      <c r="X395" t="s">
        <v>992</v>
      </c>
    </row>
    <row r="396" spans="1:24" x14ac:dyDescent="0.25">
      <c r="A396" t="s">
        <v>42</v>
      </c>
      <c r="B396" t="s">
        <v>2061</v>
      </c>
      <c r="C396" t="s">
        <v>354</v>
      </c>
      <c r="D396" t="s">
        <v>992</v>
      </c>
      <c r="E396" t="s">
        <v>1017</v>
      </c>
      <c r="F396">
        <v>-6369</v>
      </c>
      <c r="G396" t="s">
        <v>1023</v>
      </c>
      <c r="H396" t="s">
        <v>2062</v>
      </c>
      <c r="I396" t="s">
        <v>2043</v>
      </c>
      <c r="J396" t="s">
        <v>1424</v>
      </c>
      <c r="K396" t="s">
        <v>1109</v>
      </c>
      <c r="L396" t="s">
        <v>1110</v>
      </c>
      <c r="M396" t="s">
        <v>1028</v>
      </c>
      <c r="N396" t="s">
        <v>1111</v>
      </c>
      <c r="O396" t="s">
        <v>992</v>
      </c>
      <c r="P396" t="s">
        <v>1113</v>
      </c>
      <c r="Q396" t="b">
        <v>1</v>
      </c>
      <c r="R396" t="b">
        <v>0</v>
      </c>
      <c r="S396" t="s">
        <v>1032</v>
      </c>
      <c r="T396" t="s">
        <v>992</v>
      </c>
      <c r="U396" t="s">
        <v>1139</v>
      </c>
      <c r="V396" t="s">
        <v>995</v>
      </c>
      <c r="W396" t="s">
        <v>1034</v>
      </c>
      <c r="X396" t="s">
        <v>992</v>
      </c>
    </row>
    <row r="397" spans="1:24" x14ac:dyDescent="0.25">
      <c r="A397" t="s">
        <v>42</v>
      </c>
      <c r="B397" t="s">
        <v>2063</v>
      </c>
      <c r="C397" t="s">
        <v>354</v>
      </c>
      <c r="D397" t="s">
        <v>992</v>
      </c>
      <c r="E397" t="s">
        <v>1019</v>
      </c>
      <c r="F397">
        <v>-4854</v>
      </c>
      <c r="G397" t="s">
        <v>1023</v>
      </c>
      <c r="H397" t="s">
        <v>2064</v>
      </c>
      <c r="I397" t="s">
        <v>2050</v>
      </c>
      <c r="J397" t="s">
        <v>1424</v>
      </c>
      <c r="K397" t="s">
        <v>1123</v>
      </c>
      <c r="L397" t="s">
        <v>1451</v>
      </c>
      <c r="M397" t="s">
        <v>1028</v>
      </c>
      <c r="N397" t="s">
        <v>1125</v>
      </c>
      <c r="O397" t="s">
        <v>992</v>
      </c>
      <c r="P397" t="s">
        <v>1127</v>
      </c>
      <c r="Q397" t="b">
        <v>1</v>
      </c>
      <c r="R397" t="b">
        <v>0</v>
      </c>
      <c r="S397" t="s">
        <v>1032</v>
      </c>
      <c r="T397" t="s">
        <v>992</v>
      </c>
      <c r="U397" t="s">
        <v>1139</v>
      </c>
      <c r="V397" t="s">
        <v>995</v>
      </c>
      <c r="W397" t="s">
        <v>1034</v>
      </c>
      <c r="X397" t="s">
        <v>992</v>
      </c>
    </row>
    <row r="398" spans="1:24" x14ac:dyDescent="0.25">
      <c r="A398" t="s">
        <v>42</v>
      </c>
      <c r="B398" t="s">
        <v>2065</v>
      </c>
      <c r="C398" t="s">
        <v>354</v>
      </c>
      <c r="E398" t="s">
        <v>1021</v>
      </c>
      <c r="F398">
        <v>-4854</v>
      </c>
      <c r="G398" t="s">
        <v>1051</v>
      </c>
      <c r="H398" t="s">
        <v>2064</v>
      </c>
      <c r="I398" t="s">
        <v>2043</v>
      </c>
      <c r="J398" t="s">
        <v>1424</v>
      </c>
      <c r="K398" t="s">
        <v>1123</v>
      </c>
      <c r="L398" t="s">
        <v>1124</v>
      </c>
      <c r="M398" t="s">
        <v>1028</v>
      </c>
      <c r="N398" t="s">
        <v>1125</v>
      </c>
      <c r="O398" t="s">
        <v>992</v>
      </c>
      <c r="P398" t="s">
        <v>1127</v>
      </c>
      <c r="Q398" t="b">
        <v>1</v>
      </c>
      <c r="R398" t="b">
        <v>1</v>
      </c>
      <c r="S398" t="s">
        <v>1099</v>
      </c>
      <c r="T398" t="s">
        <v>992</v>
      </c>
      <c r="U398" t="s">
        <v>1060</v>
      </c>
      <c r="V398" t="s">
        <v>995</v>
      </c>
      <c r="W398" t="s">
        <v>1034</v>
      </c>
      <c r="X398" t="s">
        <v>1062</v>
      </c>
    </row>
    <row r="399" spans="1:24" x14ac:dyDescent="0.25">
      <c r="A399" t="s">
        <v>42</v>
      </c>
      <c r="B399" t="s">
        <v>2066</v>
      </c>
      <c r="C399" t="s">
        <v>354</v>
      </c>
      <c r="E399" t="s">
        <v>1129</v>
      </c>
      <c r="F399">
        <v>-5375</v>
      </c>
      <c r="G399" t="s">
        <v>1051</v>
      </c>
      <c r="H399" t="s">
        <v>2067</v>
      </c>
      <c r="I399" t="s">
        <v>2043</v>
      </c>
      <c r="J399" t="s">
        <v>1424</v>
      </c>
      <c r="K399" t="s">
        <v>1131</v>
      </c>
      <c r="L399" t="s">
        <v>1132</v>
      </c>
      <c r="M399" t="s">
        <v>1028</v>
      </c>
      <c r="N399" t="s">
        <v>1133</v>
      </c>
      <c r="O399" t="s">
        <v>992</v>
      </c>
      <c r="P399" t="s">
        <v>1135</v>
      </c>
      <c r="Q399" t="b">
        <v>1</v>
      </c>
      <c r="R399" t="b">
        <v>1</v>
      </c>
      <c r="S399" t="s">
        <v>1099</v>
      </c>
      <c r="T399" t="s">
        <v>992</v>
      </c>
      <c r="U399" t="s">
        <v>1060</v>
      </c>
      <c r="V399" t="s">
        <v>995</v>
      </c>
      <c r="W399" t="s">
        <v>1034</v>
      </c>
      <c r="X399" t="s">
        <v>1062</v>
      </c>
    </row>
    <row r="400" spans="1:24" x14ac:dyDescent="0.25">
      <c r="A400" t="s">
        <v>42</v>
      </c>
      <c r="B400" t="s">
        <v>2068</v>
      </c>
      <c r="C400" t="s">
        <v>405</v>
      </c>
      <c r="D400" t="s">
        <v>403</v>
      </c>
      <c r="E400" t="s">
        <v>990</v>
      </c>
      <c r="F400">
        <v>2905</v>
      </c>
      <c r="G400" t="s">
        <v>2069</v>
      </c>
      <c r="H400" t="s">
        <v>2070</v>
      </c>
      <c r="I400" t="s">
        <v>2071</v>
      </c>
      <c r="J400" t="s">
        <v>2072</v>
      </c>
      <c r="K400" t="s">
        <v>1026</v>
      </c>
      <c r="L400" t="s">
        <v>1027</v>
      </c>
      <c r="M400" t="s">
        <v>1028</v>
      </c>
      <c r="N400" t="s">
        <v>1029</v>
      </c>
      <c r="O400" t="s">
        <v>1030</v>
      </c>
      <c r="P400" t="s">
        <v>1031</v>
      </c>
      <c r="Q400" t="b">
        <v>1</v>
      </c>
      <c r="R400" t="b">
        <v>0</v>
      </c>
      <c r="S400" t="s">
        <v>994</v>
      </c>
      <c r="T400" t="s">
        <v>2073</v>
      </c>
      <c r="U400" t="s">
        <v>2074</v>
      </c>
      <c r="V400" t="s">
        <v>1288</v>
      </c>
      <c r="W400" t="s">
        <v>2075</v>
      </c>
      <c r="X400" t="s">
        <v>2076</v>
      </c>
    </row>
    <row r="401" spans="1:24" x14ac:dyDescent="0.25">
      <c r="A401" t="s">
        <v>42</v>
      </c>
      <c r="B401" t="s">
        <v>2077</v>
      </c>
      <c r="C401" t="s">
        <v>405</v>
      </c>
      <c r="D401" t="s">
        <v>403</v>
      </c>
      <c r="E401" t="s">
        <v>999</v>
      </c>
      <c r="F401">
        <v>2686</v>
      </c>
      <c r="G401" t="s">
        <v>2069</v>
      </c>
      <c r="H401" t="s">
        <v>2078</v>
      </c>
      <c r="I401" t="s">
        <v>2079</v>
      </c>
      <c r="J401" t="s">
        <v>2072</v>
      </c>
      <c r="K401" t="s">
        <v>1038</v>
      </c>
      <c r="L401" t="s">
        <v>1039</v>
      </c>
      <c r="M401" t="s">
        <v>1028</v>
      </c>
      <c r="N401" t="s">
        <v>1040</v>
      </c>
      <c r="O401" t="s">
        <v>1030</v>
      </c>
      <c r="P401" t="s">
        <v>1042</v>
      </c>
      <c r="Q401" t="b">
        <v>0</v>
      </c>
      <c r="R401" t="b">
        <v>1</v>
      </c>
      <c r="S401" t="s">
        <v>1286</v>
      </c>
      <c r="T401" t="s">
        <v>2073</v>
      </c>
      <c r="U401" t="s">
        <v>2074</v>
      </c>
      <c r="V401" t="s">
        <v>1288</v>
      </c>
      <c r="W401" t="s">
        <v>2075</v>
      </c>
      <c r="X401" t="s">
        <v>2076</v>
      </c>
    </row>
    <row r="402" spans="1:24" x14ac:dyDescent="0.25">
      <c r="A402" t="s">
        <v>42</v>
      </c>
      <c r="B402" t="s">
        <v>2080</v>
      </c>
      <c r="C402" t="s">
        <v>405</v>
      </c>
      <c r="D402" t="s">
        <v>403</v>
      </c>
      <c r="E402" t="s">
        <v>1001</v>
      </c>
      <c r="F402">
        <v>2617</v>
      </c>
      <c r="G402" t="s">
        <v>2069</v>
      </c>
      <c r="H402" t="s">
        <v>2081</v>
      </c>
      <c r="I402" t="s">
        <v>2082</v>
      </c>
      <c r="J402" t="s">
        <v>2072</v>
      </c>
      <c r="K402" t="s">
        <v>1045</v>
      </c>
      <c r="L402" t="s">
        <v>1046</v>
      </c>
      <c r="M402" t="s">
        <v>1028</v>
      </c>
      <c r="N402" t="s">
        <v>1047</v>
      </c>
      <c r="O402" t="s">
        <v>1030</v>
      </c>
      <c r="P402" t="s">
        <v>1049</v>
      </c>
      <c r="Q402" t="b">
        <v>0</v>
      </c>
      <c r="R402" t="b">
        <v>1</v>
      </c>
      <c r="S402" t="s">
        <v>1286</v>
      </c>
      <c r="T402" t="s">
        <v>2073</v>
      </c>
      <c r="U402" t="s">
        <v>2074</v>
      </c>
      <c r="V402" t="s">
        <v>1288</v>
      </c>
      <c r="W402" t="s">
        <v>2075</v>
      </c>
      <c r="X402" t="s">
        <v>2076</v>
      </c>
    </row>
    <row r="403" spans="1:24" x14ac:dyDescent="0.25">
      <c r="A403" t="s">
        <v>42</v>
      </c>
      <c r="B403" t="s">
        <v>2083</v>
      </c>
      <c r="C403" t="s">
        <v>405</v>
      </c>
      <c r="D403" t="s">
        <v>403</v>
      </c>
      <c r="E403" t="s">
        <v>1003</v>
      </c>
      <c r="F403">
        <v>2625</v>
      </c>
      <c r="G403" t="s">
        <v>2069</v>
      </c>
      <c r="H403" t="s">
        <v>2084</v>
      </c>
      <c r="I403" t="s">
        <v>2085</v>
      </c>
      <c r="J403" t="s">
        <v>2072</v>
      </c>
      <c r="K403" t="s">
        <v>1054</v>
      </c>
      <c r="L403" t="s">
        <v>1055</v>
      </c>
      <c r="M403" t="s">
        <v>1056</v>
      </c>
      <c r="N403" t="s">
        <v>1057</v>
      </c>
      <c r="O403" t="s">
        <v>1030</v>
      </c>
      <c r="P403" t="s">
        <v>1058</v>
      </c>
      <c r="Q403" t="b">
        <v>1</v>
      </c>
      <c r="R403" t="b">
        <v>0</v>
      </c>
      <c r="S403" t="s">
        <v>994</v>
      </c>
      <c r="T403" t="s">
        <v>2073</v>
      </c>
      <c r="U403" t="s">
        <v>2074</v>
      </c>
      <c r="V403" t="s">
        <v>1288</v>
      </c>
      <c r="W403" t="s">
        <v>2075</v>
      </c>
      <c r="X403" t="s">
        <v>2076</v>
      </c>
    </row>
    <row r="404" spans="1:24" x14ac:dyDescent="0.25">
      <c r="A404" t="s">
        <v>42</v>
      </c>
      <c r="B404" t="s">
        <v>2086</v>
      </c>
      <c r="C404" t="s">
        <v>405</v>
      </c>
      <c r="D404" t="s">
        <v>403</v>
      </c>
      <c r="E404" t="s">
        <v>1005</v>
      </c>
      <c r="F404">
        <v>2997</v>
      </c>
      <c r="G404" t="s">
        <v>2069</v>
      </c>
      <c r="H404" t="s">
        <v>2087</v>
      </c>
      <c r="I404" t="s">
        <v>2071</v>
      </c>
      <c r="J404" t="s">
        <v>2072</v>
      </c>
      <c r="K404" t="s">
        <v>1065</v>
      </c>
      <c r="L404" t="s">
        <v>1066</v>
      </c>
      <c r="M404" t="s">
        <v>1028</v>
      </c>
      <c r="N404" t="s">
        <v>1067</v>
      </c>
      <c r="O404" t="s">
        <v>1068</v>
      </c>
      <c r="P404" t="s">
        <v>1069</v>
      </c>
      <c r="Q404" t="b">
        <v>1</v>
      </c>
      <c r="R404" t="b">
        <v>0</v>
      </c>
      <c r="S404" t="s">
        <v>994</v>
      </c>
      <c r="T404" t="s">
        <v>2073</v>
      </c>
      <c r="U404" t="s">
        <v>2074</v>
      </c>
      <c r="V404" t="s">
        <v>1288</v>
      </c>
      <c r="W404" t="s">
        <v>2075</v>
      </c>
      <c r="X404" t="s">
        <v>2076</v>
      </c>
    </row>
    <row r="405" spans="1:24" x14ac:dyDescent="0.25">
      <c r="A405" t="s">
        <v>42</v>
      </c>
      <c r="B405" t="s">
        <v>2088</v>
      </c>
      <c r="C405" t="s">
        <v>405</v>
      </c>
      <c r="D405" t="s">
        <v>403</v>
      </c>
      <c r="E405" t="s">
        <v>1007</v>
      </c>
      <c r="F405">
        <v>2964</v>
      </c>
      <c r="G405" t="s">
        <v>2069</v>
      </c>
      <c r="H405" t="s">
        <v>2089</v>
      </c>
      <c r="I405" t="s">
        <v>2079</v>
      </c>
      <c r="J405" t="s">
        <v>2072</v>
      </c>
      <c r="K405" t="s">
        <v>1072</v>
      </c>
      <c r="L405" t="s">
        <v>1073</v>
      </c>
      <c r="M405" t="s">
        <v>1028</v>
      </c>
      <c r="N405" t="s">
        <v>1074</v>
      </c>
      <c r="O405" t="s">
        <v>1068</v>
      </c>
      <c r="P405" t="s">
        <v>1076</v>
      </c>
      <c r="Q405" t="b">
        <v>0</v>
      </c>
      <c r="R405" t="b">
        <v>1</v>
      </c>
      <c r="S405" t="s">
        <v>1286</v>
      </c>
      <c r="T405" t="s">
        <v>2073</v>
      </c>
      <c r="U405" t="s">
        <v>2074</v>
      </c>
      <c r="V405" t="s">
        <v>1288</v>
      </c>
      <c r="W405" t="s">
        <v>2075</v>
      </c>
      <c r="X405" t="s">
        <v>2076</v>
      </c>
    </row>
    <row r="406" spans="1:24" x14ac:dyDescent="0.25">
      <c r="A406" t="s">
        <v>42</v>
      </c>
      <c r="B406" t="s">
        <v>2090</v>
      </c>
      <c r="C406" t="s">
        <v>405</v>
      </c>
      <c r="D406" t="s">
        <v>403</v>
      </c>
      <c r="E406" t="s">
        <v>1009</v>
      </c>
      <c r="F406">
        <v>2869</v>
      </c>
      <c r="G406" t="s">
        <v>2069</v>
      </c>
      <c r="H406" t="s">
        <v>2091</v>
      </c>
      <c r="I406" t="s">
        <v>2082</v>
      </c>
      <c r="J406" t="s">
        <v>2072</v>
      </c>
      <c r="K406" t="s">
        <v>1079</v>
      </c>
      <c r="L406" t="s">
        <v>1080</v>
      </c>
      <c r="M406" t="s">
        <v>1028</v>
      </c>
      <c r="N406" t="s">
        <v>1081</v>
      </c>
      <c r="O406" t="s">
        <v>1068</v>
      </c>
      <c r="P406" t="s">
        <v>1083</v>
      </c>
      <c r="Q406" t="b">
        <v>1</v>
      </c>
      <c r="R406" t="b">
        <v>0</v>
      </c>
      <c r="S406" t="s">
        <v>994</v>
      </c>
      <c r="T406" t="s">
        <v>2073</v>
      </c>
      <c r="U406" t="s">
        <v>2074</v>
      </c>
      <c r="V406" t="s">
        <v>1288</v>
      </c>
      <c r="W406" t="s">
        <v>2075</v>
      </c>
      <c r="X406" t="s">
        <v>2076</v>
      </c>
    </row>
    <row r="407" spans="1:24" x14ac:dyDescent="0.25">
      <c r="A407" t="s">
        <v>42</v>
      </c>
      <c r="B407" t="s">
        <v>2092</v>
      </c>
      <c r="C407" t="s">
        <v>405</v>
      </c>
      <c r="D407" t="s">
        <v>403</v>
      </c>
      <c r="E407" t="s">
        <v>1011</v>
      </c>
      <c r="F407">
        <v>2858</v>
      </c>
      <c r="G407" t="s">
        <v>2069</v>
      </c>
      <c r="H407" t="s">
        <v>2093</v>
      </c>
      <c r="I407" t="s">
        <v>2085</v>
      </c>
      <c r="J407" t="s">
        <v>2072</v>
      </c>
      <c r="K407" t="s">
        <v>1087</v>
      </c>
      <c r="L407" t="s">
        <v>1088</v>
      </c>
      <c r="M407" t="s">
        <v>1056</v>
      </c>
      <c r="N407" t="s">
        <v>1089</v>
      </c>
      <c r="O407" t="s">
        <v>1068</v>
      </c>
      <c r="P407" t="s">
        <v>1090</v>
      </c>
      <c r="Q407" t="b">
        <v>0</v>
      </c>
      <c r="R407" t="b">
        <v>1</v>
      </c>
      <c r="S407" t="s">
        <v>1286</v>
      </c>
      <c r="T407" t="s">
        <v>2073</v>
      </c>
      <c r="U407" t="s">
        <v>2074</v>
      </c>
      <c r="V407" t="s">
        <v>1288</v>
      </c>
      <c r="W407" t="s">
        <v>2075</v>
      </c>
      <c r="X407" t="s">
        <v>2076</v>
      </c>
    </row>
    <row r="408" spans="1:24" x14ac:dyDescent="0.25">
      <c r="A408" t="s">
        <v>42</v>
      </c>
      <c r="B408" t="s">
        <v>2094</v>
      </c>
      <c r="C408" t="s">
        <v>405</v>
      </c>
      <c r="D408" t="s">
        <v>403</v>
      </c>
      <c r="E408" t="s">
        <v>1013</v>
      </c>
      <c r="F408">
        <v>3286</v>
      </c>
      <c r="G408" t="s">
        <v>2069</v>
      </c>
      <c r="H408" t="s">
        <v>2095</v>
      </c>
      <c r="I408" t="s">
        <v>2071</v>
      </c>
      <c r="J408" t="s">
        <v>2072</v>
      </c>
      <c r="K408" t="s">
        <v>1094</v>
      </c>
      <c r="L408" t="s">
        <v>1095</v>
      </c>
      <c r="M408" t="s">
        <v>1028</v>
      </c>
      <c r="N408" t="s">
        <v>1096</v>
      </c>
      <c r="O408" t="s">
        <v>1097</v>
      </c>
      <c r="P408" t="s">
        <v>1098</v>
      </c>
      <c r="Q408" t="b">
        <v>1</v>
      </c>
      <c r="R408" t="b">
        <v>0</v>
      </c>
      <c r="S408" t="s">
        <v>994</v>
      </c>
      <c r="T408" t="s">
        <v>2073</v>
      </c>
      <c r="U408" t="s">
        <v>2074</v>
      </c>
      <c r="V408" t="s">
        <v>1288</v>
      </c>
      <c r="W408" t="s">
        <v>2075</v>
      </c>
      <c r="X408" t="s">
        <v>2076</v>
      </c>
    </row>
    <row r="409" spans="1:24" x14ac:dyDescent="0.25">
      <c r="A409" t="s">
        <v>42</v>
      </c>
      <c r="B409" t="s">
        <v>2096</v>
      </c>
      <c r="C409" t="s">
        <v>405</v>
      </c>
      <c r="D409" t="s">
        <v>403</v>
      </c>
      <c r="E409" t="s">
        <v>1015</v>
      </c>
      <c r="F409">
        <v>3226</v>
      </c>
      <c r="G409" t="s">
        <v>2069</v>
      </c>
      <c r="H409" t="s">
        <v>2097</v>
      </c>
      <c r="I409" t="s">
        <v>2079</v>
      </c>
      <c r="J409" t="s">
        <v>2072</v>
      </c>
      <c r="K409" t="s">
        <v>1102</v>
      </c>
      <c r="L409" t="s">
        <v>1103</v>
      </c>
      <c r="M409" t="s">
        <v>1028</v>
      </c>
      <c r="N409" t="s">
        <v>1104</v>
      </c>
      <c r="O409" t="s">
        <v>1097</v>
      </c>
      <c r="P409" t="s">
        <v>1106</v>
      </c>
      <c r="Q409" t="b">
        <v>1</v>
      </c>
      <c r="R409" t="b">
        <v>0</v>
      </c>
      <c r="S409" t="s">
        <v>994</v>
      </c>
      <c r="T409" t="s">
        <v>2073</v>
      </c>
      <c r="U409" t="s">
        <v>2074</v>
      </c>
      <c r="V409" t="s">
        <v>1288</v>
      </c>
      <c r="W409" t="s">
        <v>2075</v>
      </c>
      <c r="X409" t="s">
        <v>2076</v>
      </c>
    </row>
    <row r="410" spans="1:24" x14ac:dyDescent="0.25">
      <c r="A410" t="s">
        <v>42</v>
      </c>
      <c r="B410" t="s">
        <v>2098</v>
      </c>
      <c r="C410" t="s">
        <v>405</v>
      </c>
      <c r="D410" t="s">
        <v>403</v>
      </c>
      <c r="E410" t="s">
        <v>1017</v>
      </c>
      <c r="F410">
        <v>3168</v>
      </c>
      <c r="G410" t="s">
        <v>2069</v>
      </c>
      <c r="H410" t="s">
        <v>2099</v>
      </c>
      <c r="I410" t="s">
        <v>2082</v>
      </c>
      <c r="J410" t="s">
        <v>2072</v>
      </c>
      <c r="K410" t="s">
        <v>1109</v>
      </c>
      <c r="L410" t="s">
        <v>1110</v>
      </c>
      <c r="M410" t="s">
        <v>1028</v>
      </c>
      <c r="N410" t="s">
        <v>1111</v>
      </c>
      <c r="O410" t="s">
        <v>1097</v>
      </c>
      <c r="P410" t="s">
        <v>1113</v>
      </c>
      <c r="Q410" t="b">
        <v>1</v>
      </c>
      <c r="R410" t="b">
        <v>0</v>
      </c>
      <c r="S410" t="s">
        <v>994</v>
      </c>
      <c r="T410" t="s">
        <v>2073</v>
      </c>
      <c r="U410" t="s">
        <v>2074</v>
      </c>
      <c r="V410" t="s">
        <v>1288</v>
      </c>
      <c r="W410" t="s">
        <v>2075</v>
      </c>
      <c r="X410" t="s">
        <v>2076</v>
      </c>
    </row>
    <row r="411" spans="1:24" x14ac:dyDescent="0.25">
      <c r="A411" t="s">
        <v>42</v>
      </c>
      <c r="B411" t="s">
        <v>2100</v>
      </c>
      <c r="C411" t="s">
        <v>405</v>
      </c>
      <c r="D411" t="s">
        <v>403</v>
      </c>
      <c r="E411" t="s">
        <v>1019</v>
      </c>
      <c r="F411">
        <v>3183</v>
      </c>
      <c r="G411" t="s">
        <v>2069</v>
      </c>
      <c r="H411" t="s">
        <v>2101</v>
      </c>
      <c r="I411" t="s">
        <v>2085</v>
      </c>
      <c r="J411" t="s">
        <v>2072</v>
      </c>
      <c r="K411" t="s">
        <v>1116</v>
      </c>
      <c r="L411" t="s">
        <v>1117</v>
      </c>
      <c r="M411" t="s">
        <v>1056</v>
      </c>
      <c r="N411" t="s">
        <v>1118</v>
      </c>
      <c r="O411" t="s">
        <v>1097</v>
      </c>
      <c r="P411" t="s">
        <v>1119</v>
      </c>
      <c r="Q411" t="b">
        <v>0</v>
      </c>
      <c r="R411" t="b">
        <v>1</v>
      </c>
      <c r="S411" t="s">
        <v>1286</v>
      </c>
      <c r="T411" t="s">
        <v>2073</v>
      </c>
      <c r="U411" t="s">
        <v>2074</v>
      </c>
      <c r="V411" t="s">
        <v>1288</v>
      </c>
      <c r="W411" t="s">
        <v>2075</v>
      </c>
      <c r="X411" t="s">
        <v>2076</v>
      </c>
    </row>
    <row r="412" spans="1:24" x14ac:dyDescent="0.25">
      <c r="A412" t="s">
        <v>42</v>
      </c>
      <c r="B412" t="s">
        <v>2102</v>
      </c>
      <c r="C412" t="s">
        <v>405</v>
      </c>
      <c r="D412" t="s">
        <v>403</v>
      </c>
      <c r="E412" t="s">
        <v>1021</v>
      </c>
      <c r="F412">
        <v>3594</v>
      </c>
      <c r="G412" t="s">
        <v>2069</v>
      </c>
      <c r="H412" t="s">
        <v>2103</v>
      </c>
      <c r="I412" t="s">
        <v>2071</v>
      </c>
      <c r="J412" t="s">
        <v>2072</v>
      </c>
      <c r="K412" t="s">
        <v>1123</v>
      </c>
      <c r="L412" t="s">
        <v>1124</v>
      </c>
      <c r="M412" t="s">
        <v>1028</v>
      </c>
      <c r="N412" t="s">
        <v>1125</v>
      </c>
      <c r="O412" t="s">
        <v>1126</v>
      </c>
      <c r="P412" t="s">
        <v>1127</v>
      </c>
      <c r="Q412" t="b">
        <v>1</v>
      </c>
      <c r="R412" t="b">
        <v>0</v>
      </c>
      <c r="S412" t="s">
        <v>994</v>
      </c>
      <c r="T412" t="s">
        <v>2073</v>
      </c>
      <c r="U412" t="s">
        <v>2074</v>
      </c>
      <c r="V412" t="s">
        <v>1288</v>
      </c>
      <c r="W412" t="s">
        <v>2075</v>
      </c>
      <c r="X412" t="s">
        <v>2076</v>
      </c>
    </row>
    <row r="413" spans="1:24" x14ac:dyDescent="0.25">
      <c r="A413" t="s">
        <v>42</v>
      </c>
      <c r="B413" t="s">
        <v>2104</v>
      </c>
      <c r="C413" t="s">
        <v>405</v>
      </c>
      <c r="D413" t="s">
        <v>403</v>
      </c>
      <c r="E413" t="s">
        <v>1129</v>
      </c>
      <c r="F413">
        <v>3528</v>
      </c>
      <c r="G413" t="s">
        <v>2069</v>
      </c>
      <c r="H413" t="s">
        <v>2105</v>
      </c>
      <c r="I413" t="s">
        <v>2079</v>
      </c>
      <c r="J413" t="s">
        <v>2072</v>
      </c>
      <c r="K413" t="s">
        <v>1131</v>
      </c>
      <c r="L413" t="s">
        <v>1132</v>
      </c>
      <c r="M413" t="s">
        <v>1028</v>
      </c>
      <c r="N413" t="s">
        <v>1133</v>
      </c>
      <c r="O413" t="s">
        <v>1126</v>
      </c>
      <c r="P413" t="s">
        <v>1135</v>
      </c>
      <c r="Q413" t="b">
        <v>0</v>
      </c>
      <c r="R413" t="b">
        <v>1</v>
      </c>
      <c r="S413" t="s">
        <v>1286</v>
      </c>
      <c r="T413" t="s">
        <v>2073</v>
      </c>
      <c r="U413" t="s">
        <v>2074</v>
      </c>
      <c r="V413" t="s">
        <v>1288</v>
      </c>
      <c r="W413" t="s">
        <v>2075</v>
      </c>
      <c r="X413" t="s">
        <v>2076</v>
      </c>
    </row>
    <row r="414" spans="1:24" x14ac:dyDescent="0.25">
      <c r="A414" t="s">
        <v>42</v>
      </c>
      <c r="B414" t="s">
        <v>2106</v>
      </c>
      <c r="C414" t="s">
        <v>403</v>
      </c>
      <c r="D414" t="s">
        <v>352</v>
      </c>
      <c r="E414" t="s">
        <v>990</v>
      </c>
      <c r="F414">
        <v>0</v>
      </c>
      <c r="G414" t="s">
        <v>982</v>
      </c>
      <c r="H414" t="s">
        <v>992</v>
      </c>
      <c r="I414" t="s">
        <v>992</v>
      </c>
      <c r="J414" t="s">
        <v>2072</v>
      </c>
      <c r="K414" t="s">
        <v>992</v>
      </c>
      <c r="L414" t="s">
        <v>992</v>
      </c>
      <c r="M414" t="s">
        <v>992</v>
      </c>
      <c r="N414" t="s">
        <v>992</v>
      </c>
      <c r="O414" t="s">
        <v>992</v>
      </c>
      <c r="P414" t="s">
        <v>992</v>
      </c>
      <c r="Q414" t="b">
        <v>0</v>
      </c>
      <c r="R414" t="b">
        <v>1</v>
      </c>
      <c r="S414" t="s">
        <v>1286</v>
      </c>
      <c r="T414" t="s">
        <v>1287</v>
      </c>
      <c r="U414" t="s">
        <v>994</v>
      </c>
      <c r="V414" t="s">
        <v>1288</v>
      </c>
      <c r="W414" t="s">
        <v>1289</v>
      </c>
      <c r="X414" t="s">
        <v>1290</v>
      </c>
    </row>
    <row r="415" spans="1:24" x14ac:dyDescent="0.25">
      <c r="A415" t="s">
        <v>42</v>
      </c>
      <c r="B415" t="s">
        <v>2107</v>
      </c>
      <c r="C415" t="s">
        <v>403</v>
      </c>
      <c r="D415" t="s">
        <v>352</v>
      </c>
      <c r="E415" t="s">
        <v>999</v>
      </c>
      <c r="F415">
        <v>5405</v>
      </c>
      <c r="G415" t="s">
        <v>982</v>
      </c>
      <c r="H415" t="s">
        <v>992</v>
      </c>
      <c r="I415" t="s">
        <v>992</v>
      </c>
      <c r="J415" t="s">
        <v>2072</v>
      </c>
      <c r="K415" t="s">
        <v>992</v>
      </c>
      <c r="L415" t="s">
        <v>992</v>
      </c>
      <c r="M415" t="s">
        <v>992</v>
      </c>
      <c r="N415" t="s">
        <v>992</v>
      </c>
      <c r="O415" t="s">
        <v>992</v>
      </c>
      <c r="P415" t="s">
        <v>992</v>
      </c>
      <c r="Q415" t="b">
        <v>0</v>
      </c>
      <c r="R415" t="b">
        <v>1</v>
      </c>
      <c r="S415" t="s">
        <v>1286</v>
      </c>
      <c r="T415" t="s">
        <v>1287</v>
      </c>
      <c r="U415" t="s">
        <v>994</v>
      </c>
      <c r="V415" t="s">
        <v>1288</v>
      </c>
      <c r="W415" t="s">
        <v>1289</v>
      </c>
      <c r="X415" t="s">
        <v>1290</v>
      </c>
    </row>
    <row r="416" spans="1:24" x14ac:dyDescent="0.25">
      <c r="A416" t="s">
        <v>42</v>
      </c>
      <c r="B416" t="s">
        <v>2108</v>
      </c>
      <c r="C416" t="s">
        <v>403</v>
      </c>
      <c r="D416" t="s">
        <v>352</v>
      </c>
      <c r="E416" t="s">
        <v>1001</v>
      </c>
      <c r="F416">
        <v>5517</v>
      </c>
      <c r="G416" t="s">
        <v>982</v>
      </c>
      <c r="H416" t="s">
        <v>992</v>
      </c>
      <c r="I416" t="s">
        <v>992</v>
      </c>
      <c r="J416" t="s">
        <v>2072</v>
      </c>
      <c r="K416" t="s">
        <v>992</v>
      </c>
      <c r="L416" t="s">
        <v>992</v>
      </c>
      <c r="M416" t="s">
        <v>992</v>
      </c>
      <c r="N416" t="s">
        <v>992</v>
      </c>
      <c r="O416" t="s">
        <v>992</v>
      </c>
      <c r="P416" t="s">
        <v>992</v>
      </c>
      <c r="Q416" t="b">
        <v>0</v>
      </c>
      <c r="R416" t="b">
        <v>1</v>
      </c>
      <c r="S416" t="s">
        <v>1286</v>
      </c>
      <c r="T416" t="s">
        <v>1287</v>
      </c>
      <c r="U416" t="s">
        <v>994</v>
      </c>
      <c r="V416" t="s">
        <v>1288</v>
      </c>
      <c r="W416" t="s">
        <v>1289</v>
      </c>
      <c r="X416" t="s">
        <v>1290</v>
      </c>
    </row>
    <row r="417" spans="1:24" x14ac:dyDescent="0.25">
      <c r="A417" t="s">
        <v>42</v>
      </c>
      <c r="B417" t="s">
        <v>2109</v>
      </c>
      <c r="C417" t="s">
        <v>403</v>
      </c>
      <c r="D417" t="s">
        <v>352</v>
      </c>
      <c r="E417" t="s">
        <v>1003</v>
      </c>
      <c r="F417">
        <v>5156</v>
      </c>
      <c r="G417" t="s">
        <v>982</v>
      </c>
      <c r="H417" t="s">
        <v>992</v>
      </c>
      <c r="I417" t="s">
        <v>992</v>
      </c>
      <c r="J417" t="s">
        <v>2072</v>
      </c>
      <c r="K417" t="s">
        <v>992</v>
      </c>
      <c r="L417" t="s">
        <v>992</v>
      </c>
      <c r="M417" t="s">
        <v>992</v>
      </c>
      <c r="N417" t="s">
        <v>992</v>
      </c>
      <c r="O417" t="s">
        <v>992</v>
      </c>
      <c r="P417" t="s">
        <v>992</v>
      </c>
      <c r="Q417" t="b">
        <v>0</v>
      </c>
      <c r="R417" t="b">
        <v>1</v>
      </c>
      <c r="S417" t="s">
        <v>1286</v>
      </c>
      <c r="T417" t="s">
        <v>1287</v>
      </c>
      <c r="U417" t="s">
        <v>994</v>
      </c>
      <c r="V417" t="s">
        <v>1288</v>
      </c>
      <c r="W417" t="s">
        <v>1289</v>
      </c>
      <c r="X417" t="s">
        <v>1290</v>
      </c>
    </row>
    <row r="418" spans="1:24" x14ac:dyDescent="0.25">
      <c r="A418" t="s">
        <v>42</v>
      </c>
      <c r="B418" t="s">
        <v>2110</v>
      </c>
      <c r="C418" t="s">
        <v>403</v>
      </c>
      <c r="D418" t="s">
        <v>352</v>
      </c>
      <c r="E418" t="s">
        <v>1005</v>
      </c>
      <c r="F418">
        <v>3452</v>
      </c>
      <c r="G418" t="s">
        <v>982</v>
      </c>
      <c r="H418" t="s">
        <v>992</v>
      </c>
      <c r="I418" t="s">
        <v>992</v>
      </c>
      <c r="J418" t="s">
        <v>2072</v>
      </c>
      <c r="K418" t="s">
        <v>992</v>
      </c>
      <c r="L418" t="s">
        <v>992</v>
      </c>
      <c r="M418" t="s">
        <v>992</v>
      </c>
      <c r="N418" t="s">
        <v>992</v>
      </c>
      <c r="O418" t="s">
        <v>992</v>
      </c>
      <c r="P418" t="s">
        <v>992</v>
      </c>
      <c r="Q418" t="b">
        <v>0</v>
      </c>
      <c r="R418" t="b">
        <v>1</v>
      </c>
      <c r="S418" t="s">
        <v>1286</v>
      </c>
      <c r="T418" t="s">
        <v>1287</v>
      </c>
      <c r="U418" t="s">
        <v>994</v>
      </c>
      <c r="V418" t="s">
        <v>1288</v>
      </c>
      <c r="W418" t="s">
        <v>1289</v>
      </c>
      <c r="X418" t="s">
        <v>1290</v>
      </c>
    </row>
    <row r="419" spans="1:24" x14ac:dyDescent="0.25">
      <c r="A419" t="s">
        <v>42</v>
      </c>
      <c r="B419" t="s">
        <v>2111</v>
      </c>
      <c r="C419" t="s">
        <v>403</v>
      </c>
      <c r="D419" t="s">
        <v>352</v>
      </c>
      <c r="E419" t="s">
        <v>1007</v>
      </c>
      <c r="F419">
        <v>3095</v>
      </c>
      <c r="G419" t="s">
        <v>982</v>
      </c>
      <c r="H419" t="s">
        <v>992</v>
      </c>
      <c r="I419" t="s">
        <v>992</v>
      </c>
      <c r="J419" t="s">
        <v>2072</v>
      </c>
      <c r="K419" t="s">
        <v>992</v>
      </c>
      <c r="L419" t="s">
        <v>992</v>
      </c>
      <c r="M419" t="s">
        <v>992</v>
      </c>
      <c r="N419" t="s">
        <v>992</v>
      </c>
      <c r="O419" t="s">
        <v>992</v>
      </c>
      <c r="P419" t="s">
        <v>992</v>
      </c>
      <c r="Q419" t="b">
        <v>0</v>
      </c>
      <c r="R419" t="b">
        <v>1</v>
      </c>
      <c r="S419" t="s">
        <v>1286</v>
      </c>
      <c r="T419" t="s">
        <v>1287</v>
      </c>
      <c r="U419" t="s">
        <v>994</v>
      </c>
      <c r="V419" t="s">
        <v>1288</v>
      </c>
      <c r="W419" t="s">
        <v>1289</v>
      </c>
      <c r="X419" t="s">
        <v>1290</v>
      </c>
    </row>
    <row r="420" spans="1:24" x14ac:dyDescent="0.25">
      <c r="A420" t="s">
        <v>42</v>
      </c>
      <c r="B420" t="s">
        <v>2112</v>
      </c>
      <c r="C420" t="s">
        <v>403</v>
      </c>
      <c r="D420" t="s">
        <v>352</v>
      </c>
      <c r="E420" t="s">
        <v>1009</v>
      </c>
      <c r="F420">
        <v>2439</v>
      </c>
      <c r="G420" t="s">
        <v>982</v>
      </c>
      <c r="H420" t="s">
        <v>992</v>
      </c>
      <c r="I420" t="s">
        <v>992</v>
      </c>
      <c r="J420" t="s">
        <v>2072</v>
      </c>
      <c r="K420" t="s">
        <v>992</v>
      </c>
      <c r="L420" t="s">
        <v>992</v>
      </c>
      <c r="M420" t="s">
        <v>992</v>
      </c>
      <c r="N420" t="s">
        <v>992</v>
      </c>
      <c r="O420" t="s">
        <v>992</v>
      </c>
      <c r="P420" t="s">
        <v>992</v>
      </c>
      <c r="Q420" t="b">
        <v>0</v>
      </c>
      <c r="R420" t="b">
        <v>1</v>
      </c>
      <c r="S420" t="s">
        <v>1286</v>
      </c>
      <c r="T420" t="s">
        <v>1287</v>
      </c>
      <c r="U420" t="s">
        <v>994</v>
      </c>
      <c r="V420" t="s">
        <v>1288</v>
      </c>
      <c r="W420" t="s">
        <v>1289</v>
      </c>
      <c r="X420" t="s">
        <v>1290</v>
      </c>
    </row>
    <row r="421" spans="1:24" x14ac:dyDescent="0.25">
      <c r="A421" t="s">
        <v>42</v>
      </c>
      <c r="B421" t="s">
        <v>2113</v>
      </c>
      <c r="C421" t="s">
        <v>403</v>
      </c>
      <c r="D421" t="s">
        <v>352</v>
      </c>
      <c r="E421" t="s">
        <v>1011</v>
      </c>
      <c r="F421">
        <v>2238</v>
      </c>
      <c r="G421" t="s">
        <v>982</v>
      </c>
      <c r="H421" t="s">
        <v>992</v>
      </c>
      <c r="I421" t="s">
        <v>992</v>
      </c>
      <c r="J421" t="s">
        <v>2072</v>
      </c>
      <c r="K421" t="s">
        <v>992</v>
      </c>
      <c r="L421" t="s">
        <v>992</v>
      </c>
      <c r="M421" t="s">
        <v>992</v>
      </c>
      <c r="N421" t="s">
        <v>992</v>
      </c>
      <c r="O421" t="s">
        <v>992</v>
      </c>
      <c r="P421" t="s">
        <v>992</v>
      </c>
      <c r="Q421" t="b">
        <v>0</v>
      </c>
      <c r="R421" t="b">
        <v>1</v>
      </c>
      <c r="S421" t="s">
        <v>1286</v>
      </c>
      <c r="T421" t="s">
        <v>1287</v>
      </c>
      <c r="U421" t="s">
        <v>994</v>
      </c>
      <c r="V421" t="s">
        <v>1288</v>
      </c>
      <c r="W421" t="s">
        <v>1289</v>
      </c>
      <c r="X421" t="s">
        <v>1290</v>
      </c>
    </row>
    <row r="422" spans="1:24" x14ac:dyDescent="0.25">
      <c r="A422" t="s">
        <v>42</v>
      </c>
      <c r="B422" t="s">
        <v>2114</v>
      </c>
      <c r="C422" t="s">
        <v>403</v>
      </c>
      <c r="D422" t="s">
        <v>352</v>
      </c>
      <c r="E422" t="s">
        <v>1013</v>
      </c>
      <c r="F422">
        <v>1727</v>
      </c>
      <c r="G422" t="s">
        <v>982</v>
      </c>
      <c r="H422" t="s">
        <v>992</v>
      </c>
      <c r="I422" t="s">
        <v>992</v>
      </c>
      <c r="J422" t="s">
        <v>2072</v>
      </c>
      <c r="K422" t="s">
        <v>992</v>
      </c>
      <c r="L422" t="s">
        <v>992</v>
      </c>
      <c r="M422" t="s">
        <v>992</v>
      </c>
      <c r="N422" t="s">
        <v>992</v>
      </c>
      <c r="O422" t="s">
        <v>992</v>
      </c>
      <c r="P422" t="s">
        <v>992</v>
      </c>
      <c r="Q422" t="b">
        <v>0</v>
      </c>
      <c r="R422" t="b">
        <v>1</v>
      </c>
      <c r="S422" t="s">
        <v>1286</v>
      </c>
      <c r="T422" t="s">
        <v>1287</v>
      </c>
      <c r="U422" t="s">
        <v>994</v>
      </c>
      <c r="V422" t="s">
        <v>1288</v>
      </c>
      <c r="W422" t="s">
        <v>1289</v>
      </c>
      <c r="X422" t="s">
        <v>1290</v>
      </c>
    </row>
    <row r="423" spans="1:24" x14ac:dyDescent="0.25">
      <c r="A423" t="s">
        <v>42</v>
      </c>
      <c r="B423" t="s">
        <v>2115</v>
      </c>
      <c r="C423" t="s">
        <v>403</v>
      </c>
      <c r="D423" t="s">
        <v>352</v>
      </c>
      <c r="E423" t="s">
        <v>1015</v>
      </c>
      <c r="F423">
        <v>1722</v>
      </c>
      <c r="G423" t="s">
        <v>982</v>
      </c>
      <c r="H423" t="s">
        <v>992</v>
      </c>
      <c r="I423" t="s">
        <v>992</v>
      </c>
      <c r="J423" t="s">
        <v>2072</v>
      </c>
      <c r="K423" t="s">
        <v>992</v>
      </c>
      <c r="L423" t="s">
        <v>992</v>
      </c>
      <c r="M423" t="s">
        <v>992</v>
      </c>
      <c r="N423" t="s">
        <v>992</v>
      </c>
      <c r="O423" t="s">
        <v>992</v>
      </c>
      <c r="P423" t="s">
        <v>992</v>
      </c>
      <c r="Q423" t="b">
        <v>0</v>
      </c>
      <c r="R423" t="b">
        <v>1</v>
      </c>
      <c r="S423" t="s">
        <v>1286</v>
      </c>
      <c r="T423" t="s">
        <v>1287</v>
      </c>
      <c r="U423" t="s">
        <v>994</v>
      </c>
      <c r="V423" t="s">
        <v>1288</v>
      </c>
      <c r="W423" t="s">
        <v>1289</v>
      </c>
      <c r="X423" t="s">
        <v>1290</v>
      </c>
    </row>
    <row r="424" spans="1:24" x14ac:dyDescent="0.25">
      <c r="A424" t="s">
        <v>42</v>
      </c>
      <c r="B424" t="s">
        <v>2116</v>
      </c>
      <c r="C424" t="s">
        <v>403</v>
      </c>
      <c r="D424" t="s">
        <v>352</v>
      </c>
      <c r="E424" t="s">
        <v>1017</v>
      </c>
      <c r="F424">
        <v>4134</v>
      </c>
      <c r="G424" t="s">
        <v>982</v>
      </c>
      <c r="H424" t="s">
        <v>992</v>
      </c>
      <c r="I424" t="s">
        <v>992</v>
      </c>
      <c r="J424" t="s">
        <v>2072</v>
      </c>
      <c r="K424" t="s">
        <v>992</v>
      </c>
      <c r="L424" t="s">
        <v>992</v>
      </c>
      <c r="M424" t="s">
        <v>992</v>
      </c>
      <c r="N424" t="s">
        <v>992</v>
      </c>
      <c r="O424" t="s">
        <v>992</v>
      </c>
      <c r="P424" t="s">
        <v>992</v>
      </c>
      <c r="Q424" t="b">
        <v>0</v>
      </c>
      <c r="R424" t="b">
        <v>1</v>
      </c>
      <c r="S424" t="s">
        <v>1286</v>
      </c>
      <c r="T424" t="s">
        <v>1287</v>
      </c>
      <c r="U424" t="s">
        <v>994</v>
      </c>
      <c r="V424" t="s">
        <v>1288</v>
      </c>
      <c r="W424" t="s">
        <v>1289</v>
      </c>
      <c r="X424" t="s">
        <v>1290</v>
      </c>
    </row>
    <row r="425" spans="1:24" x14ac:dyDescent="0.25">
      <c r="A425" t="s">
        <v>42</v>
      </c>
      <c r="B425" t="s">
        <v>2117</v>
      </c>
      <c r="C425" t="s">
        <v>403</v>
      </c>
      <c r="D425" t="s">
        <v>352</v>
      </c>
      <c r="E425" t="s">
        <v>1019</v>
      </c>
      <c r="F425">
        <v>3942</v>
      </c>
      <c r="G425" t="s">
        <v>982</v>
      </c>
      <c r="H425" t="s">
        <v>992</v>
      </c>
      <c r="I425" t="s">
        <v>992</v>
      </c>
      <c r="J425" t="s">
        <v>2072</v>
      </c>
      <c r="K425" t="s">
        <v>992</v>
      </c>
      <c r="L425" t="s">
        <v>992</v>
      </c>
      <c r="M425" t="s">
        <v>992</v>
      </c>
      <c r="N425" t="s">
        <v>992</v>
      </c>
      <c r="O425" t="s">
        <v>992</v>
      </c>
      <c r="P425" t="s">
        <v>992</v>
      </c>
      <c r="Q425" t="b">
        <v>0</v>
      </c>
      <c r="R425" t="b">
        <v>1</v>
      </c>
      <c r="S425" t="s">
        <v>1286</v>
      </c>
      <c r="T425" t="s">
        <v>1287</v>
      </c>
      <c r="U425" t="s">
        <v>994</v>
      </c>
      <c r="V425" t="s">
        <v>1288</v>
      </c>
      <c r="W425" t="s">
        <v>1289</v>
      </c>
      <c r="X425" t="s">
        <v>1290</v>
      </c>
    </row>
    <row r="426" spans="1:24" x14ac:dyDescent="0.25">
      <c r="A426" t="s">
        <v>42</v>
      </c>
      <c r="B426" t="s">
        <v>2118</v>
      </c>
      <c r="C426" t="s">
        <v>403</v>
      </c>
      <c r="D426" t="s">
        <v>352</v>
      </c>
      <c r="E426" t="s">
        <v>1021</v>
      </c>
      <c r="F426">
        <v>1117</v>
      </c>
      <c r="G426" t="s">
        <v>982</v>
      </c>
      <c r="H426" t="s">
        <v>992</v>
      </c>
      <c r="I426" t="s">
        <v>992</v>
      </c>
      <c r="J426" t="s">
        <v>2072</v>
      </c>
      <c r="K426" t="s">
        <v>992</v>
      </c>
      <c r="L426" t="s">
        <v>992</v>
      </c>
      <c r="M426" t="s">
        <v>992</v>
      </c>
      <c r="N426" t="s">
        <v>992</v>
      </c>
      <c r="O426" t="s">
        <v>992</v>
      </c>
      <c r="P426" t="s">
        <v>992</v>
      </c>
      <c r="Q426" t="b">
        <v>0</v>
      </c>
      <c r="R426" t="b">
        <v>1</v>
      </c>
      <c r="S426" t="s">
        <v>1286</v>
      </c>
      <c r="T426" t="s">
        <v>1287</v>
      </c>
      <c r="U426" t="s">
        <v>994</v>
      </c>
      <c r="V426" t="s">
        <v>1288</v>
      </c>
      <c r="W426" t="s">
        <v>1289</v>
      </c>
      <c r="X426" t="s">
        <v>1290</v>
      </c>
    </row>
    <row r="427" spans="1:24" x14ac:dyDescent="0.25">
      <c r="A427" t="s">
        <v>42</v>
      </c>
      <c r="B427" t="s">
        <v>2119</v>
      </c>
      <c r="C427" t="s">
        <v>403</v>
      </c>
      <c r="D427" t="s">
        <v>352</v>
      </c>
      <c r="E427" t="s">
        <v>1129</v>
      </c>
      <c r="F427">
        <v>98</v>
      </c>
      <c r="G427" t="s">
        <v>982</v>
      </c>
      <c r="H427" t="s">
        <v>992</v>
      </c>
      <c r="I427" t="s">
        <v>992</v>
      </c>
      <c r="J427" t="s">
        <v>2072</v>
      </c>
      <c r="K427" t="s">
        <v>992</v>
      </c>
      <c r="L427" t="s">
        <v>992</v>
      </c>
      <c r="M427" t="s">
        <v>992</v>
      </c>
      <c r="N427" t="s">
        <v>992</v>
      </c>
      <c r="O427" t="s">
        <v>992</v>
      </c>
      <c r="P427" t="s">
        <v>992</v>
      </c>
      <c r="Q427" t="b">
        <v>0</v>
      </c>
      <c r="R427" t="b">
        <v>1</v>
      </c>
      <c r="S427" t="s">
        <v>1286</v>
      </c>
      <c r="T427" t="s">
        <v>1287</v>
      </c>
      <c r="U427" t="s">
        <v>994</v>
      </c>
      <c r="V427" t="s">
        <v>1288</v>
      </c>
      <c r="W427" t="s">
        <v>1289</v>
      </c>
      <c r="X427" t="s">
        <v>1290</v>
      </c>
    </row>
    <row r="428" spans="1:24" x14ac:dyDescent="0.25">
      <c r="A428" t="s">
        <v>42</v>
      </c>
      <c r="B428" t="s">
        <v>2120</v>
      </c>
      <c r="C428" t="s">
        <v>408</v>
      </c>
      <c r="D428" t="s">
        <v>352</v>
      </c>
      <c r="E428" t="s">
        <v>990</v>
      </c>
      <c r="F428">
        <v>-3768</v>
      </c>
      <c r="G428" t="s">
        <v>1023</v>
      </c>
      <c r="H428" t="s">
        <v>2121</v>
      </c>
      <c r="I428" t="s">
        <v>2122</v>
      </c>
      <c r="J428" t="s">
        <v>2072</v>
      </c>
      <c r="K428" t="s">
        <v>1026</v>
      </c>
      <c r="L428" t="s">
        <v>1027</v>
      </c>
      <c r="M428" t="s">
        <v>1028</v>
      </c>
      <c r="N428" t="s">
        <v>1029</v>
      </c>
      <c r="O428" t="s">
        <v>1030</v>
      </c>
      <c r="P428" t="s">
        <v>1031</v>
      </c>
      <c r="Q428" t="b">
        <v>1</v>
      </c>
      <c r="R428" t="b">
        <v>0</v>
      </c>
      <c r="S428" t="s">
        <v>1032</v>
      </c>
      <c r="T428" t="s">
        <v>992</v>
      </c>
      <c r="U428" t="s">
        <v>1033</v>
      </c>
      <c r="V428" t="s">
        <v>995</v>
      </c>
      <c r="W428" t="s">
        <v>1034</v>
      </c>
      <c r="X428" t="s">
        <v>2123</v>
      </c>
    </row>
    <row r="429" spans="1:24" x14ac:dyDescent="0.25">
      <c r="A429" t="s">
        <v>42</v>
      </c>
      <c r="B429" t="s">
        <v>2124</v>
      </c>
      <c r="C429" t="s">
        <v>408</v>
      </c>
      <c r="D429" t="s">
        <v>352</v>
      </c>
      <c r="E429" t="s">
        <v>999</v>
      </c>
      <c r="F429">
        <v>-3650</v>
      </c>
      <c r="G429" t="s">
        <v>1085</v>
      </c>
      <c r="H429" t="s">
        <v>2125</v>
      </c>
      <c r="I429" t="s">
        <v>2126</v>
      </c>
      <c r="J429" t="s">
        <v>2072</v>
      </c>
      <c r="K429" t="s">
        <v>1038</v>
      </c>
      <c r="L429" t="s">
        <v>1039</v>
      </c>
      <c r="M429" t="s">
        <v>1028</v>
      </c>
      <c r="N429" t="s">
        <v>1040</v>
      </c>
      <c r="O429" t="s">
        <v>1030</v>
      </c>
      <c r="P429" t="s">
        <v>1042</v>
      </c>
      <c r="Q429" t="b">
        <v>1</v>
      </c>
      <c r="R429" t="b">
        <v>0</v>
      </c>
      <c r="S429" t="s">
        <v>1032</v>
      </c>
      <c r="T429" t="s">
        <v>992</v>
      </c>
      <c r="U429" t="s">
        <v>1033</v>
      </c>
      <c r="V429" t="s">
        <v>1061</v>
      </c>
      <c r="W429" t="s">
        <v>1034</v>
      </c>
      <c r="X429" t="s">
        <v>2127</v>
      </c>
    </row>
    <row r="430" spans="1:24" x14ac:dyDescent="0.25">
      <c r="A430" t="s">
        <v>42</v>
      </c>
      <c r="B430" t="s">
        <v>2128</v>
      </c>
      <c r="C430" t="s">
        <v>408</v>
      </c>
      <c r="D430" t="s">
        <v>352</v>
      </c>
      <c r="E430" t="s">
        <v>1001</v>
      </c>
      <c r="F430">
        <v>-3849</v>
      </c>
      <c r="G430" t="s">
        <v>1085</v>
      </c>
      <c r="H430" t="s">
        <v>2129</v>
      </c>
      <c r="I430" t="s">
        <v>2130</v>
      </c>
      <c r="J430" t="s">
        <v>2072</v>
      </c>
      <c r="K430" t="s">
        <v>1045</v>
      </c>
      <c r="L430" t="s">
        <v>1046</v>
      </c>
      <c r="M430" t="s">
        <v>1028</v>
      </c>
      <c r="N430" t="s">
        <v>1047</v>
      </c>
      <c r="O430" t="s">
        <v>1030</v>
      </c>
      <c r="P430" t="s">
        <v>1049</v>
      </c>
      <c r="Q430" t="b">
        <v>1</v>
      </c>
      <c r="R430" t="b">
        <v>0</v>
      </c>
      <c r="S430" t="s">
        <v>1032</v>
      </c>
      <c r="T430" t="s">
        <v>992</v>
      </c>
      <c r="U430" t="s">
        <v>1033</v>
      </c>
      <c r="V430" t="s">
        <v>1061</v>
      </c>
      <c r="W430" t="s">
        <v>1034</v>
      </c>
      <c r="X430" t="s">
        <v>2131</v>
      </c>
    </row>
    <row r="431" spans="1:24" x14ac:dyDescent="0.25">
      <c r="A431" t="s">
        <v>42</v>
      </c>
      <c r="B431" t="s">
        <v>2132</v>
      </c>
      <c r="C431" t="s">
        <v>408</v>
      </c>
      <c r="D431" t="s">
        <v>352</v>
      </c>
      <c r="E431" t="s">
        <v>1003</v>
      </c>
      <c r="F431">
        <v>-3758</v>
      </c>
      <c r="G431" t="s">
        <v>1085</v>
      </c>
      <c r="H431" t="s">
        <v>2133</v>
      </c>
      <c r="I431" t="s">
        <v>2134</v>
      </c>
      <c r="J431" t="s">
        <v>2072</v>
      </c>
      <c r="K431" t="s">
        <v>1054</v>
      </c>
      <c r="L431" t="s">
        <v>1055</v>
      </c>
      <c r="M431" t="s">
        <v>1056</v>
      </c>
      <c r="N431" t="s">
        <v>1057</v>
      </c>
      <c r="O431" t="s">
        <v>1030</v>
      </c>
      <c r="P431" t="s">
        <v>1058</v>
      </c>
      <c r="Q431" t="b">
        <v>1</v>
      </c>
      <c r="R431" t="b">
        <v>0</v>
      </c>
      <c r="S431" t="s">
        <v>1032</v>
      </c>
      <c r="T431" t="s">
        <v>992</v>
      </c>
      <c r="U431" t="s">
        <v>1033</v>
      </c>
      <c r="V431" t="s">
        <v>1061</v>
      </c>
      <c r="W431" t="s">
        <v>1034</v>
      </c>
      <c r="X431" t="s">
        <v>2135</v>
      </c>
    </row>
    <row r="432" spans="1:24" x14ac:dyDescent="0.25">
      <c r="A432" t="s">
        <v>42</v>
      </c>
      <c r="B432" t="s">
        <v>2136</v>
      </c>
      <c r="C432" t="s">
        <v>408</v>
      </c>
      <c r="D432" t="s">
        <v>352</v>
      </c>
      <c r="E432" t="s">
        <v>1005</v>
      </c>
      <c r="F432">
        <v>-3825</v>
      </c>
      <c r="G432" t="s">
        <v>1023</v>
      </c>
      <c r="H432" t="s">
        <v>2137</v>
      </c>
      <c r="I432" t="s">
        <v>2122</v>
      </c>
      <c r="J432" t="s">
        <v>2072</v>
      </c>
      <c r="K432" t="s">
        <v>1065</v>
      </c>
      <c r="L432" t="s">
        <v>1066</v>
      </c>
      <c r="M432" t="s">
        <v>1028</v>
      </c>
      <c r="N432" t="s">
        <v>1067</v>
      </c>
      <c r="O432" t="s">
        <v>1068</v>
      </c>
      <c r="P432" t="s">
        <v>1069</v>
      </c>
      <c r="Q432" t="b">
        <v>1</v>
      </c>
      <c r="R432" t="b">
        <v>0</v>
      </c>
      <c r="S432" t="s">
        <v>1032</v>
      </c>
      <c r="T432" t="s">
        <v>992</v>
      </c>
      <c r="U432" t="s">
        <v>1033</v>
      </c>
      <c r="V432" t="s">
        <v>995</v>
      </c>
      <c r="W432" t="s">
        <v>1034</v>
      </c>
      <c r="X432" t="s">
        <v>2123</v>
      </c>
    </row>
    <row r="433" spans="1:24" x14ac:dyDescent="0.25">
      <c r="A433" t="s">
        <v>42</v>
      </c>
      <c r="B433" t="s">
        <v>2138</v>
      </c>
      <c r="C433" t="s">
        <v>408</v>
      </c>
      <c r="D433" t="s">
        <v>352</v>
      </c>
      <c r="E433" t="s">
        <v>1007</v>
      </c>
      <c r="F433">
        <v>-3710</v>
      </c>
      <c r="G433" t="s">
        <v>1085</v>
      </c>
      <c r="H433" t="s">
        <v>2139</v>
      </c>
      <c r="I433" t="s">
        <v>2126</v>
      </c>
      <c r="J433" t="s">
        <v>2072</v>
      </c>
      <c r="K433" t="s">
        <v>1072</v>
      </c>
      <c r="L433" t="s">
        <v>1073</v>
      </c>
      <c r="M433" t="s">
        <v>1028</v>
      </c>
      <c r="N433" t="s">
        <v>1074</v>
      </c>
      <c r="O433" t="s">
        <v>1068</v>
      </c>
      <c r="P433" t="s">
        <v>1076</v>
      </c>
      <c r="Q433" t="b">
        <v>1</v>
      </c>
      <c r="R433" t="b">
        <v>0</v>
      </c>
      <c r="S433" t="s">
        <v>1032</v>
      </c>
      <c r="T433" t="s">
        <v>992</v>
      </c>
      <c r="U433" t="s">
        <v>1033</v>
      </c>
      <c r="V433" t="s">
        <v>1061</v>
      </c>
      <c r="W433" t="s">
        <v>1034</v>
      </c>
      <c r="X433" t="s">
        <v>2140</v>
      </c>
    </row>
    <row r="434" spans="1:24" x14ac:dyDescent="0.25">
      <c r="A434" t="s">
        <v>42</v>
      </c>
      <c r="B434" t="s">
        <v>2141</v>
      </c>
      <c r="C434" t="s">
        <v>408</v>
      </c>
      <c r="D434" t="s">
        <v>352</v>
      </c>
      <c r="E434" t="s">
        <v>1009</v>
      </c>
      <c r="F434">
        <v>-3895</v>
      </c>
      <c r="G434" t="s">
        <v>1085</v>
      </c>
      <c r="H434" t="s">
        <v>2142</v>
      </c>
      <c r="I434" t="s">
        <v>2130</v>
      </c>
      <c r="J434" t="s">
        <v>2072</v>
      </c>
      <c r="K434" t="s">
        <v>1079</v>
      </c>
      <c r="L434" t="s">
        <v>1080</v>
      </c>
      <c r="M434" t="s">
        <v>1028</v>
      </c>
      <c r="N434" t="s">
        <v>1081</v>
      </c>
      <c r="O434" t="s">
        <v>1068</v>
      </c>
      <c r="P434" t="s">
        <v>1083</v>
      </c>
      <c r="Q434" t="b">
        <v>1</v>
      </c>
      <c r="R434" t="b">
        <v>0</v>
      </c>
      <c r="S434" t="s">
        <v>1032</v>
      </c>
      <c r="T434" t="s">
        <v>992</v>
      </c>
      <c r="U434" t="s">
        <v>1033</v>
      </c>
      <c r="V434" t="s">
        <v>1061</v>
      </c>
      <c r="W434" t="s">
        <v>1034</v>
      </c>
      <c r="X434" t="s">
        <v>2143</v>
      </c>
    </row>
    <row r="435" spans="1:24" x14ac:dyDescent="0.25">
      <c r="A435" t="s">
        <v>42</v>
      </c>
      <c r="B435" t="s">
        <v>2144</v>
      </c>
      <c r="C435" t="s">
        <v>408</v>
      </c>
      <c r="D435" t="s">
        <v>352</v>
      </c>
      <c r="E435" t="s">
        <v>1011</v>
      </c>
      <c r="F435">
        <v>-3804</v>
      </c>
      <c r="G435" t="s">
        <v>1085</v>
      </c>
      <c r="H435" t="s">
        <v>2145</v>
      </c>
      <c r="I435" t="s">
        <v>2134</v>
      </c>
      <c r="J435" t="s">
        <v>2072</v>
      </c>
      <c r="K435" t="s">
        <v>1087</v>
      </c>
      <c r="L435" t="s">
        <v>1088</v>
      </c>
      <c r="M435" t="s">
        <v>1056</v>
      </c>
      <c r="N435" t="s">
        <v>1089</v>
      </c>
      <c r="O435" t="s">
        <v>1068</v>
      </c>
      <c r="P435" t="s">
        <v>1090</v>
      </c>
      <c r="Q435" t="b">
        <v>1</v>
      </c>
      <c r="R435" t="b">
        <v>0</v>
      </c>
      <c r="S435" t="s">
        <v>1032</v>
      </c>
      <c r="T435" t="s">
        <v>992</v>
      </c>
      <c r="U435" t="s">
        <v>1033</v>
      </c>
      <c r="V435" t="s">
        <v>1061</v>
      </c>
      <c r="W435" t="s">
        <v>1034</v>
      </c>
      <c r="X435" t="s">
        <v>2146</v>
      </c>
    </row>
    <row r="436" spans="1:24" x14ac:dyDescent="0.25">
      <c r="A436" t="s">
        <v>42</v>
      </c>
      <c r="B436" t="s">
        <v>2147</v>
      </c>
      <c r="C436" t="s">
        <v>408</v>
      </c>
      <c r="D436" t="s">
        <v>352</v>
      </c>
      <c r="E436" t="s">
        <v>1013</v>
      </c>
      <c r="F436">
        <v>-3856</v>
      </c>
      <c r="G436" t="s">
        <v>1023</v>
      </c>
      <c r="H436" t="s">
        <v>2148</v>
      </c>
      <c r="I436" t="s">
        <v>2122</v>
      </c>
      <c r="J436" t="s">
        <v>2072</v>
      </c>
      <c r="K436" t="s">
        <v>1094</v>
      </c>
      <c r="L436" t="s">
        <v>1095</v>
      </c>
      <c r="M436" t="s">
        <v>1028</v>
      </c>
      <c r="N436" t="s">
        <v>1096</v>
      </c>
      <c r="O436" t="s">
        <v>1097</v>
      </c>
      <c r="P436" t="s">
        <v>1098</v>
      </c>
      <c r="Q436" t="b">
        <v>1</v>
      </c>
      <c r="R436" t="b">
        <v>0</v>
      </c>
      <c r="S436" t="s">
        <v>1032</v>
      </c>
      <c r="T436" t="s">
        <v>992</v>
      </c>
      <c r="U436" t="s">
        <v>1033</v>
      </c>
      <c r="V436" t="s">
        <v>995</v>
      </c>
      <c r="W436" t="s">
        <v>1034</v>
      </c>
      <c r="X436" t="s">
        <v>2123</v>
      </c>
    </row>
    <row r="437" spans="1:24" x14ac:dyDescent="0.25">
      <c r="A437" t="s">
        <v>42</v>
      </c>
      <c r="B437" t="s">
        <v>2149</v>
      </c>
      <c r="C437" t="s">
        <v>408</v>
      </c>
      <c r="D437" t="s">
        <v>352</v>
      </c>
      <c r="E437" t="s">
        <v>1015</v>
      </c>
      <c r="F437">
        <v>-3758</v>
      </c>
      <c r="G437" t="s">
        <v>1085</v>
      </c>
      <c r="H437" t="s">
        <v>2133</v>
      </c>
      <c r="I437" t="s">
        <v>2126</v>
      </c>
      <c r="J437" t="s">
        <v>2072</v>
      </c>
      <c r="K437" t="s">
        <v>1102</v>
      </c>
      <c r="L437" t="s">
        <v>1103</v>
      </c>
      <c r="M437" t="s">
        <v>1028</v>
      </c>
      <c r="N437" t="s">
        <v>1104</v>
      </c>
      <c r="O437" t="s">
        <v>1097</v>
      </c>
      <c r="P437" t="s">
        <v>1106</v>
      </c>
      <c r="Q437" t="b">
        <v>1</v>
      </c>
      <c r="R437" t="b">
        <v>0</v>
      </c>
      <c r="S437" t="s">
        <v>1032</v>
      </c>
      <c r="T437" t="s">
        <v>992</v>
      </c>
      <c r="U437" t="s">
        <v>1033</v>
      </c>
      <c r="V437" t="s">
        <v>1061</v>
      </c>
      <c r="W437" t="s">
        <v>1034</v>
      </c>
      <c r="X437" t="s">
        <v>2150</v>
      </c>
    </row>
    <row r="438" spans="1:24" x14ac:dyDescent="0.25">
      <c r="A438" t="s">
        <v>42</v>
      </c>
      <c r="B438" t="s">
        <v>2151</v>
      </c>
      <c r="C438" t="s">
        <v>408</v>
      </c>
      <c r="D438" t="s">
        <v>352</v>
      </c>
      <c r="E438" t="s">
        <v>1017</v>
      </c>
      <c r="F438">
        <v>-3945</v>
      </c>
      <c r="G438" t="s">
        <v>1085</v>
      </c>
      <c r="H438" t="s">
        <v>2152</v>
      </c>
      <c r="I438" t="s">
        <v>2130</v>
      </c>
      <c r="J438" t="s">
        <v>2072</v>
      </c>
      <c r="K438" t="s">
        <v>1109</v>
      </c>
      <c r="L438" t="s">
        <v>1110</v>
      </c>
      <c r="M438" t="s">
        <v>1028</v>
      </c>
      <c r="N438" t="s">
        <v>1111</v>
      </c>
      <c r="O438" t="s">
        <v>1097</v>
      </c>
      <c r="P438" t="s">
        <v>1113</v>
      </c>
      <c r="Q438" t="b">
        <v>1</v>
      </c>
      <c r="R438" t="b">
        <v>0</v>
      </c>
      <c r="S438" t="s">
        <v>1032</v>
      </c>
      <c r="T438" t="s">
        <v>992</v>
      </c>
      <c r="U438" t="s">
        <v>1033</v>
      </c>
      <c r="V438" t="s">
        <v>1061</v>
      </c>
      <c r="W438" t="s">
        <v>1034</v>
      </c>
      <c r="X438" t="s">
        <v>2153</v>
      </c>
    </row>
    <row r="439" spans="1:24" x14ac:dyDescent="0.25">
      <c r="A439" t="s">
        <v>42</v>
      </c>
      <c r="B439" t="s">
        <v>2154</v>
      </c>
      <c r="C439" t="s">
        <v>408</v>
      </c>
      <c r="D439" t="s">
        <v>352</v>
      </c>
      <c r="E439" t="s">
        <v>1019</v>
      </c>
      <c r="F439">
        <v>-3862</v>
      </c>
      <c r="G439" t="s">
        <v>1085</v>
      </c>
      <c r="H439" t="s">
        <v>2155</v>
      </c>
      <c r="I439" t="s">
        <v>2134</v>
      </c>
      <c r="J439" t="s">
        <v>2072</v>
      </c>
      <c r="K439" t="s">
        <v>1116</v>
      </c>
      <c r="L439" t="s">
        <v>1117</v>
      </c>
      <c r="M439" t="s">
        <v>1056</v>
      </c>
      <c r="N439" t="s">
        <v>1118</v>
      </c>
      <c r="O439" t="s">
        <v>1097</v>
      </c>
      <c r="P439" t="s">
        <v>1119</v>
      </c>
      <c r="Q439" t="b">
        <v>1</v>
      </c>
      <c r="R439" t="b">
        <v>0</v>
      </c>
      <c r="S439" t="s">
        <v>1032</v>
      </c>
      <c r="T439" t="s">
        <v>992</v>
      </c>
      <c r="U439" t="s">
        <v>1033</v>
      </c>
      <c r="V439" t="s">
        <v>1061</v>
      </c>
      <c r="W439" t="s">
        <v>1034</v>
      </c>
      <c r="X439" t="s">
        <v>2156</v>
      </c>
    </row>
    <row r="440" spans="1:24" x14ac:dyDescent="0.25">
      <c r="A440" t="s">
        <v>42</v>
      </c>
      <c r="B440" t="s">
        <v>2157</v>
      </c>
      <c r="C440" t="s">
        <v>408</v>
      </c>
      <c r="D440" t="s">
        <v>352</v>
      </c>
      <c r="E440" t="s">
        <v>1021</v>
      </c>
      <c r="F440">
        <v>-3921</v>
      </c>
      <c r="G440" t="s">
        <v>1023</v>
      </c>
      <c r="H440" t="s">
        <v>2158</v>
      </c>
      <c r="I440" t="s">
        <v>2122</v>
      </c>
      <c r="J440" t="s">
        <v>2072</v>
      </c>
      <c r="K440" t="s">
        <v>1123</v>
      </c>
      <c r="L440" t="s">
        <v>1124</v>
      </c>
      <c r="M440" t="s">
        <v>1028</v>
      </c>
      <c r="N440" t="s">
        <v>1125</v>
      </c>
      <c r="O440" t="s">
        <v>1126</v>
      </c>
      <c r="P440" t="s">
        <v>1127</v>
      </c>
      <c r="Q440" t="b">
        <v>1</v>
      </c>
      <c r="R440" t="b">
        <v>0</v>
      </c>
      <c r="S440" t="s">
        <v>1032</v>
      </c>
      <c r="T440" t="s">
        <v>992</v>
      </c>
      <c r="U440" t="s">
        <v>1033</v>
      </c>
      <c r="V440" t="s">
        <v>995</v>
      </c>
      <c r="W440" t="s">
        <v>1034</v>
      </c>
      <c r="X440" t="s">
        <v>2123</v>
      </c>
    </row>
    <row r="441" spans="1:24" x14ac:dyDescent="0.25">
      <c r="A441" t="s">
        <v>42</v>
      </c>
      <c r="B441" t="s">
        <v>2159</v>
      </c>
      <c r="C441" t="s">
        <v>408</v>
      </c>
      <c r="D441" t="s">
        <v>352</v>
      </c>
      <c r="E441" t="s">
        <v>1129</v>
      </c>
      <c r="F441">
        <v>-3822</v>
      </c>
      <c r="G441" t="s">
        <v>1051</v>
      </c>
      <c r="H441" t="s">
        <v>2160</v>
      </c>
      <c r="I441" t="s">
        <v>2126</v>
      </c>
      <c r="J441" t="s">
        <v>2072</v>
      </c>
      <c r="K441" t="s">
        <v>1131</v>
      </c>
      <c r="L441" t="s">
        <v>1132</v>
      </c>
      <c r="M441" t="s">
        <v>1028</v>
      </c>
      <c r="N441" t="s">
        <v>1133</v>
      </c>
      <c r="O441" t="s">
        <v>1126</v>
      </c>
      <c r="P441" t="s">
        <v>1135</v>
      </c>
      <c r="Q441" t="b">
        <v>1</v>
      </c>
      <c r="R441" t="b">
        <v>1</v>
      </c>
      <c r="S441" t="s">
        <v>1099</v>
      </c>
      <c r="T441" t="s">
        <v>992</v>
      </c>
      <c r="U441" t="s">
        <v>1060</v>
      </c>
      <c r="V441" t="s">
        <v>1061</v>
      </c>
      <c r="W441" t="s">
        <v>1034</v>
      </c>
      <c r="X441" t="s">
        <v>1062</v>
      </c>
    </row>
    <row r="442" spans="1:24" x14ac:dyDescent="0.25">
      <c r="A442" t="s">
        <v>42</v>
      </c>
      <c r="B442" t="s">
        <v>2161</v>
      </c>
      <c r="C442" t="s">
        <v>403</v>
      </c>
      <c r="D442" t="s">
        <v>410</v>
      </c>
      <c r="E442" t="s">
        <v>990</v>
      </c>
      <c r="F442">
        <v>0</v>
      </c>
      <c r="G442" t="s">
        <v>982</v>
      </c>
      <c r="H442" t="s">
        <v>992</v>
      </c>
      <c r="I442" t="s">
        <v>992</v>
      </c>
      <c r="J442" t="s">
        <v>2072</v>
      </c>
      <c r="K442" t="s">
        <v>992</v>
      </c>
      <c r="L442" t="s">
        <v>992</v>
      </c>
      <c r="M442" t="s">
        <v>992</v>
      </c>
      <c r="N442" t="s">
        <v>992</v>
      </c>
      <c r="O442" t="s">
        <v>992</v>
      </c>
      <c r="P442" t="s">
        <v>992</v>
      </c>
      <c r="Q442" t="b">
        <v>0</v>
      </c>
      <c r="R442" t="b">
        <v>1</v>
      </c>
      <c r="S442" t="s">
        <v>1286</v>
      </c>
      <c r="T442" t="s">
        <v>1287</v>
      </c>
      <c r="U442" t="s">
        <v>994</v>
      </c>
      <c r="V442" t="s">
        <v>1288</v>
      </c>
      <c r="W442" t="s">
        <v>1289</v>
      </c>
      <c r="X442" t="s">
        <v>1290</v>
      </c>
    </row>
    <row r="443" spans="1:24" x14ac:dyDescent="0.25">
      <c r="A443" t="s">
        <v>42</v>
      </c>
      <c r="B443" t="s">
        <v>2162</v>
      </c>
      <c r="C443" t="s">
        <v>403</v>
      </c>
      <c r="D443" t="s">
        <v>410</v>
      </c>
      <c r="E443" t="s">
        <v>999</v>
      </c>
      <c r="F443">
        <v>-71</v>
      </c>
      <c r="G443" t="s">
        <v>982</v>
      </c>
      <c r="H443" t="s">
        <v>992</v>
      </c>
      <c r="I443" t="s">
        <v>992</v>
      </c>
      <c r="J443" t="s">
        <v>2072</v>
      </c>
      <c r="K443" t="s">
        <v>992</v>
      </c>
      <c r="L443" t="s">
        <v>992</v>
      </c>
      <c r="M443" t="s">
        <v>992</v>
      </c>
      <c r="N443" t="s">
        <v>992</v>
      </c>
      <c r="O443" t="s">
        <v>992</v>
      </c>
      <c r="P443" t="s">
        <v>992</v>
      </c>
      <c r="Q443" t="b">
        <v>0</v>
      </c>
      <c r="R443" t="b">
        <v>1</v>
      </c>
      <c r="S443" t="s">
        <v>1286</v>
      </c>
      <c r="T443" t="s">
        <v>1287</v>
      </c>
      <c r="U443" t="s">
        <v>994</v>
      </c>
      <c r="V443" t="s">
        <v>1288</v>
      </c>
      <c r="W443" t="s">
        <v>1289</v>
      </c>
      <c r="X443" t="s">
        <v>1290</v>
      </c>
    </row>
    <row r="444" spans="1:24" x14ac:dyDescent="0.25">
      <c r="A444" t="s">
        <v>42</v>
      </c>
      <c r="B444" t="s">
        <v>2163</v>
      </c>
      <c r="C444" t="s">
        <v>403</v>
      </c>
      <c r="D444" t="s">
        <v>410</v>
      </c>
      <c r="E444" t="s">
        <v>1001</v>
      </c>
      <c r="F444">
        <v>-142</v>
      </c>
      <c r="G444" t="s">
        <v>982</v>
      </c>
      <c r="H444" t="s">
        <v>992</v>
      </c>
      <c r="I444" t="s">
        <v>992</v>
      </c>
      <c r="J444" t="s">
        <v>2072</v>
      </c>
      <c r="K444" t="s">
        <v>992</v>
      </c>
      <c r="L444" t="s">
        <v>992</v>
      </c>
      <c r="M444" t="s">
        <v>992</v>
      </c>
      <c r="N444" t="s">
        <v>992</v>
      </c>
      <c r="O444" t="s">
        <v>992</v>
      </c>
      <c r="P444" t="s">
        <v>992</v>
      </c>
      <c r="Q444" t="b">
        <v>0</v>
      </c>
      <c r="R444" t="b">
        <v>1</v>
      </c>
      <c r="S444" t="s">
        <v>1286</v>
      </c>
      <c r="T444" t="s">
        <v>1287</v>
      </c>
      <c r="U444" t="s">
        <v>994</v>
      </c>
      <c r="V444" t="s">
        <v>1288</v>
      </c>
      <c r="W444" t="s">
        <v>1289</v>
      </c>
      <c r="X444" t="s">
        <v>1290</v>
      </c>
    </row>
    <row r="445" spans="1:24" x14ac:dyDescent="0.25">
      <c r="A445" t="s">
        <v>42</v>
      </c>
      <c r="B445" t="s">
        <v>2164</v>
      </c>
      <c r="C445" t="s">
        <v>403</v>
      </c>
      <c r="D445" t="s">
        <v>410</v>
      </c>
      <c r="E445" t="s">
        <v>1003</v>
      </c>
      <c r="F445">
        <v>-165</v>
      </c>
      <c r="G445" t="s">
        <v>982</v>
      </c>
      <c r="H445" t="s">
        <v>992</v>
      </c>
      <c r="I445" t="s">
        <v>992</v>
      </c>
      <c r="J445" t="s">
        <v>2072</v>
      </c>
      <c r="K445" t="s">
        <v>992</v>
      </c>
      <c r="L445" t="s">
        <v>992</v>
      </c>
      <c r="M445" t="s">
        <v>992</v>
      </c>
      <c r="N445" t="s">
        <v>992</v>
      </c>
      <c r="O445" t="s">
        <v>992</v>
      </c>
      <c r="P445" t="s">
        <v>992</v>
      </c>
      <c r="Q445" t="b">
        <v>0</v>
      </c>
      <c r="R445" t="b">
        <v>1</v>
      </c>
      <c r="S445" t="s">
        <v>1286</v>
      </c>
      <c r="T445" t="s">
        <v>1287</v>
      </c>
      <c r="U445" t="s">
        <v>994</v>
      </c>
      <c r="V445" t="s">
        <v>1288</v>
      </c>
      <c r="W445" t="s">
        <v>1289</v>
      </c>
      <c r="X445" t="s">
        <v>1290</v>
      </c>
    </row>
    <row r="446" spans="1:24" x14ac:dyDescent="0.25">
      <c r="A446" t="s">
        <v>42</v>
      </c>
      <c r="B446" t="s">
        <v>2165</v>
      </c>
      <c r="C446" t="s">
        <v>403</v>
      </c>
      <c r="D446" t="s">
        <v>410</v>
      </c>
      <c r="E446" t="s">
        <v>1005</v>
      </c>
      <c r="F446">
        <v>-209</v>
      </c>
      <c r="G446" t="s">
        <v>982</v>
      </c>
      <c r="H446" t="s">
        <v>992</v>
      </c>
      <c r="I446" t="s">
        <v>992</v>
      </c>
      <c r="J446" t="s">
        <v>2072</v>
      </c>
      <c r="K446" t="s">
        <v>992</v>
      </c>
      <c r="L446" t="s">
        <v>992</v>
      </c>
      <c r="M446" t="s">
        <v>992</v>
      </c>
      <c r="N446" t="s">
        <v>992</v>
      </c>
      <c r="O446" t="s">
        <v>992</v>
      </c>
      <c r="P446" t="s">
        <v>992</v>
      </c>
      <c r="Q446" t="b">
        <v>0</v>
      </c>
      <c r="R446" t="b">
        <v>1</v>
      </c>
      <c r="S446" t="s">
        <v>1286</v>
      </c>
      <c r="T446" t="s">
        <v>1287</v>
      </c>
      <c r="U446" t="s">
        <v>994</v>
      </c>
      <c r="V446" t="s">
        <v>1288</v>
      </c>
      <c r="W446" t="s">
        <v>1289</v>
      </c>
      <c r="X446" t="s">
        <v>1290</v>
      </c>
    </row>
    <row r="447" spans="1:24" x14ac:dyDescent="0.25">
      <c r="A447" t="s">
        <v>42</v>
      </c>
      <c r="B447" t="s">
        <v>2166</v>
      </c>
      <c r="C447" t="s">
        <v>403</v>
      </c>
      <c r="D447" t="s">
        <v>410</v>
      </c>
      <c r="E447" t="s">
        <v>1007</v>
      </c>
      <c r="F447">
        <v>-256</v>
      </c>
      <c r="G447" t="s">
        <v>982</v>
      </c>
      <c r="H447" t="s">
        <v>992</v>
      </c>
      <c r="I447" t="s">
        <v>992</v>
      </c>
      <c r="J447" t="s">
        <v>2072</v>
      </c>
      <c r="K447" t="s">
        <v>992</v>
      </c>
      <c r="L447" t="s">
        <v>992</v>
      </c>
      <c r="M447" t="s">
        <v>992</v>
      </c>
      <c r="N447" t="s">
        <v>992</v>
      </c>
      <c r="O447" t="s">
        <v>992</v>
      </c>
      <c r="P447" t="s">
        <v>992</v>
      </c>
      <c r="Q447" t="b">
        <v>0</v>
      </c>
      <c r="R447" t="b">
        <v>1</v>
      </c>
      <c r="S447" t="s">
        <v>1286</v>
      </c>
      <c r="T447" t="s">
        <v>1287</v>
      </c>
      <c r="U447" t="s">
        <v>994</v>
      </c>
      <c r="V447" t="s">
        <v>1288</v>
      </c>
      <c r="W447" t="s">
        <v>1289</v>
      </c>
      <c r="X447" t="s">
        <v>1290</v>
      </c>
    </row>
    <row r="448" spans="1:24" x14ac:dyDescent="0.25">
      <c r="A448" t="s">
        <v>42</v>
      </c>
      <c r="B448" t="s">
        <v>2167</v>
      </c>
      <c r="C448" t="s">
        <v>403</v>
      </c>
      <c r="D448" t="s">
        <v>410</v>
      </c>
      <c r="E448" t="s">
        <v>1009</v>
      </c>
      <c r="F448">
        <v>-187</v>
      </c>
      <c r="G448" t="s">
        <v>982</v>
      </c>
      <c r="H448" t="s">
        <v>992</v>
      </c>
      <c r="I448" t="s">
        <v>992</v>
      </c>
      <c r="J448" t="s">
        <v>2072</v>
      </c>
      <c r="K448" t="s">
        <v>992</v>
      </c>
      <c r="L448" t="s">
        <v>992</v>
      </c>
      <c r="M448" t="s">
        <v>992</v>
      </c>
      <c r="N448" t="s">
        <v>992</v>
      </c>
      <c r="O448" t="s">
        <v>992</v>
      </c>
      <c r="P448" t="s">
        <v>992</v>
      </c>
      <c r="Q448" t="b">
        <v>0</v>
      </c>
      <c r="R448" t="b">
        <v>1</v>
      </c>
      <c r="S448" t="s">
        <v>1286</v>
      </c>
      <c r="T448" t="s">
        <v>1287</v>
      </c>
      <c r="U448" t="s">
        <v>994</v>
      </c>
      <c r="V448" t="s">
        <v>1288</v>
      </c>
      <c r="W448" t="s">
        <v>1289</v>
      </c>
      <c r="X448" t="s">
        <v>1290</v>
      </c>
    </row>
    <row r="449" spans="1:24" x14ac:dyDescent="0.25">
      <c r="A449" t="s">
        <v>42</v>
      </c>
      <c r="B449" t="s">
        <v>2168</v>
      </c>
      <c r="C449" t="s">
        <v>403</v>
      </c>
      <c r="D449" t="s">
        <v>410</v>
      </c>
      <c r="E449" t="s">
        <v>1011</v>
      </c>
      <c r="F449">
        <v>-164</v>
      </c>
      <c r="G449" t="s">
        <v>982</v>
      </c>
      <c r="H449" t="s">
        <v>992</v>
      </c>
      <c r="I449" t="s">
        <v>992</v>
      </c>
      <c r="J449" t="s">
        <v>2072</v>
      </c>
      <c r="K449" t="s">
        <v>992</v>
      </c>
      <c r="L449" t="s">
        <v>992</v>
      </c>
      <c r="M449" t="s">
        <v>992</v>
      </c>
      <c r="N449" t="s">
        <v>992</v>
      </c>
      <c r="O449" t="s">
        <v>992</v>
      </c>
      <c r="P449" t="s">
        <v>992</v>
      </c>
      <c r="Q449" t="b">
        <v>0</v>
      </c>
      <c r="R449" t="b">
        <v>1</v>
      </c>
      <c r="S449" t="s">
        <v>1286</v>
      </c>
      <c r="T449" t="s">
        <v>1287</v>
      </c>
      <c r="U449" t="s">
        <v>994</v>
      </c>
      <c r="V449" t="s">
        <v>1288</v>
      </c>
      <c r="W449" t="s">
        <v>1289</v>
      </c>
      <c r="X449" t="s">
        <v>1290</v>
      </c>
    </row>
    <row r="450" spans="1:24" x14ac:dyDescent="0.25">
      <c r="A450" t="s">
        <v>42</v>
      </c>
      <c r="B450" t="s">
        <v>2169</v>
      </c>
      <c r="C450" t="s">
        <v>403</v>
      </c>
      <c r="D450" t="s">
        <v>410</v>
      </c>
      <c r="E450" t="s">
        <v>1013</v>
      </c>
      <c r="F450">
        <v>-136</v>
      </c>
      <c r="G450" t="s">
        <v>982</v>
      </c>
      <c r="H450" t="s">
        <v>992</v>
      </c>
      <c r="I450" t="s">
        <v>992</v>
      </c>
      <c r="J450" t="s">
        <v>2072</v>
      </c>
      <c r="K450" t="s">
        <v>992</v>
      </c>
      <c r="L450" t="s">
        <v>992</v>
      </c>
      <c r="M450" t="s">
        <v>992</v>
      </c>
      <c r="N450" t="s">
        <v>992</v>
      </c>
      <c r="O450" t="s">
        <v>992</v>
      </c>
      <c r="P450" t="s">
        <v>992</v>
      </c>
      <c r="Q450" t="b">
        <v>0</v>
      </c>
      <c r="R450" t="b">
        <v>1</v>
      </c>
      <c r="S450" t="s">
        <v>1286</v>
      </c>
      <c r="T450" t="s">
        <v>1287</v>
      </c>
      <c r="U450" t="s">
        <v>994</v>
      </c>
      <c r="V450" t="s">
        <v>1288</v>
      </c>
      <c r="W450" t="s">
        <v>1289</v>
      </c>
      <c r="X450" t="s">
        <v>1290</v>
      </c>
    </row>
    <row r="451" spans="1:24" x14ac:dyDescent="0.25">
      <c r="A451" t="s">
        <v>42</v>
      </c>
      <c r="B451" t="s">
        <v>2170</v>
      </c>
      <c r="C451" t="s">
        <v>403</v>
      </c>
      <c r="D451" t="s">
        <v>410</v>
      </c>
      <c r="E451" t="s">
        <v>1015</v>
      </c>
      <c r="F451">
        <v>-393</v>
      </c>
      <c r="G451" t="s">
        <v>982</v>
      </c>
      <c r="H451" t="s">
        <v>992</v>
      </c>
      <c r="I451" t="s">
        <v>992</v>
      </c>
      <c r="J451" t="s">
        <v>2072</v>
      </c>
      <c r="K451" t="s">
        <v>992</v>
      </c>
      <c r="L451" t="s">
        <v>992</v>
      </c>
      <c r="M451" t="s">
        <v>992</v>
      </c>
      <c r="N451" t="s">
        <v>992</v>
      </c>
      <c r="O451" t="s">
        <v>992</v>
      </c>
      <c r="P451" t="s">
        <v>992</v>
      </c>
      <c r="Q451" t="b">
        <v>0</v>
      </c>
      <c r="R451" t="b">
        <v>1</v>
      </c>
      <c r="S451" t="s">
        <v>1286</v>
      </c>
      <c r="T451" t="s">
        <v>1287</v>
      </c>
      <c r="U451" t="s">
        <v>994</v>
      </c>
      <c r="V451" t="s">
        <v>1288</v>
      </c>
      <c r="W451" t="s">
        <v>1289</v>
      </c>
      <c r="X451" t="s">
        <v>1290</v>
      </c>
    </row>
    <row r="452" spans="1:24" x14ac:dyDescent="0.25">
      <c r="A452" t="s">
        <v>42</v>
      </c>
      <c r="B452" t="s">
        <v>2171</v>
      </c>
      <c r="C452" t="s">
        <v>403</v>
      </c>
      <c r="D452" t="s">
        <v>410</v>
      </c>
      <c r="E452" t="s">
        <v>1017</v>
      </c>
      <c r="F452">
        <v>-285</v>
      </c>
      <c r="G452" t="s">
        <v>982</v>
      </c>
      <c r="H452" t="s">
        <v>992</v>
      </c>
      <c r="I452" t="s">
        <v>992</v>
      </c>
      <c r="J452" t="s">
        <v>2072</v>
      </c>
      <c r="K452" t="s">
        <v>992</v>
      </c>
      <c r="L452" t="s">
        <v>992</v>
      </c>
      <c r="M452" t="s">
        <v>992</v>
      </c>
      <c r="N452" t="s">
        <v>992</v>
      </c>
      <c r="O452" t="s">
        <v>992</v>
      </c>
      <c r="P452" t="s">
        <v>992</v>
      </c>
      <c r="Q452" t="b">
        <v>0</v>
      </c>
      <c r="R452" t="b">
        <v>1</v>
      </c>
      <c r="S452" t="s">
        <v>1286</v>
      </c>
      <c r="T452" t="s">
        <v>1287</v>
      </c>
      <c r="U452" t="s">
        <v>994</v>
      </c>
      <c r="V452" t="s">
        <v>1288</v>
      </c>
      <c r="W452" t="s">
        <v>1289</v>
      </c>
      <c r="X452" t="s">
        <v>1290</v>
      </c>
    </row>
    <row r="453" spans="1:24" x14ac:dyDescent="0.25">
      <c r="A453" t="s">
        <v>42</v>
      </c>
      <c r="B453" t="s">
        <v>2172</v>
      </c>
      <c r="C453" t="s">
        <v>403</v>
      </c>
      <c r="D453" t="s">
        <v>410</v>
      </c>
      <c r="E453" t="s">
        <v>1019</v>
      </c>
      <c r="F453">
        <v>-245</v>
      </c>
      <c r="G453" t="s">
        <v>982</v>
      </c>
      <c r="H453" t="s">
        <v>992</v>
      </c>
      <c r="I453" t="s">
        <v>992</v>
      </c>
      <c r="J453" t="s">
        <v>2072</v>
      </c>
      <c r="K453" t="s">
        <v>992</v>
      </c>
      <c r="L453" t="s">
        <v>992</v>
      </c>
      <c r="M453" t="s">
        <v>992</v>
      </c>
      <c r="N453" t="s">
        <v>992</v>
      </c>
      <c r="O453" t="s">
        <v>992</v>
      </c>
      <c r="P453" t="s">
        <v>992</v>
      </c>
      <c r="Q453" t="b">
        <v>0</v>
      </c>
      <c r="R453" t="b">
        <v>1</v>
      </c>
      <c r="S453" t="s">
        <v>1286</v>
      </c>
      <c r="T453" t="s">
        <v>1287</v>
      </c>
      <c r="U453" t="s">
        <v>994</v>
      </c>
      <c r="V453" t="s">
        <v>1288</v>
      </c>
      <c r="W453" t="s">
        <v>1289</v>
      </c>
      <c r="X453" t="s">
        <v>1290</v>
      </c>
    </row>
    <row r="454" spans="1:24" x14ac:dyDescent="0.25">
      <c r="A454" t="s">
        <v>42</v>
      </c>
      <c r="B454" t="s">
        <v>2173</v>
      </c>
      <c r="C454" t="s">
        <v>403</v>
      </c>
      <c r="D454" t="s">
        <v>410</v>
      </c>
      <c r="E454" t="s">
        <v>1021</v>
      </c>
      <c r="F454">
        <v>-136</v>
      </c>
      <c r="G454" t="s">
        <v>982</v>
      </c>
      <c r="H454" t="s">
        <v>992</v>
      </c>
      <c r="I454" t="s">
        <v>992</v>
      </c>
      <c r="J454" t="s">
        <v>2072</v>
      </c>
      <c r="K454" t="s">
        <v>992</v>
      </c>
      <c r="L454" t="s">
        <v>992</v>
      </c>
      <c r="M454" t="s">
        <v>992</v>
      </c>
      <c r="N454" t="s">
        <v>992</v>
      </c>
      <c r="O454" t="s">
        <v>992</v>
      </c>
      <c r="P454" t="s">
        <v>992</v>
      </c>
      <c r="Q454" t="b">
        <v>0</v>
      </c>
      <c r="R454" t="b">
        <v>1</v>
      </c>
      <c r="S454" t="s">
        <v>1286</v>
      </c>
      <c r="T454" t="s">
        <v>1287</v>
      </c>
      <c r="U454" t="s">
        <v>994</v>
      </c>
      <c r="V454" t="s">
        <v>1288</v>
      </c>
      <c r="W454" t="s">
        <v>1289</v>
      </c>
      <c r="X454" t="s">
        <v>1290</v>
      </c>
    </row>
    <row r="455" spans="1:24" x14ac:dyDescent="0.25">
      <c r="A455" t="s">
        <v>42</v>
      </c>
      <c r="B455" t="s">
        <v>2174</v>
      </c>
      <c r="C455" t="s">
        <v>403</v>
      </c>
      <c r="D455" t="s">
        <v>410</v>
      </c>
      <c r="E455" t="s">
        <v>1129</v>
      </c>
      <c r="F455">
        <v>-11</v>
      </c>
      <c r="G455" t="s">
        <v>982</v>
      </c>
      <c r="H455" t="s">
        <v>992</v>
      </c>
      <c r="I455" t="s">
        <v>992</v>
      </c>
      <c r="J455" t="s">
        <v>2072</v>
      </c>
      <c r="K455" t="s">
        <v>992</v>
      </c>
      <c r="L455" t="s">
        <v>992</v>
      </c>
      <c r="M455" t="s">
        <v>992</v>
      </c>
      <c r="N455" t="s">
        <v>992</v>
      </c>
      <c r="O455" t="s">
        <v>992</v>
      </c>
      <c r="P455" t="s">
        <v>992</v>
      </c>
      <c r="Q455" t="b">
        <v>0</v>
      </c>
      <c r="R455" t="b">
        <v>1</v>
      </c>
      <c r="S455" t="s">
        <v>1286</v>
      </c>
      <c r="T455" t="s">
        <v>1287</v>
      </c>
      <c r="U455" t="s">
        <v>994</v>
      </c>
      <c r="V455" t="s">
        <v>1288</v>
      </c>
      <c r="W455" t="s">
        <v>1289</v>
      </c>
      <c r="X455" t="s">
        <v>1290</v>
      </c>
    </row>
    <row r="456" spans="1:24" x14ac:dyDescent="0.25">
      <c r="A456" t="s">
        <v>42</v>
      </c>
      <c r="B456" t="s">
        <v>2175</v>
      </c>
      <c r="C456" t="s">
        <v>403</v>
      </c>
      <c r="D456" t="s">
        <v>434</v>
      </c>
      <c r="E456" t="s">
        <v>990</v>
      </c>
      <c r="F456">
        <v>0</v>
      </c>
      <c r="G456" t="s">
        <v>982</v>
      </c>
      <c r="H456" t="s">
        <v>992</v>
      </c>
      <c r="I456" t="s">
        <v>992</v>
      </c>
      <c r="J456" t="s">
        <v>2072</v>
      </c>
      <c r="K456" t="s">
        <v>992</v>
      </c>
      <c r="L456" t="s">
        <v>992</v>
      </c>
      <c r="M456" t="s">
        <v>992</v>
      </c>
      <c r="N456" t="s">
        <v>992</v>
      </c>
      <c r="O456" t="s">
        <v>992</v>
      </c>
      <c r="P456" t="s">
        <v>992</v>
      </c>
      <c r="Q456" t="b">
        <v>0</v>
      </c>
      <c r="R456" t="b">
        <v>1</v>
      </c>
      <c r="S456" t="s">
        <v>1286</v>
      </c>
      <c r="T456" t="s">
        <v>1287</v>
      </c>
      <c r="U456" t="s">
        <v>994</v>
      </c>
      <c r="V456" t="s">
        <v>1288</v>
      </c>
      <c r="W456" t="s">
        <v>1289</v>
      </c>
      <c r="X456" t="s">
        <v>1290</v>
      </c>
    </row>
    <row r="457" spans="1:24" x14ac:dyDescent="0.25">
      <c r="A457" t="s">
        <v>42</v>
      </c>
      <c r="B457" t="s">
        <v>2176</v>
      </c>
      <c r="C457" t="s">
        <v>403</v>
      </c>
      <c r="D457" t="s">
        <v>434</v>
      </c>
      <c r="E457" t="s">
        <v>999</v>
      </c>
      <c r="F457">
        <v>0</v>
      </c>
      <c r="G457" t="s">
        <v>982</v>
      </c>
      <c r="H457" t="s">
        <v>992</v>
      </c>
      <c r="I457" t="s">
        <v>992</v>
      </c>
      <c r="J457" t="s">
        <v>2072</v>
      </c>
      <c r="K457" t="s">
        <v>992</v>
      </c>
      <c r="L457" t="s">
        <v>992</v>
      </c>
      <c r="M457" t="s">
        <v>992</v>
      </c>
      <c r="N457" t="s">
        <v>992</v>
      </c>
      <c r="O457" t="s">
        <v>992</v>
      </c>
      <c r="P457" t="s">
        <v>992</v>
      </c>
      <c r="Q457" t="b">
        <v>0</v>
      </c>
      <c r="R457" t="b">
        <v>1</v>
      </c>
      <c r="S457" t="s">
        <v>1286</v>
      </c>
      <c r="T457" t="s">
        <v>1287</v>
      </c>
      <c r="U457" t="s">
        <v>994</v>
      </c>
      <c r="V457" t="s">
        <v>1288</v>
      </c>
      <c r="W457" t="s">
        <v>1289</v>
      </c>
      <c r="X457" t="s">
        <v>1290</v>
      </c>
    </row>
    <row r="458" spans="1:24" x14ac:dyDescent="0.25">
      <c r="A458" t="s">
        <v>42</v>
      </c>
      <c r="B458" t="s">
        <v>2177</v>
      </c>
      <c r="C458" t="s">
        <v>403</v>
      </c>
      <c r="D458" t="s">
        <v>434</v>
      </c>
      <c r="E458" t="s">
        <v>1001</v>
      </c>
      <c r="F458">
        <v>0</v>
      </c>
      <c r="G458" t="s">
        <v>982</v>
      </c>
      <c r="H458" t="s">
        <v>992</v>
      </c>
      <c r="I458" t="s">
        <v>992</v>
      </c>
      <c r="J458" t="s">
        <v>2072</v>
      </c>
      <c r="K458" t="s">
        <v>992</v>
      </c>
      <c r="L458" t="s">
        <v>992</v>
      </c>
      <c r="M458" t="s">
        <v>992</v>
      </c>
      <c r="N458" t="s">
        <v>992</v>
      </c>
      <c r="O458" t="s">
        <v>992</v>
      </c>
      <c r="P458" t="s">
        <v>992</v>
      </c>
      <c r="Q458" t="b">
        <v>0</v>
      </c>
      <c r="R458" t="b">
        <v>1</v>
      </c>
      <c r="S458" t="s">
        <v>1286</v>
      </c>
      <c r="T458" t="s">
        <v>1287</v>
      </c>
      <c r="U458" t="s">
        <v>994</v>
      </c>
      <c r="V458" t="s">
        <v>1288</v>
      </c>
      <c r="W458" t="s">
        <v>1289</v>
      </c>
      <c r="X458" t="s">
        <v>1290</v>
      </c>
    </row>
    <row r="459" spans="1:24" x14ac:dyDescent="0.25">
      <c r="A459" t="s">
        <v>42</v>
      </c>
      <c r="B459" t="s">
        <v>2178</v>
      </c>
      <c r="C459" t="s">
        <v>403</v>
      </c>
      <c r="D459" t="s">
        <v>434</v>
      </c>
      <c r="E459" t="s">
        <v>1003</v>
      </c>
      <c r="F459">
        <v>0</v>
      </c>
      <c r="G459" t="s">
        <v>982</v>
      </c>
      <c r="H459" t="s">
        <v>992</v>
      </c>
      <c r="I459" t="s">
        <v>992</v>
      </c>
      <c r="J459" t="s">
        <v>2072</v>
      </c>
      <c r="K459" t="s">
        <v>992</v>
      </c>
      <c r="L459" t="s">
        <v>992</v>
      </c>
      <c r="M459" t="s">
        <v>992</v>
      </c>
      <c r="N459" t="s">
        <v>992</v>
      </c>
      <c r="O459" t="s">
        <v>992</v>
      </c>
      <c r="P459" t="s">
        <v>992</v>
      </c>
      <c r="Q459" t="b">
        <v>0</v>
      </c>
      <c r="R459" t="b">
        <v>1</v>
      </c>
      <c r="S459" t="s">
        <v>1286</v>
      </c>
      <c r="T459" t="s">
        <v>1287</v>
      </c>
      <c r="U459" t="s">
        <v>994</v>
      </c>
      <c r="V459" t="s">
        <v>1288</v>
      </c>
      <c r="W459" t="s">
        <v>1289</v>
      </c>
      <c r="X459" t="s">
        <v>1290</v>
      </c>
    </row>
    <row r="460" spans="1:24" x14ac:dyDescent="0.25">
      <c r="A460" t="s">
        <v>42</v>
      </c>
      <c r="B460" t="s">
        <v>2179</v>
      </c>
      <c r="C460" t="s">
        <v>403</v>
      </c>
      <c r="D460" t="s">
        <v>434</v>
      </c>
      <c r="E460" t="s">
        <v>1005</v>
      </c>
      <c r="F460">
        <v>0</v>
      </c>
      <c r="G460" t="s">
        <v>982</v>
      </c>
      <c r="H460" t="s">
        <v>992</v>
      </c>
      <c r="I460" t="s">
        <v>992</v>
      </c>
      <c r="J460" t="s">
        <v>2072</v>
      </c>
      <c r="K460" t="s">
        <v>992</v>
      </c>
      <c r="L460" t="s">
        <v>992</v>
      </c>
      <c r="M460" t="s">
        <v>992</v>
      </c>
      <c r="N460" t="s">
        <v>992</v>
      </c>
      <c r="O460" t="s">
        <v>992</v>
      </c>
      <c r="P460" t="s">
        <v>992</v>
      </c>
      <c r="Q460" t="b">
        <v>0</v>
      </c>
      <c r="R460" t="b">
        <v>1</v>
      </c>
      <c r="S460" t="s">
        <v>1286</v>
      </c>
      <c r="T460" t="s">
        <v>1287</v>
      </c>
      <c r="U460" t="s">
        <v>994</v>
      </c>
      <c r="V460" t="s">
        <v>1288</v>
      </c>
      <c r="W460" t="s">
        <v>1289</v>
      </c>
      <c r="X460" t="s">
        <v>1290</v>
      </c>
    </row>
    <row r="461" spans="1:24" x14ac:dyDescent="0.25">
      <c r="A461" t="s">
        <v>42</v>
      </c>
      <c r="B461" t="s">
        <v>2180</v>
      </c>
      <c r="C461" t="s">
        <v>403</v>
      </c>
      <c r="D461" t="s">
        <v>434</v>
      </c>
      <c r="E461" t="s">
        <v>1007</v>
      </c>
      <c r="F461">
        <v>0</v>
      </c>
      <c r="G461" t="s">
        <v>982</v>
      </c>
      <c r="H461" t="s">
        <v>992</v>
      </c>
      <c r="I461" t="s">
        <v>992</v>
      </c>
      <c r="J461" t="s">
        <v>2072</v>
      </c>
      <c r="K461" t="s">
        <v>992</v>
      </c>
      <c r="L461" t="s">
        <v>992</v>
      </c>
      <c r="M461" t="s">
        <v>992</v>
      </c>
      <c r="N461" t="s">
        <v>992</v>
      </c>
      <c r="O461" t="s">
        <v>992</v>
      </c>
      <c r="P461" t="s">
        <v>992</v>
      </c>
      <c r="Q461" t="b">
        <v>0</v>
      </c>
      <c r="R461" t="b">
        <v>1</v>
      </c>
      <c r="S461" t="s">
        <v>1286</v>
      </c>
      <c r="T461" t="s">
        <v>1287</v>
      </c>
      <c r="U461" t="s">
        <v>994</v>
      </c>
      <c r="V461" t="s">
        <v>1288</v>
      </c>
      <c r="W461" t="s">
        <v>1289</v>
      </c>
      <c r="X461" t="s">
        <v>1290</v>
      </c>
    </row>
    <row r="462" spans="1:24" x14ac:dyDescent="0.25">
      <c r="A462" t="s">
        <v>42</v>
      </c>
      <c r="B462" t="s">
        <v>2181</v>
      </c>
      <c r="C462" t="s">
        <v>403</v>
      </c>
      <c r="D462" t="s">
        <v>434</v>
      </c>
      <c r="E462" t="s">
        <v>1009</v>
      </c>
      <c r="F462">
        <v>0</v>
      </c>
      <c r="G462" t="s">
        <v>982</v>
      </c>
      <c r="H462" t="s">
        <v>992</v>
      </c>
      <c r="I462" t="s">
        <v>992</v>
      </c>
      <c r="J462" t="s">
        <v>2072</v>
      </c>
      <c r="K462" t="s">
        <v>992</v>
      </c>
      <c r="L462" t="s">
        <v>992</v>
      </c>
      <c r="M462" t="s">
        <v>992</v>
      </c>
      <c r="N462" t="s">
        <v>992</v>
      </c>
      <c r="O462" t="s">
        <v>992</v>
      </c>
      <c r="P462" t="s">
        <v>992</v>
      </c>
      <c r="Q462" t="b">
        <v>0</v>
      </c>
      <c r="R462" t="b">
        <v>1</v>
      </c>
      <c r="S462" t="s">
        <v>1286</v>
      </c>
      <c r="T462" t="s">
        <v>1287</v>
      </c>
      <c r="U462" t="s">
        <v>994</v>
      </c>
      <c r="V462" t="s">
        <v>1288</v>
      </c>
      <c r="W462" t="s">
        <v>1289</v>
      </c>
      <c r="X462" t="s">
        <v>1290</v>
      </c>
    </row>
    <row r="463" spans="1:24" x14ac:dyDescent="0.25">
      <c r="A463" t="s">
        <v>42</v>
      </c>
      <c r="B463" t="s">
        <v>2182</v>
      </c>
      <c r="C463" t="s">
        <v>403</v>
      </c>
      <c r="D463" t="s">
        <v>434</v>
      </c>
      <c r="E463" t="s">
        <v>1011</v>
      </c>
      <c r="F463">
        <v>0</v>
      </c>
      <c r="G463" t="s">
        <v>982</v>
      </c>
      <c r="H463" t="s">
        <v>992</v>
      </c>
      <c r="I463" t="s">
        <v>992</v>
      </c>
      <c r="J463" t="s">
        <v>2072</v>
      </c>
      <c r="K463" t="s">
        <v>992</v>
      </c>
      <c r="L463" t="s">
        <v>992</v>
      </c>
      <c r="M463" t="s">
        <v>992</v>
      </c>
      <c r="N463" t="s">
        <v>992</v>
      </c>
      <c r="O463" t="s">
        <v>992</v>
      </c>
      <c r="P463" t="s">
        <v>992</v>
      </c>
      <c r="Q463" t="b">
        <v>0</v>
      </c>
      <c r="R463" t="b">
        <v>1</v>
      </c>
      <c r="S463" t="s">
        <v>1286</v>
      </c>
      <c r="T463" t="s">
        <v>1287</v>
      </c>
      <c r="U463" t="s">
        <v>994</v>
      </c>
      <c r="V463" t="s">
        <v>1288</v>
      </c>
      <c r="W463" t="s">
        <v>1289</v>
      </c>
      <c r="X463" t="s">
        <v>1290</v>
      </c>
    </row>
    <row r="464" spans="1:24" x14ac:dyDescent="0.25">
      <c r="A464" t="s">
        <v>42</v>
      </c>
      <c r="B464" t="s">
        <v>2183</v>
      </c>
      <c r="C464" t="s">
        <v>403</v>
      </c>
      <c r="D464" t="s">
        <v>434</v>
      </c>
      <c r="E464" t="s">
        <v>1013</v>
      </c>
      <c r="F464">
        <v>0</v>
      </c>
      <c r="G464" t="s">
        <v>982</v>
      </c>
      <c r="H464" t="s">
        <v>992</v>
      </c>
      <c r="I464" t="s">
        <v>992</v>
      </c>
      <c r="J464" t="s">
        <v>2072</v>
      </c>
      <c r="K464" t="s">
        <v>992</v>
      </c>
      <c r="L464" t="s">
        <v>992</v>
      </c>
      <c r="M464" t="s">
        <v>992</v>
      </c>
      <c r="N464" t="s">
        <v>992</v>
      </c>
      <c r="O464" t="s">
        <v>992</v>
      </c>
      <c r="P464" t="s">
        <v>992</v>
      </c>
      <c r="Q464" t="b">
        <v>0</v>
      </c>
      <c r="R464" t="b">
        <v>1</v>
      </c>
      <c r="S464" t="s">
        <v>1286</v>
      </c>
      <c r="T464" t="s">
        <v>1287</v>
      </c>
      <c r="U464" t="s">
        <v>994</v>
      </c>
      <c r="V464" t="s">
        <v>1288</v>
      </c>
      <c r="W464" t="s">
        <v>1289</v>
      </c>
      <c r="X464" t="s">
        <v>1290</v>
      </c>
    </row>
    <row r="465" spans="1:24" x14ac:dyDescent="0.25">
      <c r="A465" t="s">
        <v>42</v>
      </c>
      <c r="B465" t="s">
        <v>2184</v>
      </c>
      <c r="C465" t="s">
        <v>403</v>
      </c>
      <c r="D465" t="s">
        <v>434</v>
      </c>
      <c r="E465" t="s">
        <v>1015</v>
      </c>
      <c r="F465">
        <v>0</v>
      </c>
      <c r="G465" t="s">
        <v>982</v>
      </c>
      <c r="H465" t="s">
        <v>992</v>
      </c>
      <c r="I465" t="s">
        <v>992</v>
      </c>
      <c r="J465" t="s">
        <v>2072</v>
      </c>
      <c r="K465" t="s">
        <v>992</v>
      </c>
      <c r="L465" t="s">
        <v>992</v>
      </c>
      <c r="M465" t="s">
        <v>992</v>
      </c>
      <c r="N465" t="s">
        <v>992</v>
      </c>
      <c r="O465" t="s">
        <v>992</v>
      </c>
      <c r="P465" t="s">
        <v>992</v>
      </c>
      <c r="Q465" t="b">
        <v>0</v>
      </c>
      <c r="R465" t="b">
        <v>1</v>
      </c>
      <c r="S465" t="s">
        <v>1286</v>
      </c>
      <c r="T465" t="s">
        <v>1287</v>
      </c>
      <c r="U465" t="s">
        <v>994</v>
      </c>
      <c r="V465" t="s">
        <v>1288</v>
      </c>
      <c r="W465" t="s">
        <v>1289</v>
      </c>
      <c r="X465" t="s">
        <v>1290</v>
      </c>
    </row>
    <row r="466" spans="1:24" x14ac:dyDescent="0.25">
      <c r="A466" t="s">
        <v>42</v>
      </c>
      <c r="B466" t="s">
        <v>2185</v>
      </c>
      <c r="C466" t="s">
        <v>403</v>
      </c>
      <c r="D466" t="s">
        <v>434</v>
      </c>
      <c r="E466" t="s">
        <v>1017</v>
      </c>
      <c r="F466">
        <v>0</v>
      </c>
      <c r="G466" t="s">
        <v>982</v>
      </c>
      <c r="H466" t="s">
        <v>992</v>
      </c>
      <c r="I466" t="s">
        <v>992</v>
      </c>
      <c r="J466" t="s">
        <v>2072</v>
      </c>
      <c r="K466" t="s">
        <v>992</v>
      </c>
      <c r="L466" t="s">
        <v>992</v>
      </c>
      <c r="M466" t="s">
        <v>992</v>
      </c>
      <c r="N466" t="s">
        <v>992</v>
      </c>
      <c r="O466" t="s">
        <v>992</v>
      </c>
      <c r="P466" t="s">
        <v>992</v>
      </c>
      <c r="Q466" t="b">
        <v>0</v>
      </c>
      <c r="R466" t="b">
        <v>1</v>
      </c>
      <c r="S466" t="s">
        <v>1286</v>
      </c>
      <c r="T466" t="s">
        <v>1287</v>
      </c>
      <c r="U466" t="s">
        <v>994</v>
      </c>
      <c r="V466" t="s">
        <v>1288</v>
      </c>
      <c r="W466" t="s">
        <v>1289</v>
      </c>
      <c r="X466" t="s">
        <v>1290</v>
      </c>
    </row>
    <row r="467" spans="1:24" x14ac:dyDescent="0.25">
      <c r="A467" t="s">
        <v>42</v>
      </c>
      <c r="B467" t="s">
        <v>2186</v>
      </c>
      <c r="C467" t="s">
        <v>403</v>
      </c>
      <c r="D467" t="s">
        <v>434</v>
      </c>
      <c r="E467" t="s">
        <v>1019</v>
      </c>
      <c r="F467">
        <v>0</v>
      </c>
      <c r="G467" t="s">
        <v>982</v>
      </c>
      <c r="H467" t="s">
        <v>992</v>
      </c>
      <c r="I467" t="s">
        <v>992</v>
      </c>
      <c r="J467" t="s">
        <v>2072</v>
      </c>
      <c r="K467" t="s">
        <v>992</v>
      </c>
      <c r="L467" t="s">
        <v>992</v>
      </c>
      <c r="M467" t="s">
        <v>992</v>
      </c>
      <c r="N467" t="s">
        <v>992</v>
      </c>
      <c r="O467" t="s">
        <v>992</v>
      </c>
      <c r="P467" t="s">
        <v>992</v>
      </c>
      <c r="Q467" t="b">
        <v>0</v>
      </c>
      <c r="R467" t="b">
        <v>1</v>
      </c>
      <c r="S467" t="s">
        <v>1286</v>
      </c>
      <c r="T467" t="s">
        <v>1287</v>
      </c>
      <c r="U467" t="s">
        <v>994</v>
      </c>
      <c r="V467" t="s">
        <v>1288</v>
      </c>
      <c r="W467" t="s">
        <v>1289</v>
      </c>
      <c r="X467" t="s">
        <v>1290</v>
      </c>
    </row>
    <row r="468" spans="1:24" x14ac:dyDescent="0.25">
      <c r="A468" t="s">
        <v>42</v>
      </c>
      <c r="B468" t="s">
        <v>2187</v>
      </c>
      <c r="C468" t="s">
        <v>403</v>
      </c>
      <c r="D468" t="s">
        <v>434</v>
      </c>
      <c r="E468" t="s">
        <v>1021</v>
      </c>
      <c r="F468">
        <v>0</v>
      </c>
      <c r="G468" t="s">
        <v>982</v>
      </c>
      <c r="H468" t="s">
        <v>992</v>
      </c>
      <c r="I468" t="s">
        <v>992</v>
      </c>
      <c r="J468" t="s">
        <v>2072</v>
      </c>
      <c r="K468" t="s">
        <v>992</v>
      </c>
      <c r="L468" t="s">
        <v>992</v>
      </c>
      <c r="M468" t="s">
        <v>992</v>
      </c>
      <c r="N468" t="s">
        <v>992</v>
      </c>
      <c r="O468" t="s">
        <v>992</v>
      </c>
      <c r="P468" t="s">
        <v>992</v>
      </c>
      <c r="Q468" t="b">
        <v>0</v>
      </c>
      <c r="R468" t="b">
        <v>1</v>
      </c>
      <c r="S468" t="s">
        <v>1286</v>
      </c>
      <c r="T468" t="s">
        <v>1287</v>
      </c>
      <c r="U468" t="s">
        <v>994</v>
      </c>
      <c r="V468" t="s">
        <v>1288</v>
      </c>
      <c r="W468" t="s">
        <v>1289</v>
      </c>
      <c r="X468" t="s">
        <v>1290</v>
      </c>
    </row>
    <row r="469" spans="1:24" x14ac:dyDescent="0.25">
      <c r="A469" t="s">
        <v>42</v>
      </c>
      <c r="B469" t="s">
        <v>2188</v>
      </c>
      <c r="C469" t="s">
        <v>403</v>
      </c>
      <c r="D469" t="s">
        <v>434</v>
      </c>
      <c r="E469" t="s">
        <v>1129</v>
      </c>
      <c r="F469">
        <v>0</v>
      </c>
      <c r="G469" t="s">
        <v>982</v>
      </c>
      <c r="H469" t="s">
        <v>992</v>
      </c>
      <c r="I469" t="s">
        <v>992</v>
      </c>
      <c r="J469" t="s">
        <v>2072</v>
      </c>
      <c r="K469" t="s">
        <v>992</v>
      </c>
      <c r="L469" t="s">
        <v>992</v>
      </c>
      <c r="M469" t="s">
        <v>992</v>
      </c>
      <c r="N469" t="s">
        <v>992</v>
      </c>
      <c r="O469" t="s">
        <v>992</v>
      </c>
      <c r="P469" t="s">
        <v>992</v>
      </c>
      <c r="Q469" t="b">
        <v>0</v>
      </c>
      <c r="R469" t="b">
        <v>1</v>
      </c>
      <c r="S469" t="s">
        <v>1286</v>
      </c>
      <c r="T469" t="s">
        <v>1287</v>
      </c>
      <c r="U469" t="s">
        <v>994</v>
      </c>
      <c r="V469" t="s">
        <v>1288</v>
      </c>
      <c r="W469" t="s">
        <v>1289</v>
      </c>
      <c r="X469" t="s">
        <v>1290</v>
      </c>
    </row>
    <row r="470" spans="1:24" x14ac:dyDescent="0.25">
      <c r="A470" t="s">
        <v>42</v>
      </c>
      <c r="B470" t="s">
        <v>2189</v>
      </c>
      <c r="C470" t="s">
        <v>403</v>
      </c>
      <c r="D470" t="s">
        <v>436</v>
      </c>
      <c r="E470" t="s">
        <v>990</v>
      </c>
      <c r="F470">
        <v>0</v>
      </c>
      <c r="G470" t="s">
        <v>982</v>
      </c>
      <c r="H470" t="s">
        <v>992</v>
      </c>
      <c r="I470" t="s">
        <v>992</v>
      </c>
      <c r="J470" t="s">
        <v>2072</v>
      </c>
      <c r="K470" t="s">
        <v>992</v>
      </c>
      <c r="L470" t="s">
        <v>992</v>
      </c>
      <c r="M470" t="s">
        <v>992</v>
      </c>
      <c r="N470" t="s">
        <v>992</v>
      </c>
      <c r="O470" t="s">
        <v>992</v>
      </c>
      <c r="P470" t="s">
        <v>992</v>
      </c>
      <c r="Q470" t="b">
        <v>0</v>
      </c>
      <c r="R470" t="b">
        <v>1</v>
      </c>
      <c r="S470" t="s">
        <v>1286</v>
      </c>
      <c r="T470" t="s">
        <v>1287</v>
      </c>
      <c r="U470" t="s">
        <v>994</v>
      </c>
      <c r="V470" t="s">
        <v>1288</v>
      </c>
      <c r="W470" t="s">
        <v>1289</v>
      </c>
      <c r="X470" t="s">
        <v>1290</v>
      </c>
    </row>
    <row r="471" spans="1:24" x14ac:dyDescent="0.25">
      <c r="A471" t="s">
        <v>42</v>
      </c>
      <c r="B471" t="s">
        <v>2190</v>
      </c>
      <c r="C471" t="s">
        <v>403</v>
      </c>
      <c r="D471" t="s">
        <v>436</v>
      </c>
      <c r="E471" t="s">
        <v>999</v>
      </c>
      <c r="F471">
        <v>15844</v>
      </c>
      <c r="G471" t="s">
        <v>982</v>
      </c>
      <c r="H471" t="s">
        <v>992</v>
      </c>
      <c r="I471" t="s">
        <v>992</v>
      </c>
      <c r="J471" t="s">
        <v>2072</v>
      </c>
      <c r="K471" t="s">
        <v>992</v>
      </c>
      <c r="L471" t="s">
        <v>992</v>
      </c>
      <c r="M471" t="s">
        <v>992</v>
      </c>
      <c r="N471" t="s">
        <v>992</v>
      </c>
      <c r="O471" t="s">
        <v>992</v>
      </c>
      <c r="P471" t="s">
        <v>992</v>
      </c>
      <c r="Q471" t="b">
        <v>0</v>
      </c>
      <c r="R471" t="b">
        <v>1</v>
      </c>
      <c r="S471" t="s">
        <v>1286</v>
      </c>
      <c r="T471" t="s">
        <v>1287</v>
      </c>
      <c r="U471" t="s">
        <v>994</v>
      </c>
      <c r="V471" t="s">
        <v>1288</v>
      </c>
      <c r="W471" t="s">
        <v>1289</v>
      </c>
      <c r="X471" t="s">
        <v>1290</v>
      </c>
    </row>
    <row r="472" spans="1:24" x14ac:dyDescent="0.25">
      <c r="A472" t="s">
        <v>42</v>
      </c>
      <c r="B472" t="s">
        <v>2191</v>
      </c>
      <c r="C472" t="s">
        <v>403</v>
      </c>
      <c r="D472" t="s">
        <v>436</v>
      </c>
      <c r="E472" t="s">
        <v>1001</v>
      </c>
      <c r="F472">
        <v>15831</v>
      </c>
      <c r="G472" t="s">
        <v>982</v>
      </c>
      <c r="H472" t="s">
        <v>992</v>
      </c>
      <c r="I472" t="s">
        <v>992</v>
      </c>
      <c r="J472" t="s">
        <v>2072</v>
      </c>
      <c r="K472" t="s">
        <v>992</v>
      </c>
      <c r="L472" t="s">
        <v>992</v>
      </c>
      <c r="M472" t="s">
        <v>992</v>
      </c>
      <c r="N472" t="s">
        <v>992</v>
      </c>
      <c r="O472" t="s">
        <v>992</v>
      </c>
      <c r="P472" t="s">
        <v>992</v>
      </c>
      <c r="Q472" t="b">
        <v>0</v>
      </c>
      <c r="R472" t="b">
        <v>1</v>
      </c>
      <c r="S472" t="s">
        <v>1286</v>
      </c>
      <c r="T472" t="s">
        <v>1287</v>
      </c>
      <c r="U472" t="s">
        <v>994</v>
      </c>
      <c r="V472" t="s">
        <v>1288</v>
      </c>
      <c r="W472" t="s">
        <v>1289</v>
      </c>
      <c r="X472" t="s">
        <v>1290</v>
      </c>
    </row>
    <row r="473" spans="1:24" x14ac:dyDescent="0.25">
      <c r="A473" t="s">
        <v>42</v>
      </c>
      <c r="B473" t="s">
        <v>2192</v>
      </c>
      <c r="C473" t="s">
        <v>403</v>
      </c>
      <c r="D473" t="s">
        <v>436</v>
      </c>
      <c r="E473" t="s">
        <v>1003</v>
      </c>
      <c r="F473">
        <v>15577</v>
      </c>
      <c r="G473" t="s">
        <v>982</v>
      </c>
      <c r="H473" t="s">
        <v>992</v>
      </c>
      <c r="I473" t="s">
        <v>992</v>
      </c>
      <c r="J473" t="s">
        <v>2072</v>
      </c>
      <c r="K473" t="s">
        <v>992</v>
      </c>
      <c r="L473" t="s">
        <v>992</v>
      </c>
      <c r="M473" t="s">
        <v>992</v>
      </c>
      <c r="N473" t="s">
        <v>992</v>
      </c>
      <c r="O473" t="s">
        <v>992</v>
      </c>
      <c r="P473" t="s">
        <v>992</v>
      </c>
      <c r="Q473" t="b">
        <v>0</v>
      </c>
      <c r="R473" t="b">
        <v>1</v>
      </c>
      <c r="S473" t="s">
        <v>1286</v>
      </c>
      <c r="T473" t="s">
        <v>1287</v>
      </c>
      <c r="U473" t="s">
        <v>994</v>
      </c>
      <c r="V473" t="s">
        <v>1288</v>
      </c>
      <c r="W473" t="s">
        <v>1289</v>
      </c>
      <c r="X473" t="s">
        <v>1290</v>
      </c>
    </row>
    <row r="474" spans="1:24" x14ac:dyDescent="0.25">
      <c r="A474" t="s">
        <v>42</v>
      </c>
      <c r="B474" t="s">
        <v>2193</v>
      </c>
      <c r="C474" t="s">
        <v>403</v>
      </c>
      <c r="D474" t="s">
        <v>436</v>
      </c>
      <c r="E474" t="s">
        <v>1005</v>
      </c>
      <c r="F474">
        <v>15501</v>
      </c>
      <c r="G474" t="s">
        <v>982</v>
      </c>
      <c r="H474" t="s">
        <v>992</v>
      </c>
      <c r="I474" t="s">
        <v>992</v>
      </c>
      <c r="J474" t="s">
        <v>2072</v>
      </c>
      <c r="K474" t="s">
        <v>992</v>
      </c>
      <c r="L474" t="s">
        <v>992</v>
      </c>
      <c r="M474" t="s">
        <v>992</v>
      </c>
      <c r="N474" t="s">
        <v>992</v>
      </c>
      <c r="O474" t="s">
        <v>992</v>
      </c>
      <c r="P474" t="s">
        <v>992</v>
      </c>
      <c r="Q474" t="b">
        <v>0</v>
      </c>
      <c r="R474" t="b">
        <v>1</v>
      </c>
      <c r="S474" t="s">
        <v>1286</v>
      </c>
      <c r="T474" t="s">
        <v>1287</v>
      </c>
      <c r="U474" t="s">
        <v>994</v>
      </c>
      <c r="V474" t="s">
        <v>1288</v>
      </c>
      <c r="W474" t="s">
        <v>1289</v>
      </c>
      <c r="X474" t="s">
        <v>1290</v>
      </c>
    </row>
    <row r="475" spans="1:24" x14ac:dyDescent="0.25">
      <c r="A475" t="s">
        <v>42</v>
      </c>
      <c r="B475" t="s">
        <v>2194</v>
      </c>
      <c r="C475" t="s">
        <v>403</v>
      </c>
      <c r="D475" t="s">
        <v>436</v>
      </c>
      <c r="E475" t="s">
        <v>1007</v>
      </c>
      <c r="F475">
        <v>17550</v>
      </c>
      <c r="G475" t="s">
        <v>982</v>
      </c>
      <c r="H475" t="s">
        <v>992</v>
      </c>
      <c r="I475" t="s">
        <v>992</v>
      </c>
      <c r="J475" t="s">
        <v>2072</v>
      </c>
      <c r="K475" t="s">
        <v>992</v>
      </c>
      <c r="L475" t="s">
        <v>992</v>
      </c>
      <c r="M475" t="s">
        <v>992</v>
      </c>
      <c r="N475" t="s">
        <v>992</v>
      </c>
      <c r="O475" t="s">
        <v>992</v>
      </c>
      <c r="P475" t="s">
        <v>992</v>
      </c>
      <c r="Q475" t="b">
        <v>0</v>
      </c>
      <c r="R475" t="b">
        <v>1</v>
      </c>
      <c r="S475" t="s">
        <v>1286</v>
      </c>
      <c r="T475" t="s">
        <v>1287</v>
      </c>
      <c r="U475" t="s">
        <v>994</v>
      </c>
      <c r="V475" t="s">
        <v>1288</v>
      </c>
      <c r="W475" t="s">
        <v>1289</v>
      </c>
      <c r="X475" t="s">
        <v>1290</v>
      </c>
    </row>
    <row r="476" spans="1:24" x14ac:dyDescent="0.25">
      <c r="A476" t="s">
        <v>42</v>
      </c>
      <c r="B476" t="s">
        <v>2195</v>
      </c>
      <c r="C476" t="s">
        <v>403</v>
      </c>
      <c r="D476" t="s">
        <v>436</v>
      </c>
      <c r="E476" t="s">
        <v>1009</v>
      </c>
      <c r="F476">
        <v>17547</v>
      </c>
      <c r="G476" t="s">
        <v>982</v>
      </c>
      <c r="H476" t="s">
        <v>992</v>
      </c>
      <c r="I476" t="s">
        <v>992</v>
      </c>
      <c r="J476" t="s">
        <v>2072</v>
      </c>
      <c r="K476" t="s">
        <v>992</v>
      </c>
      <c r="L476" t="s">
        <v>992</v>
      </c>
      <c r="M476" t="s">
        <v>992</v>
      </c>
      <c r="N476" t="s">
        <v>992</v>
      </c>
      <c r="O476" t="s">
        <v>992</v>
      </c>
      <c r="P476" t="s">
        <v>992</v>
      </c>
      <c r="Q476" t="b">
        <v>0</v>
      </c>
      <c r="R476" t="b">
        <v>1</v>
      </c>
      <c r="S476" t="s">
        <v>1286</v>
      </c>
      <c r="T476" t="s">
        <v>1287</v>
      </c>
      <c r="U476" t="s">
        <v>994</v>
      </c>
      <c r="V476" t="s">
        <v>1288</v>
      </c>
      <c r="W476" t="s">
        <v>1289</v>
      </c>
      <c r="X476" t="s">
        <v>1290</v>
      </c>
    </row>
    <row r="477" spans="1:24" x14ac:dyDescent="0.25">
      <c r="A477" t="s">
        <v>42</v>
      </c>
      <c r="B477" t="s">
        <v>2196</v>
      </c>
      <c r="C477" t="s">
        <v>403</v>
      </c>
      <c r="D477" t="s">
        <v>436</v>
      </c>
      <c r="E477" t="s">
        <v>1011</v>
      </c>
      <c r="F477">
        <v>17209</v>
      </c>
      <c r="G477" t="s">
        <v>982</v>
      </c>
      <c r="H477" t="s">
        <v>992</v>
      </c>
      <c r="I477" t="s">
        <v>992</v>
      </c>
      <c r="J477" t="s">
        <v>2072</v>
      </c>
      <c r="K477" t="s">
        <v>992</v>
      </c>
      <c r="L477" t="s">
        <v>992</v>
      </c>
      <c r="M477" t="s">
        <v>992</v>
      </c>
      <c r="N477" t="s">
        <v>992</v>
      </c>
      <c r="O477" t="s">
        <v>992</v>
      </c>
      <c r="P477" t="s">
        <v>992</v>
      </c>
      <c r="Q477" t="b">
        <v>0</v>
      </c>
      <c r="R477" t="b">
        <v>1</v>
      </c>
      <c r="S477" t="s">
        <v>1286</v>
      </c>
      <c r="T477" t="s">
        <v>1287</v>
      </c>
      <c r="U477" t="s">
        <v>994</v>
      </c>
      <c r="V477" t="s">
        <v>1288</v>
      </c>
      <c r="W477" t="s">
        <v>1289</v>
      </c>
      <c r="X477" t="s">
        <v>1290</v>
      </c>
    </row>
    <row r="478" spans="1:24" x14ac:dyDescent="0.25">
      <c r="A478" t="s">
        <v>42</v>
      </c>
      <c r="B478" t="s">
        <v>2197</v>
      </c>
      <c r="C478" t="s">
        <v>403</v>
      </c>
      <c r="D478" t="s">
        <v>436</v>
      </c>
      <c r="E478" t="s">
        <v>1013</v>
      </c>
      <c r="F478">
        <v>17365</v>
      </c>
      <c r="G478" t="s">
        <v>982</v>
      </c>
      <c r="H478" t="s">
        <v>992</v>
      </c>
      <c r="I478" t="s">
        <v>992</v>
      </c>
      <c r="J478" t="s">
        <v>2072</v>
      </c>
      <c r="K478" t="s">
        <v>992</v>
      </c>
      <c r="L478" t="s">
        <v>992</v>
      </c>
      <c r="M478" t="s">
        <v>992</v>
      </c>
      <c r="N478" t="s">
        <v>992</v>
      </c>
      <c r="O478" t="s">
        <v>992</v>
      </c>
      <c r="P478" t="s">
        <v>992</v>
      </c>
      <c r="Q478" t="b">
        <v>0</v>
      </c>
      <c r="R478" t="b">
        <v>1</v>
      </c>
      <c r="S478" t="s">
        <v>1286</v>
      </c>
      <c r="T478" t="s">
        <v>1287</v>
      </c>
      <c r="U478" t="s">
        <v>994</v>
      </c>
      <c r="V478" t="s">
        <v>1288</v>
      </c>
      <c r="W478" t="s">
        <v>1289</v>
      </c>
      <c r="X478" t="s">
        <v>1290</v>
      </c>
    </row>
    <row r="479" spans="1:24" x14ac:dyDescent="0.25">
      <c r="A479" t="s">
        <v>42</v>
      </c>
      <c r="B479" t="s">
        <v>2198</v>
      </c>
      <c r="C479" t="s">
        <v>403</v>
      </c>
      <c r="D479" t="s">
        <v>436</v>
      </c>
      <c r="E479" t="s">
        <v>1015</v>
      </c>
      <c r="F479">
        <v>20804</v>
      </c>
      <c r="G479" t="s">
        <v>982</v>
      </c>
      <c r="H479" t="s">
        <v>992</v>
      </c>
      <c r="I479" t="s">
        <v>992</v>
      </c>
      <c r="J479" t="s">
        <v>2072</v>
      </c>
      <c r="K479" t="s">
        <v>992</v>
      </c>
      <c r="L479" t="s">
        <v>992</v>
      </c>
      <c r="M479" t="s">
        <v>992</v>
      </c>
      <c r="N479" t="s">
        <v>992</v>
      </c>
      <c r="O479" t="s">
        <v>992</v>
      </c>
      <c r="P479" t="s">
        <v>992</v>
      </c>
      <c r="Q479" t="b">
        <v>0</v>
      </c>
      <c r="R479" t="b">
        <v>1</v>
      </c>
      <c r="S479" t="s">
        <v>1286</v>
      </c>
      <c r="T479" t="s">
        <v>1287</v>
      </c>
      <c r="U479" t="s">
        <v>994</v>
      </c>
      <c r="V479" t="s">
        <v>1288</v>
      </c>
      <c r="W479" t="s">
        <v>1289</v>
      </c>
      <c r="X479" t="s">
        <v>1290</v>
      </c>
    </row>
    <row r="480" spans="1:24" x14ac:dyDescent="0.25">
      <c r="A480" t="s">
        <v>42</v>
      </c>
      <c r="B480" t="s">
        <v>2199</v>
      </c>
      <c r="C480" t="s">
        <v>403</v>
      </c>
      <c r="D480" t="s">
        <v>436</v>
      </c>
      <c r="E480" t="s">
        <v>1017</v>
      </c>
      <c r="F480">
        <v>20806</v>
      </c>
      <c r="G480" t="s">
        <v>982</v>
      </c>
      <c r="H480" t="s">
        <v>992</v>
      </c>
      <c r="I480" t="s">
        <v>992</v>
      </c>
      <c r="J480" t="s">
        <v>2072</v>
      </c>
      <c r="K480" t="s">
        <v>992</v>
      </c>
      <c r="L480" t="s">
        <v>992</v>
      </c>
      <c r="M480" t="s">
        <v>992</v>
      </c>
      <c r="N480" t="s">
        <v>992</v>
      </c>
      <c r="O480" t="s">
        <v>992</v>
      </c>
      <c r="P480" t="s">
        <v>992</v>
      </c>
      <c r="Q480" t="b">
        <v>0</v>
      </c>
      <c r="R480" t="b">
        <v>1</v>
      </c>
      <c r="S480" t="s">
        <v>1286</v>
      </c>
      <c r="T480" t="s">
        <v>1287</v>
      </c>
      <c r="U480" t="s">
        <v>994</v>
      </c>
      <c r="V480" t="s">
        <v>1288</v>
      </c>
      <c r="W480" t="s">
        <v>1289</v>
      </c>
      <c r="X480" t="s">
        <v>1290</v>
      </c>
    </row>
    <row r="481" spans="1:24" x14ac:dyDescent="0.25">
      <c r="A481" t="s">
        <v>42</v>
      </c>
      <c r="B481" t="s">
        <v>2200</v>
      </c>
      <c r="C481" t="s">
        <v>403</v>
      </c>
      <c r="D481" t="s">
        <v>436</v>
      </c>
      <c r="E481" t="s">
        <v>1019</v>
      </c>
      <c r="F481">
        <v>21794</v>
      </c>
      <c r="G481" t="s">
        <v>982</v>
      </c>
      <c r="H481" t="s">
        <v>992</v>
      </c>
      <c r="I481" t="s">
        <v>992</v>
      </c>
      <c r="J481" t="s">
        <v>2072</v>
      </c>
      <c r="K481" t="s">
        <v>992</v>
      </c>
      <c r="L481" t="s">
        <v>992</v>
      </c>
      <c r="M481" t="s">
        <v>992</v>
      </c>
      <c r="N481" t="s">
        <v>992</v>
      </c>
      <c r="O481" t="s">
        <v>992</v>
      </c>
      <c r="P481" t="s">
        <v>992</v>
      </c>
      <c r="Q481" t="b">
        <v>0</v>
      </c>
      <c r="R481" t="b">
        <v>1</v>
      </c>
      <c r="S481" t="s">
        <v>1286</v>
      </c>
      <c r="T481" t="s">
        <v>1287</v>
      </c>
      <c r="U481" t="s">
        <v>994</v>
      </c>
      <c r="V481" t="s">
        <v>1288</v>
      </c>
      <c r="W481" t="s">
        <v>1289</v>
      </c>
      <c r="X481" t="s">
        <v>1290</v>
      </c>
    </row>
    <row r="482" spans="1:24" x14ac:dyDescent="0.25">
      <c r="A482" t="s">
        <v>42</v>
      </c>
      <c r="B482" t="s">
        <v>2201</v>
      </c>
      <c r="C482" t="s">
        <v>403</v>
      </c>
      <c r="D482" t="s">
        <v>436</v>
      </c>
      <c r="E482" t="s">
        <v>1021</v>
      </c>
      <c r="F482">
        <v>26211</v>
      </c>
      <c r="G482" t="s">
        <v>982</v>
      </c>
      <c r="H482" t="s">
        <v>992</v>
      </c>
      <c r="I482" t="s">
        <v>992</v>
      </c>
      <c r="J482" t="s">
        <v>2072</v>
      </c>
      <c r="K482" t="s">
        <v>992</v>
      </c>
      <c r="L482" t="s">
        <v>992</v>
      </c>
      <c r="M482" t="s">
        <v>992</v>
      </c>
      <c r="N482" t="s">
        <v>992</v>
      </c>
      <c r="O482" t="s">
        <v>992</v>
      </c>
      <c r="P482" t="s">
        <v>992</v>
      </c>
      <c r="Q482" t="b">
        <v>0</v>
      </c>
      <c r="R482" t="b">
        <v>1</v>
      </c>
      <c r="S482" t="s">
        <v>1286</v>
      </c>
      <c r="T482" t="s">
        <v>1287</v>
      </c>
      <c r="U482" t="s">
        <v>994</v>
      </c>
      <c r="V482" t="s">
        <v>1288</v>
      </c>
      <c r="W482" t="s">
        <v>1289</v>
      </c>
      <c r="X482" t="s">
        <v>1290</v>
      </c>
    </row>
    <row r="483" spans="1:24" x14ac:dyDescent="0.25">
      <c r="A483" t="s">
        <v>42</v>
      </c>
      <c r="B483" t="s">
        <v>2202</v>
      </c>
      <c r="C483" t="s">
        <v>403</v>
      </c>
      <c r="D483" t="s">
        <v>436</v>
      </c>
      <c r="E483" t="s">
        <v>1129</v>
      </c>
      <c r="F483">
        <v>23244</v>
      </c>
      <c r="G483" t="s">
        <v>982</v>
      </c>
      <c r="H483" t="s">
        <v>992</v>
      </c>
      <c r="I483" t="s">
        <v>992</v>
      </c>
      <c r="J483" t="s">
        <v>2072</v>
      </c>
      <c r="K483" t="s">
        <v>992</v>
      </c>
      <c r="L483" t="s">
        <v>992</v>
      </c>
      <c r="M483" t="s">
        <v>992</v>
      </c>
      <c r="N483" t="s">
        <v>992</v>
      </c>
      <c r="O483" t="s">
        <v>992</v>
      </c>
      <c r="P483" t="s">
        <v>992</v>
      </c>
      <c r="Q483" t="b">
        <v>0</v>
      </c>
      <c r="R483" t="b">
        <v>1</v>
      </c>
      <c r="S483" t="s">
        <v>1286</v>
      </c>
      <c r="T483" t="s">
        <v>1287</v>
      </c>
      <c r="U483" t="s">
        <v>994</v>
      </c>
      <c r="V483" t="s">
        <v>1288</v>
      </c>
      <c r="W483" t="s">
        <v>1289</v>
      </c>
      <c r="X483" t="s">
        <v>1290</v>
      </c>
    </row>
    <row r="484" spans="1:24" x14ac:dyDescent="0.25">
      <c r="A484" t="s">
        <v>44</v>
      </c>
      <c r="B484" t="s">
        <v>2203</v>
      </c>
      <c r="C484" t="s">
        <v>446</v>
      </c>
      <c r="D484" t="s">
        <v>44</v>
      </c>
      <c r="E484" t="s">
        <v>990</v>
      </c>
      <c r="F484">
        <v>20766</v>
      </c>
      <c r="G484" t="s">
        <v>2204</v>
      </c>
      <c r="H484" t="s">
        <v>2205</v>
      </c>
      <c r="I484" t="s">
        <v>446</v>
      </c>
      <c r="J484" t="s">
        <v>2204</v>
      </c>
      <c r="K484" t="s">
        <v>992</v>
      </c>
      <c r="L484" t="s">
        <v>992</v>
      </c>
      <c r="M484" t="s">
        <v>992</v>
      </c>
      <c r="N484" t="s">
        <v>992</v>
      </c>
      <c r="O484" t="s">
        <v>992</v>
      </c>
      <c r="P484" t="s">
        <v>992</v>
      </c>
      <c r="Q484" t="b">
        <v>1</v>
      </c>
      <c r="R484" t="b">
        <v>0</v>
      </c>
      <c r="S484" t="s">
        <v>1032</v>
      </c>
      <c r="T484" t="s">
        <v>992</v>
      </c>
      <c r="U484" t="s">
        <v>1139</v>
      </c>
      <c r="V484" t="s">
        <v>995</v>
      </c>
      <c r="W484" t="s">
        <v>2206</v>
      </c>
      <c r="X484" t="s">
        <v>2207</v>
      </c>
    </row>
    <row r="485" spans="1:24" x14ac:dyDescent="0.25">
      <c r="A485" t="s">
        <v>44</v>
      </c>
      <c r="B485" t="s">
        <v>2208</v>
      </c>
      <c r="C485" t="s">
        <v>446</v>
      </c>
      <c r="D485" t="s">
        <v>44</v>
      </c>
      <c r="E485" t="s">
        <v>999</v>
      </c>
      <c r="F485">
        <v>20907</v>
      </c>
      <c r="G485" t="s">
        <v>2204</v>
      </c>
      <c r="H485" t="s">
        <v>2209</v>
      </c>
      <c r="I485" t="s">
        <v>446</v>
      </c>
      <c r="J485" t="s">
        <v>2204</v>
      </c>
      <c r="K485" t="s">
        <v>992</v>
      </c>
      <c r="L485" t="s">
        <v>992</v>
      </c>
      <c r="M485" t="s">
        <v>992</v>
      </c>
      <c r="N485" t="s">
        <v>992</v>
      </c>
      <c r="O485" t="s">
        <v>992</v>
      </c>
      <c r="P485" t="s">
        <v>992</v>
      </c>
      <c r="Q485" t="b">
        <v>1</v>
      </c>
      <c r="R485" t="b">
        <v>0</v>
      </c>
      <c r="S485" t="s">
        <v>1032</v>
      </c>
      <c r="T485" t="s">
        <v>992</v>
      </c>
      <c r="U485" t="s">
        <v>1139</v>
      </c>
      <c r="V485" t="s">
        <v>995</v>
      </c>
      <c r="W485" t="s">
        <v>2206</v>
      </c>
      <c r="X485" t="s">
        <v>2207</v>
      </c>
    </row>
    <row r="486" spans="1:24" x14ac:dyDescent="0.25">
      <c r="A486" t="s">
        <v>44</v>
      </c>
      <c r="B486" t="s">
        <v>2210</v>
      </c>
      <c r="C486" t="s">
        <v>446</v>
      </c>
      <c r="D486" t="s">
        <v>44</v>
      </c>
      <c r="E486" t="s">
        <v>1001</v>
      </c>
      <c r="F486">
        <v>21213</v>
      </c>
      <c r="G486" t="s">
        <v>2204</v>
      </c>
      <c r="H486" t="s">
        <v>2211</v>
      </c>
      <c r="I486" t="s">
        <v>446</v>
      </c>
      <c r="J486" t="s">
        <v>2204</v>
      </c>
      <c r="K486" t="s">
        <v>992</v>
      </c>
      <c r="L486" t="s">
        <v>992</v>
      </c>
      <c r="M486" t="s">
        <v>992</v>
      </c>
      <c r="N486" t="s">
        <v>992</v>
      </c>
      <c r="O486" t="s">
        <v>992</v>
      </c>
      <c r="P486" t="s">
        <v>992</v>
      </c>
      <c r="Q486" t="b">
        <v>1</v>
      </c>
      <c r="R486" t="b">
        <v>0</v>
      </c>
      <c r="S486" t="s">
        <v>1032</v>
      </c>
      <c r="T486" t="s">
        <v>992</v>
      </c>
      <c r="U486" t="s">
        <v>1139</v>
      </c>
      <c r="V486" t="s">
        <v>995</v>
      </c>
      <c r="W486" t="s">
        <v>2206</v>
      </c>
      <c r="X486" t="s">
        <v>2207</v>
      </c>
    </row>
    <row r="487" spans="1:24" x14ac:dyDescent="0.25">
      <c r="A487" t="s">
        <v>44</v>
      </c>
      <c r="B487" t="s">
        <v>2212</v>
      </c>
      <c r="C487" t="s">
        <v>446</v>
      </c>
      <c r="D487" t="s">
        <v>44</v>
      </c>
      <c r="E487" t="s">
        <v>1003</v>
      </c>
      <c r="F487">
        <v>22314</v>
      </c>
      <c r="G487" t="s">
        <v>2204</v>
      </c>
      <c r="H487" t="s">
        <v>2213</v>
      </c>
      <c r="I487" t="s">
        <v>446</v>
      </c>
      <c r="J487" t="s">
        <v>2204</v>
      </c>
      <c r="K487" t="s">
        <v>992</v>
      </c>
      <c r="L487" t="s">
        <v>992</v>
      </c>
      <c r="M487" t="s">
        <v>992</v>
      </c>
      <c r="N487" t="s">
        <v>992</v>
      </c>
      <c r="O487" t="s">
        <v>992</v>
      </c>
      <c r="P487" t="s">
        <v>992</v>
      </c>
      <c r="Q487" t="b">
        <v>1</v>
      </c>
      <c r="R487" t="b">
        <v>0</v>
      </c>
      <c r="S487" t="s">
        <v>1032</v>
      </c>
      <c r="T487" t="s">
        <v>992</v>
      </c>
      <c r="U487" t="s">
        <v>1139</v>
      </c>
      <c r="V487" t="s">
        <v>995</v>
      </c>
      <c r="W487" t="s">
        <v>2206</v>
      </c>
      <c r="X487" t="s">
        <v>2207</v>
      </c>
    </row>
    <row r="488" spans="1:24" x14ac:dyDescent="0.25">
      <c r="A488" t="s">
        <v>44</v>
      </c>
      <c r="B488" t="s">
        <v>2214</v>
      </c>
      <c r="C488" t="s">
        <v>446</v>
      </c>
      <c r="D488" t="s">
        <v>44</v>
      </c>
      <c r="E488" t="s">
        <v>1005</v>
      </c>
      <c r="F488">
        <v>23117</v>
      </c>
      <c r="G488" t="s">
        <v>2204</v>
      </c>
      <c r="H488" t="s">
        <v>2215</v>
      </c>
      <c r="I488" t="s">
        <v>446</v>
      </c>
      <c r="J488" t="s">
        <v>2204</v>
      </c>
      <c r="K488" t="s">
        <v>992</v>
      </c>
      <c r="L488" t="s">
        <v>992</v>
      </c>
      <c r="M488" t="s">
        <v>992</v>
      </c>
      <c r="N488" t="s">
        <v>992</v>
      </c>
      <c r="O488" t="s">
        <v>992</v>
      </c>
      <c r="P488" t="s">
        <v>992</v>
      </c>
      <c r="Q488" t="b">
        <v>1</v>
      </c>
      <c r="R488" t="b">
        <v>0</v>
      </c>
      <c r="S488" t="s">
        <v>1032</v>
      </c>
      <c r="T488" t="s">
        <v>992</v>
      </c>
      <c r="U488" t="s">
        <v>1139</v>
      </c>
      <c r="V488" t="s">
        <v>995</v>
      </c>
      <c r="W488" t="s">
        <v>2206</v>
      </c>
      <c r="X488" t="s">
        <v>2207</v>
      </c>
    </row>
    <row r="489" spans="1:24" x14ac:dyDescent="0.25">
      <c r="A489" t="s">
        <v>44</v>
      </c>
      <c r="B489" t="s">
        <v>2216</v>
      </c>
      <c r="C489" t="s">
        <v>446</v>
      </c>
      <c r="D489" t="s">
        <v>44</v>
      </c>
      <c r="E489" t="s">
        <v>1007</v>
      </c>
      <c r="F489">
        <v>23867</v>
      </c>
      <c r="G489" t="s">
        <v>2204</v>
      </c>
      <c r="H489" t="s">
        <v>2217</v>
      </c>
      <c r="I489" t="s">
        <v>446</v>
      </c>
      <c r="J489" t="s">
        <v>2204</v>
      </c>
      <c r="K489" t="s">
        <v>992</v>
      </c>
      <c r="L489" t="s">
        <v>992</v>
      </c>
      <c r="M489" t="s">
        <v>992</v>
      </c>
      <c r="N489" t="s">
        <v>992</v>
      </c>
      <c r="O489" t="s">
        <v>992</v>
      </c>
      <c r="P489" t="s">
        <v>992</v>
      </c>
      <c r="Q489" t="b">
        <v>1</v>
      </c>
      <c r="R489" t="b">
        <v>0</v>
      </c>
      <c r="S489" t="s">
        <v>1032</v>
      </c>
      <c r="T489" t="s">
        <v>992</v>
      </c>
      <c r="U489" t="s">
        <v>1139</v>
      </c>
      <c r="V489" t="s">
        <v>995</v>
      </c>
      <c r="W489" t="s">
        <v>2206</v>
      </c>
      <c r="X489" t="s">
        <v>2207</v>
      </c>
    </row>
    <row r="490" spans="1:24" x14ac:dyDescent="0.25">
      <c r="A490" t="s">
        <v>44</v>
      </c>
      <c r="B490" t="s">
        <v>2218</v>
      </c>
      <c r="C490" t="s">
        <v>446</v>
      </c>
      <c r="D490" t="s">
        <v>44</v>
      </c>
      <c r="E490" t="s">
        <v>1009</v>
      </c>
      <c r="F490">
        <v>24213</v>
      </c>
      <c r="G490" t="s">
        <v>2204</v>
      </c>
      <c r="H490" t="s">
        <v>2219</v>
      </c>
      <c r="I490" t="s">
        <v>446</v>
      </c>
      <c r="J490" t="s">
        <v>2204</v>
      </c>
      <c r="K490" t="s">
        <v>992</v>
      </c>
      <c r="L490" t="s">
        <v>992</v>
      </c>
      <c r="M490" t="s">
        <v>992</v>
      </c>
      <c r="N490" t="s">
        <v>992</v>
      </c>
      <c r="O490" t="s">
        <v>992</v>
      </c>
      <c r="P490" t="s">
        <v>992</v>
      </c>
      <c r="Q490" t="b">
        <v>1</v>
      </c>
      <c r="R490" t="b">
        <v>0</v>
      </c>
      <c r="S490" t="s">
        <v>1032</v>
      </c>
      <c r="T490" t="s">
        <v>992</v>
      </c>
      <c r="U490" t="s">
        <v>1139</v>
      </c>
      <c r="V490" t="s">
        <v>995</v>
      </c>
      <c r="W490" t="s">
        <v>2206</v>
      </c>
      <c r="X490" t="s">
        <v>2207</v>
      </c>
    </row>
    <row r="491" spans="1:24" x14ac:dyDescent="0.25">
      <c r="A491" t="s">
        <v>44</v>
      </c>
      <c r="B491" t="s">
        <v>2220</v>
      </c>
      <c r="C491" t="s">
        <v>446</v>
      </c>
      <c r="D491" t="s">
        <v>44</v>
      </c>
      <c r="E491" t="s">
        <v>1011</v>
      </c>
      <c r="F491">
        <v>24972</v>
      </c>
      <c r="G491" t="s">
        <v>2204</v>
      </c>
      <c r="H491" t="s">
        <v>2221</v>
      </c>
      <c r="I491" t="s">
        <v>446</v>
      </c>
      <c r="J491" t="s">
        <v>2204</v>
      </c>
      <c r="K491" t="s">
        <v>992</v>
      </c>
      <c r="L491" t="s">
        <v>992</v>
      </c>
      <c r="M491" t="s">
        <v>992</v>
      </c>
      <c r="N491" t="s">
        <v>992</v>
      </c>
      <c r="O491" t="s">
        <v>992</v>
      </c>
      <c r="P491" t="s">
        <v>992</v>
      </c>
      <c r="Q491" t="b">
        <v>1</v>
      </c>
      <c r="R491" t="b">
        <v>0</v>
      </c>
      <c r="S491" t="s">
        <v>1032</v>
      </c>
      <c r="T491" t="s">
        <v>992</v>
      </c>
      <c r="U491" t="s">
        <v>1139</v>
      </c>
      <c r="V491" t="s">
        <v>995</v>
      </c>
      <c r="W491" t="s">
        <v>2206</v>
      </c>
      <c r="X491" t="s">
        <v>2207</v>
      </c>
    </row>
    <row r="492" spans="1:24" x14ac:dyDescent="0.25">
      <c r="A492" t="s">
        <v>44</v>
      </c>
      <c r="B492" t="s">
        <v>2222</v>
      </c>
      <c r="C492" t="s">
        <v>446</v>
      </c>
      <c r="D492" t="s">
        <v>44</v>
      </c>
      <c r="E492" t="s">
        <v>1013</v>
      </c>
      <c r="F492">
        <v>26340</v>
      </c>
      <c r="G492" t="s">
        <v>2204</v>
      </c>
      <c r="H492" t="s">
        <v>2223</v>
      </c>
      <c r="I492" t="s">
        <v>446</v>
      </c>
      <c r="J492" t="s">
        <v>2204</v>
      </c>
      <c r="K492" t="s">
        <v>992</v>
      </c>
      <c r="L492" t="s">
        <v>992</v>
      </c>
      <c r="M492" t="s">
        <v>992</v>
      </c>
      <c r="N492" t="s">
        <v>992</v>
      </c>
      <c r="O492" t="s">
        <v>992</v>
      </c>
      <c r="P492" t="s">
        <v>992</v>
      </c>
      <c r="Q492" t="b">
        <v>1</v>
      </c>
      <c r="R492" t="b">
        <v>0</v>
      </c>
      <c r="S492" t="s">
        <v>1032</v>
      </c>
      <c r="T492" t="s">
        <v>992</v>
      </c>
      <c r="U492" t="s">
        <v>1139</v>
      </c>
      <c r="V492" t="s">
        <v>995</v>
      </c>
      <c r="W492" t="s">
        <v>2206</v>
      </c>
      <c r="X492" t="s">
        <v>2207</v>
      </c>
    </row>
    <row r="493" spans="1:24" x14ac:dyDescent="0.25">
      <c r="A493" t="s">
        <v>44</v>
      </c>
      <c r="B493" t="s">
        <v>2224</v>
      </c>
      <c r="C493" t="s">
        <v>446</v>
      </c>
      <c r="D493" t="s">
        <v>44</v>
      </c>
      <c r="E493" t="s">
        <v>1015</v>
      </c>
      <c r="F493">
        <v>26645</v>
      </c>
      <c r="G493" t="s">
        <v>2204</v>
      </c>
      <c r="H493" t="s">
        <v>2225</v>
      </c>
      <c r="I493" t="s">
        <v>446</v>
      </c>
      <c r="J493" t="s">
        <v>2204</v>
      </c>
      <c r="K493" t="s">
        <v>992</v>
      </c>
      <c r="L493" t="s">
        <v>992</v>
      </c>
      <c r="M493" t="s">
        <v>992</v>
      </c>
      <c r="N493" t="s">
        <v>992</v>
      </c>
      <c r="O493" t="s">
        <v>992</v>
      </c>
      <c r="P493" t="s">
        <v>992</v>
      </c>
      <c r="Q493" t="b">
        <v>1</v>
      </c>
      <c r="R493" t="b">
        <v>0</v>
      </c>
      <c r="S493" t="s">
        <v>1032</v>
      </c>
      <c r="T493" t="s">
        <v>992</v>
      </c>
      <c r="U493" t="s">
        <v>1139</v>
      </c>
      <c r="V493" t="s">
        <v>995</v>
      </c>
      <c r="W493" t="s">
        <v>2206</v>
      </c>
      <c r="X493" t="s">
        <v>2207</v>
      </c>
    </row>
    <row r="494" spans="1:24" x14ac:dyDescent="0.25">
      <c r="A494" t="s">
        <v>44</v>
      </c>
      <c r="B494" t="s">
        <v>2226</v>
      </c>
      <c r="C494" t="s">
        <v>446</v>
      </c>
      <c r="D494" t="s">
        <v>44</v>
      </c>
      <c r="E494" t="s">
        <v>1017</v>
      </c>
      <c r="F494">
        <v>27423</v>
      </c>
      <c r="G494" t="s">
        <v>2204</v>
      </c>
      <c r="H494" t="s">
        <v>2227</v>
      </c>
      <c r="I494" t="s">
        <v>446</v>
      </c>
      <c r="J494" t="s">
        <v>2204</v>
      </c>
      <c r="K494" t="s">
        <v>992</v>
      </c>
      <c r="L494" t="s">
        <v>992</v>
      </c>
      <c r="M494" t="s">
        <v>992</v>
      </c>
      <c r="N494" t="s">
        <v>992</v>
      </c>
      <c r="O494" t="s">
        <v>992</v>
      </c>
      <c r="P494" t="s">
        <v>992</v>
      </c>
      <c r="Q494" t="b">
        <v>1</v>
      </c>
      <c r="R494" t="b">
        <v>0</v>
      </c>
      <c r="S494" t="s">
        <v>1032</v>
      </c>
      <c r="T494" t="s">
        <v>992</v>
      </c>
      <c r="U494" t="s">
        <v>1139</v>
      </c>
      <c r="V494" t="s">
        <v>995</v>
      </c>
      <c r="W494" t="s">
        <v>2206</v>
      </c>
      <c r="X494" t="s">
        <v>2207</v>
      </c>
    </row>
    <row r="495" spans="1:24" x14ac:dyDescent="0.25">
      <c r="A495" t="s">
        <v>44</v>
      </c>
      <c r="B495" t="s">
        <v>2228</v>
      </c>
      <c r="C495" t="s">
        <v>446</v>
      </c>
      <c r="D495" t="s">
        <v>44</v>
      </c>
      <c r="E495" t="s">
        <v>1019</v>
      </c>
      <c r="F495">
        <v>28750</v>
      </c>
      <c r="G495" t="s">
        <v>2204</v>
      </c>
      <c r="H495" t="s">
        <v>2229</v>
      </c>
      <c r="I495" t="s">
        <v>446</v>
      </c>
      <c r="J495" t="s">
        <v>2204</v>
      </c>
      <c r="K495" t="s">
        <v>992</v>
      </c>
      <c r="L495" t="s">
        <v>992</v>
      </c>
      <c r="M495" t="s">
        <v>992</v>
      </c>
      <c r="N495" t="s">
        <v>992</v>
      </c>
      <c r="O495" t="s">
        <v>992</v>
      </c>
      <c r="P495" t="s">
        <v>992</v>
      </c>
      <c r="Q495" t="b">
        <v>1</v>
      </c>
      <c r="R495" t="b">
        <v>0</v>
      </c>
      <c r="S495" t="s">
        <v>1032</v>
      </c>
      <c r="T495" t="s">
        <v>992</v>
      </c>
      <c r="U495" t="s">
        <v>1139</v>
      </c>
      <c r="V495" t="s">
        <v>995</v>
      </c>
      <c r="W495" t="s">
        <v>2206</v>
      </c>
      <c r="X495" t="s">
        <v>2207</v>
      </c>
    </row>
    <row r="496" spans="1:24" x14ac:dyDescent="0.25">
      <c r="A496" t="s">
        <v>44</v>
      </c>
      <c r="B496" t="s">
        <v>2230</v>
      </c>
      <c r="C496" t="s">
        <v>446</v>
      </c>
      <c r="D496" t="s">
        <v>44</v>
      </c>
      <c r="E496" t="s">
        <v>1021</v>
      </c>
      <c r="F496">
        <v>30013</v>
      </c>
      <c r="G496" t="s">
        <v>2204</v>
      </c>
      <c r="H496" t="s">
        <v>2231</v>
      </c>
      <c r="I496" t="s">
        <v>446</v>
      </c>
      <c r="J496" t="s">
        <v>2204</v>
      </c>
      <c r="K496" t="s">
        <v>992</v>
      </c>
      <c r="L496" t="s">
        <v>992</v>
      </c>
      <c r="M496" t="s">
        <v>992</v>
      </c>
      <c r="N496" t="s">
        <v>992</v>
      </c>
      <c r="O496" t="s">
        <v>992</v>
      </c>
      <c r="P496" t="s">
        <v>992</v>
      </c>
      <c r="Q496" t="b">
        <v>1</v>
      </c>
      <c r="R496" t="b">
        <v>0</v>
      </c>
      <c r="S496" t="s">
        <v>1032</v>
      </c>
      <c r="T496" t="s">
        <v>992</v>
      </c>
      <c r="U496" t="s">
        <v>1139</v>
      </c>
      <c r="V496" t="s">
        <v>995</v>
      </c>
      <c r="W496" t="s">
        <v>2206</v>
      </c>
      <c r="X496" t="s">
        <v>2207</v>
      </c>
    </row>
    <row r="497" spans="1:24" x14ac:dyDescent="0.25">
      <c r="A497" t="s">
        <v>44</v>
      </c>
      <c r="B497" t="s">
        <v>2232</v>
      </c>
      <c r="C497" t="s">
        <v>446</v>
      </c>
      <c r="D497" t="s">
        <v>44</v>
      </c>
      <c r="E497" t="s">
        <v>1129</v>
      </c>
      <c r="F497">
        <v>30976</v>
      </c>
      <c r="G497" t="s">
        <v>2204</v>
      </c>
      <c r="H497" t="s">
        <v>2233</v>
      </c>
      <c r="I497" t="s">
        <v>446</v>
      </c>
      <c r="J497" t="s">
        <v>2204</v>
      </c>
      <c r="K497" t="s">
        <v>992</v>
      </c>
      <c r="L497" t="s">
        <v>992</v>
      </c>
      <c r="M497" t="s">
        <v>992</v>
      </c>
      <c r="N497" t="s">
        <v>992</v>
      </c>
      <c r="O497" t="s">
        <v>992</v>
      </c>
      <c r="P497" t="s">
        <v>992</v>
      </c>
      <c r="Q497" t="b">
        <v>1</v>
      </c>
      <c r="R497" t="b">
        <v>0</v>
      </c>
      <c r="S497" t="s">
        <v>1032</v>
      </c>
      <c r="T497" t="s">
        <v>992</v>
      </c>
      <c r="U497" t="s">
        <v>1139</v>
      </c>
      <c r="V497" t="s">
        <v>995</v>
      </c>
      <c r="W497" t="s">
        <v>2206</v>
      </c>
      <c r="X497" t="s">
        <v>2207</v>
      </c>
    </row>
    <row r="498" spans="1:24" x14ac:dyDescent="0.25">
      <c r="A498" t="s">
        <v>44</v>
      </c>
      <c r="B498" t="s">
        <v>2234</v>
      </c>
      <c r="C498" t="s">
        <v>447</v>
      </c>
      <c r="D498" t="s">
        <v>44</v>
      </c>
      <c r="E498" t="s">
        <v>990</v>
      </c>
      <c r="F498">
        <v>65775</v>
      </c>
      <c r="G498" t="s">
        <v>2204</v>
      </c>
      <c r="H498" t="s">
        <v>2235</v>
      </c>
      <c r="I498" t="s">
        <v>447</v>
      </c>
      <c r="J498" t="s">
        <v>2204</v>
      </c>
      <c r="K498" t="s">
        <v>992</v>
      </c>
      <c r="L498" t="s">
        <v>992</v>
      </c>
      <c r="M498" t="s">
        <v>992</v>
      </c>
      <c r="N498" t="s">
        <v>992</v>
      </c>
      <c r="O498" t="s">
        <v>992</v>
      </c>
      <c r="P498" t="s">
        <v>992</v>
      </c>
      <c r="Q498" t="b">
        <v>1</v>
      </c>
      <c r="R498" t="b">
        <v>0</v>
      </c>
      <c r="S498" t="s">
        <v>1032</v>
      </c>
      <c r="T498" t="s">
        <v>992</v>
      </c>
      <c r="U498" t="s">
        <v>1139</v>
      </c>
      <c r="V498" t="s">
        <v>995</v>
      </c>
      <c r="W498" t="s">
        <v>2206</v>
      </c>
      <c r="X498" t="s">
        <v>2236</v>
      </c>
    </row>
    <row r="499" spans="1:24" x14ac:dyDescent="0.25">
      <c r="A499" t="s">
        <v>44</v>
      </c>
      <c r="B499" t="s">
        <v>2237</v>
      </c>
      <c r="C499" t="s">
        <v>447</v>
      </c>
      <c r="D499" t="s">
        <v>44</v>
      </c>
      <c r="E499" t="s">
        <v>999</v>
      </c>
      <c r="F499">
        <v>51334</v>
      </c>
      <c r="G499" t="s">
        <v>2204</v>
      </c>
      <c r="H499" t="s">
        <v>2238</v>
      </c>
      <c r="I499" t="s">
        <v>447</v>
      </c>
      <c r="J499" t="s">
        <v>2204</v>
      </c>
      <c r="K499" t="s">
        <v>992</v>
      </c>
      <c r="L499" t="s">
        <v>992</v>
      </c>
      <c r="M499" t="s">
        <v>992</v>
      </c>
      <c r="N499" t="s">
        <v>992</v>
      </c>
      <c r="O499" t="s">
        <v>992</v>
      </c>
      <c r="P499" t="s">
        <v>992</v>
      </c>
      <c r="Q499" t="b">
        <v>1</v>
      </c>
      <c r="R499" t="b">
        <v>0</v>
      </c>
      <c r="S499" t="s">
        <v>1032</v>
      </c>
      <c r="T499" t="s">
        <v>992</v>
      </c>
      <c r="U499" t="s">
        <v>1139</v>
      </c>
      <c r="V499" t="s">
        <v>995</v>
      </c>
      <c r="W499" t="s">
        <v>2206</v>
      </c>
      <c r="X499" t="s">
        <v>2236</v>
      </c>
    </row>
    <row r="500" spans="1:24" x14ac:dyDescent="0.25">
      <c r="A500" t="s">
        <v>44</v>
      </c>
      <c r="B500" t="s">
        <v>2239</v>
      </c>
      <c r="C500" t="s">
        <v>447</v>
      </c>
      <c r="D500" t="s">
        <v>44</v>
      </c>
      <c r="E500" t="s">
        <v>1001</v>
      </c>
      <c r="F500">
        <v>39669</v>
      </c>
      <c r="G500" t="s">
        <v>2204</v>
      </c>
      <c r="H500" t="s">
        <v>2240</v>
      </c>
      <c r="I500" t="s">
        <v>447</v>
      </c>
      <c r="J500" t="s">
        <v>2204</v>
      </c>
      <c r="K500" t="s">
        <v>992</v>
      </c>
      <c r="L500" t="s">
        <v>992</v>
      </c>
      <c r="M500" t="s">
        <v>992</v>
      </c>
      <c r="N500" t="s">
        <v>992</v>
      </c>
      <c r="O500" t="s">
        <v>992</v>
      </c>
      <c r="P500" t="s">
        <v>992</v>
      </c>
      <c r="Q500" t="b">
        <v>1</v>
      </c>
      <c r="R500" t="b">
        <v>0</v>
      </c>
      <c r="S500" t="s">
        <v>1032</v>
      </c>
      <c r="T500" t="s">
        <v>992</v>
      </c>
      <c r="U500" t="s">
        <v>1139</v>
      </c>
      <c r="V500" t="s">
        <v>995</v>
      </c>
      <c r="W500" t="s">
        <v>2206</v>
      </c>
      <c r="X500" t="s">
        <v>2236</v>
      </c>
    </row>
    <row r="501" spans="1:24" x14ac:dyDescent="0.25">
      <c r="A501" t="s">
        <v>44</v>
      </c>
      <c r="B501" t="s">
        <v>2241</v>
      </c>
      <c r="C501" t="s">
        <v>447</v>
      </c>
      <c r="D501" t="s">
        <v>44</v>
      </c>
      <c r="E501" t="s">
        <v>1003</v>
      </c>
      <c r="F501">
        <v>43805</v>
      </c>
      <c r="G501" t="s">
        <v>2204</v>
      </c>
      <c r="H501" t="s">
        <v>2242</v>
      </c>
      <c r="I501" t="s">
        <v>447</v>
      </c>
      <c r="J501" t="s">
        <v>2204</v>
      </c>
      <c r="K501" t="s">
        <v>992</v>
      </c>
      <c r="L501" t="s">
        <v>992</v>
      </c>
      <c r="M501" t="s">
        <v>992</v>
      </c>
      <c r="N501" t="s">
        <v>992</v>
      </c>
      <c r="O501" t="s">
        <v>992</v>
      </c>
      <c r="P501" t="s">
        <v>992</v>
      </c>
      <c r="Q501" t="b">
        <v>1</v>
      </c>
      <c r="R501" t="b">
        <v>0</v>
      </c>
      <c r="S501" t="s">
        <v>1032</v>
      </c>
      <c r="T501" t="s">
        <v>992</v>
      </c>
      <c r="U501" t="s">
        <v>1139</v>
      </c>
      <c r="V501" t="s">
        <v>995</v>
      </c>
      <c r="W501" t="s">
        <v>2206</v>
      </c>
      <c r="X501" t="s">
        <v>2236</v>
      </c>
    </row>
    <row r="502" spans="1:24" x14ac:dyDescent="0.25">
      <c r="A502" t="s">
        <v>44</v>
      </c>
      <c r="B502" t="s">
        <v>2243</v>
      </c>
      <c r="C502" t="s">
        <v>447</v>
      </c>
      <c r="D502" t="s">
        <v>44</v>
      </c>
      <c r="E502" t="s">
        <v>1005</v>
      </c>
      <c r="F502">
        <v>69702</v>
      </c>
      <c r="G502" t="s">
        <v>2204</v>
      </c>
      <c r="H502" t="s">
        <v>2244</v>
      </c>
      <c r="I502" t="s">
        <v>447</v>
      </c>
      <c r="J502" t="s">
        <v>2204</v>
      </c>
      <c r="K502" t="s">
        <v>992</v>
      </c>
      <c r="L502" t="s">
        <v>992</v>
      </c>
      <c r="M502" t="s">
        <v>992</v>
      </c>
      <c r="N502" t="s">
        <v>992</v>
      </c>
      <c r="O502" t="s">
        <v>992</v>
      </c>
      <c r="P502" t="s">
        <v>992</v>
      </c>
      <c r="Q502" t="b">
        <v>1</v>
      </c>
      <c r="R502" t="b">
        <v>0</v>
      </c>
      <c r="S502" t="s">
        <v>1032</v>
      </c>
      <c r="T502" t="s">
        <v>992</v>
      </c>
      <c r="U502" t="s">
        <v>1139</v>
      </c>
      <c r="V502" t="s">
        <v>995</v>
      </c>
      <c r="W502" t="s">
        <v>2206</v>
      </c>
      <c r="X502" t="s">
        <v>2236</v>
      </c>
    </row>
    <row r="503" spans="1:24" x14ac:dyDescent="0.25">
      <c r="A503" t="s">
        <v>44</v>
      </c>
      <c r="B503" t="s">
        <v>2245</v>
      </c>
      <c r="C503" t="s">
        <v>447</v>
      </c>
      <c r="D503" t="s">
        <v>44</v>
      </c>
      <c r="E503" t="s">
        <v>1007</v>
      </c>
      <c r="F503">
        <v>45963</v>
      </c>
      <c r="G503" t="s">
        <v>2204</v>
      </c>
      <c r="H503" t="s">
        <v>2246</v>
      </c>
      <c r="I503" t="s">
        <v>447</v>
      </c>
      <c r="J503" t="s">
        <v>2204</v>
      </c>
      <c r="K503" t="s">
        <v>992</v>
      </c>
      <c r="L503" t="s">
        <v>992</v>
      </c>
      <c r="M503" t="s">
        <v>992</v>
      </c>
      <c r="N503" t="s">
        <v>992</v>
      </c>
      <c r="O503" t="s">
        <v>992</v>
      </c>
      <c r="P503" t="s">
        <v>992</v>
      </c>
      <c r="Q503" t="b">
        <v>1</v>
      </c>
      <c r="R503" t="b">
        <v>0</v>
      </c>
      <c r="S503" t="s">
        <v>1032</v>
      </c>
      <c r="T503" t="s">
        <v>992</v>
      </c>
      <c r="U503" t="s">
        <v>1139</v>
      </c>
      <c r="V503" t="s">
        <v>995</v>
      </c>
      <c r="W503" t="s">
        <v>2206</v>
      </c>
      <c r="X503" t="s">
        <v>2236</v>
      </c>
    </row>
    <row r="504" spans="1:24" x14ac:dyDescent="0.25">
      <c r="A504" t="s">
        <v>44</v>
      </c>
      <c r="B504" t="s">
        <v>2247</v>
      </c>
      <c r="C504" t="s">
        <v>447</v>
      </c>
      <c r="D504" t="s">
        <v>44</v>
      </c>
      <c r="E504" t="s">
        <v>1009</v>
      </c>
      <c r="F504">
        <v>39296</v>
      </c>
      <c r="G504" t="s">
        <v>2204</v>
      </c>
      <c r="H504" t="s">
        <v>2248</v>
      </c>
      <c r="I504" t="s">
        <v>447</v>
      </c>
      <c r="J504" t="s">
        <v>2204</v>
      </c>
      <c r="K504" t="s">
        <v>992</v>
      </c>
      <c r="L504" t="s">
        <v>992</v>
      </c>
      <c r="M504" t="s">
        <v>992</v>
      </c>
      <c r="N504" t="s">
        <v>992</v>
      </c>
      <c r="O504" t="s">
        <v>992</v>
      </c>
      <c r="P504" t="s">
        <v>992</v>
      </c>
      <c r="Q504" t="b">
        <v>1</v>
      </c>
      <c r="R504" t="b">
        <v>0</v>
      </c>
      <c r="S504" t="s">
        <v>1032</v>
      </c>
      <c r="T504" t="s">
        <v>992</v>
      </c>
      <c r="U504" t="s">
        <v>1139</v>
      </c>
      <c r="V504" t="s">
        <v>995</v>
      </c>
      <c r="W504" t="s">
        <v>2206</v>
      </c>
      <c r="X504" t="s">
        <v>2236</v>
      </c>
    </row>
    <row r="505" spans="1:24" x14ac:dyDescent="0.25">
      <c r="A505" t="s">
        <v>44</v>
      </c>
      <c r="B505" t="s">
        <v>2249</v>
      </c>
      <c r="C505" t="s">
        <v>447</v>
      </c>
      <c r="D505" t="s">
        <v>44</v>
      </c>
      <c r="E505" t="s">
        <v>1011</v>
      </c>
      <c r="F505">
        <v>46222</v>
      </c>
      <c r="G505" t="s">
        <v>2204</v>
      </c>
      <c r="H505" t="s">
        <v>2250</v>
      </c>
      <c r="I505" t="s">
        <v>447</v>
      </c>
      <c r="J505" t="s">
        <v>2204</v>
      </c>
      <c r="K505" t="s">
        <v>992</v>
      </c>
      <c r="L505" t="s">
        <v>992</v>
      </c>
      <c r="M505" t="s">
        <v>992</v>
      </c>
      <c r="N505" t="s">
        <v>992</v>
      </c>
      <c r="O505" t="s">
        <v>992</v>
      </c>
      <c r="P505" t="s">
        <v>992</v>
      </c>
      <c r="Q505" t="b">
        <v>1</v>
      </c>
      <c r="R505" t="b">
        <v>0</v>
      </c>
      <c r="S505" t="s">
        <v>1032</v>
      </c>
      <c r="T505" t="s">
        <v>992</v>
      </c>
      <c r="U505" t="s">
        <v>1139</v>
      </c>
      <c r="V505" t="s">
        <v>995</v>
      </c>
      <c r="W505" t="s">
        <v>2206</v>
      </c>
      <c r="X505" t="s">
        <v>2236</v>
      </c>
    </row>
    <row r="506" spans="1:24" x14ac:dyDescent="0.25">
      <c r="A506" t="s">
        <v>44</v>
      </c>
      <c r="B506" t="s">
        <v>2251</v>
      </c>
      <c r="C506" t="s">
        <v>447</v>
      </c>
      <c r="D506" t="s">
        <v>44</v>
      </c>
      <c r="E506" t="s">
        <v>1013</v>
      </c>
      <c r="F506">
        <v>69138</v>
      </c>
      <c r="G506" t="s">
        <v>2204</v>
      </c>
      <c r="H506" t="s">
        <v>2252</v>
      </c>
      <c r="I506" t="s">
        <v>447</v>
      </c>
      <c r="J506" t="s">
        <v>2204</v>
      </c>
      <c r="K506" t="s">
        <v>992</v>
      </c>
      <c r="L506" t="s">
        <v>992</v>
      </c>
      <c r="M506" t="s">
        <v>992</v>
      </c>
      <c r="N506" t="s">
        <v>992</v>
      </c>
      <c r="O506" t="s">
        <v>992</v>
      </c>
      <c r="P506" t="s">
        <v>992</v>
      </c>
      <c r="Q506" t="b">
        <v>1</v>
      </c>
      <c r="R506" t="b">
        <v>0</v>
      </c>
      <c r="S506" t="s">
        <v>1032</v>
      </c>
      <c r="T506" t="s">
        <v>992</v>
      </c>
      <c r="U506" t="s">
        <v>1139</v>
      </c>
      <c r="V506" t="s">
        <v>995</v>
      </c>
      <c r="W506" t="s">
        <v>2206</v>
      </c>
      <c r="X506" t="s">
        <v>2236</v>
      </c>
    </row>
    <row r="507" spans="1:24" x14ac:dyDescent="0.25">
      <c r="A507" t="s">
        <v>44</v>
      </c>
      <c r="B507" t="s">
        <v>2253</v>
      </c>
      <c r="C507" t="s">
        <v>447</v>
      </c>
      <c r="D507" t="s">
        <v>44</v>
      </c>
      <c r="E507" t="s">
        <v>1015</v>
      </c>
      <c r="F507">
        <v>46841</v>
      </c>
      <c r="G507" t="s">
        <v>2204</v>
      </c>
      <c r="H507" t="s">
        <v>2254</v>
      </c>
      <c r="I507" t="s">
        <v>447</v>
      </c>
      <c r="J507" t="s">
        <v>2204</v>
      </c>
      <c r="K507" t="s">
        <v>992</v>
      </c>
      <c r="L507" t="s">
        <v>992</v>
      </c>
      <c r="M507" t="s">
        <v>992</v>
      </c>
      <c r="N507" t="s">
        <v>992</v>
      </c>
      <c r="O507" t="s">
        <v>992</v>
      </c>
      <c r="P507" t="s">
        <v>992</v>
      </c>
      <c r="Q507" t="b">
        <v>1</v>
      </c>
      <c r="R507" t="b">
        <v>0</v>
      </c>
      <c r="S507" t="s">
        <v>1032</v>
      </c>
      <c r="T507" t="s">
        <v>992</v>
      </c>
      <c r="U507" t="s">
        <v>1139</v>
      </c>
      <c r="V507" t="s">
        <v>995</v>
      </c>
      <c r="W507" t="s">
        <v>2206</v>
      </c>
      <c r="X507" t="s">
        <v>2236</v>
      </c>
    </row>
    <row r="508" spans="1:24" x14ac:dyDescent="0.25">
      <c r="A508" t="s">
        <v>44</v>
      </c>
      <c r="B508" t="s">
        <v>2255</v>
      </c>
      <c r="C508" t="s">
        <v>447</v>
      </c>
      <c r="D508" t="s">
        <v>44</v>
      </c>
      <c r="E508" t="s">
        <v>1017</v>
      </c>
      <c r="F508">
        <v>44582</v>
      </c>
      <c r="G508" t="s">
        <v>2204</v>
      </c>
      <c r="H508" t="s">
        <v>2256</v>
      </c>
      <c r="I508" t="s">
        <v>447</v>
      </c>
      <c r="J508" t="s">
        <v>2204</v>
      </c>
      <c r="K508" t="s">
        <v>992</v>
      </c>
      <c r="L508" t="s">
        <v>992</v>
      </c>
      <c r="M508" t="s">
        <v>992</v>
      </c>
      <c r="N508" t="s">
        <v>992</v>
      </c>
      <c r="O508" t="s">
        <v>992</v>
      </c>
      <c r="P508" t="s">
        <v>992</v>
      </c>
      <c r="Q508" t="b">
        <v>1</v>
      </c>
      <c r="R508" t="b">
        <v>0</v>
      </c>
      <c r="S508" t="s">
        <v>1032</v>
      </c>
      <c r="T508" t="s">
        <v>992</v>
      </c>
      <c r="U508" t="s">
        <v>1139</v>
      </c>
      <c r="V508" t="s">
        <v>995</v>
      </c>
      <c r="W508" t="s">
        <v>2206</v>
      </c>
      <c r="X508" t="s">
        <v>2236</v>
      </c>
    </row>
    <row r="509" spans="1:24" x14ac:dyDescent="0.25">
      <c r="A509" t="s">
        <v>44</v>
      </c>
      <c r="B509" t="s">
        <v>2257</v>
      </c>
      <c r="C509" t="s">
        <v>447</v>
      </c>
      <c r="D509" t="s">
        <v>44</v>
      </c>
      <c r="E509" t="s">
        <v>1019</v>
      </c>
      <c r="F509">
        <v>49025</v>
      </c>
      <c r="G509" t="s">
        <v>2204</v>
      </c>
      <c r="H509" t="s">
        <v>2258</v>
      </c>
      <c r="I509" t="s">
        <v>447</v>
      </c>
      <c r="J509" t="s">
        <v>2204</v>
      </c>
      <c r="K509" t="s">
        <v>992</v>
      </c>
      <c r="L509" t="s">
        <v>992</v>
      </c>
      <c r="M509" t="s">
        <v>992</v>
      </c>
      <c r="N509" t="s">
        <v>992</v>
      </c>
      <c r="O509" t="s">
        <v>992</v>
      </c>
      <c r="P509" t="s">
        <v>992</v>
      </c>
      <c r="Q509" t="b">
        <v>1</v>
      </c>
      <c r="R509" t="b">
        <v>0</v>
      </c>
      <c r="S509" t="s">
        <v>1032</v>
      </c>
      <c r="T509" t="s">
        <v>992</v>
      </c>
      <c r="U509" t="s">
        <v>1139</v>
      </c>
      <c r="V509" t="s">
        <v>995</v>
      </c>
      <c r="W509" t="s">
        <v>2206</v>
      </c>
      <c r="X509" t="s">
        <v>2236</v>
      </c>
    </row>
    <row r="510" spans="1:24" x14ac:dyDescent="0.25">
      <c r="A510" t="s">
        <v>44</v>
      </c>
      <c r="B510" t="s">
        <v>2259</v>
      </c>
      <c r="C510" t="s">
        <v>447</v>
      </c>
      <c r="D510" t="s">
        <v>44</v>
      </c>
      <c r="E510" t="s">
        <v>1021</v>
      </c>
      <c r="F510">
        <v>85269</v>
      </c>
      <c r="G510" t="s">
        <v>2204</v>
      </c>
      <c r="H510" t="s">
        <v>2260</v>
      </c>
      <c r="I510" t="s">
        <v>447</v>
      </c>
      <c r="J510" t="s">
        <v>2204</v>
      </c>
      <c r="K510" t="s">
        <v>992</v>
      </c>
      <c r="L510" t="s">
        <v>992</v>
      </c>
      <c r="M510" t="s">
        <v>992</v>
      </c>
      <c r="N510" t="s">
        <v>992</v>
      </c>
      <c r="O510" t="s">
        <v>992</v>
      </c>
      <c r="P510" t="s">
        <v>992</v>
      </c>
      <c r="Q510" t="b">
        <v>1</v>
      </c>
      <c r="R510" t="b">
        <v>0</v>
      </c>
      <c r="S510" t="s">
        <v>1032</v>
      </c>
      <c r="T510" t="s">
        <v>992</v>
      </c>
      <c r="U510" t="s">
        <v>1139</v>
      </c>
      <c r="V510" t="s">
        <v>995</v>
      </c>
      <c r="W510" t="s">
        <v>2206</v>
      </c>
      <c r="X510" t="s">
        <v>2236</v>
      </c>
    </row>
    <row r="511" spans="1:24" x14ac:dyDescent="0.25">
      <c r="A511" t="s">
        <v>44</v>
      </c>
      <c r="B511" t="s">
        <v>2261</v>
      </c>
      <c r="C511" t="s">
        <v>447</v>
      </c>
      <c r="D511" t="s">
        <v>44</v>
      </c>
      <c r="E511" t="s">
        <v>1129</v>
      </c>
      <c r="F511">
        <v>56994</v>
      </c>
      <c r="G511" t="s">
        <v>2204</v>
      </c>
      <c r="H511" t="s">
        <v>2262</v>
      </c>
      <c r="I511" t="s">
        <v>447</v>
      </c>
      <c r="J511" t="s">
        <v>2204</v>
      </c>
      <c r="K511" t="s">
        <v>992</v>
      </c>
      <c r="L511" t="s">
        <v>992</v>
      </c>
      <c r="M511" t="s">
        <v>992</v>
      </c>
      <c r="N511" t="s">
        <v>992</v>
      </c>
      <c r="O511" t="s">
        <v>992</v>
      </c>
      <c r="P511" t="s">
        <v>992</v>
      </c>
      <c r="Q511" t="b">
        <v>1</v>
      </c>
      <c r="R511" t="b">
        <v>0</v>
      </c>
      <c r="S511" t="s">
        <v>1032</v>
      </c>
      <c r="T511" t="s">
        <v>992</v>
      </c>
      <c r="U511" t="s">
        <v>1139</v>
      </c>
      <c r="V511" t="s">
        <v>995</v>
      </c>
      <c r="W511" t="s">
        <v>2206</v>
      </c>
      <c r="X511" t="s">
        <v>2236</v>
      </c>
    </row>
    <row r="512" spans="1:24" x14ac:dyDescent="0.25">
      <c r="A512" t="s">
        <v>44</v>
      </c>
      <c r="B512" t="s">
        <v>2263</v>
      </c>
      <c r="C512" t="s">
        <v>448</v>
      </c>
      <c r="D512" t="s">
        <v>44</v>
      </c>
      <c r="E512" t="s">
        <v>990</v>
      </c>
      <c r="F512">
        <v>7735</v>
      </c>
      <c r="G512" t="s">
        <v>2204</v>
      </c>
      <c r="H512" t="s">
        <v>2264</v>
      </c>
      <c r="I512" t="s">
        <v>448</v>
      </c>
      <c r="J512" t="s">
        <v>2204</v>
      </c>
      <c r="K512" t="s">
        <v>992</v>
      </c>
      <c r="L512" t="s">
        <v>992</v>
      </c>
      <c r="M512" t="s">
        <v>992</v>
      </c>
      <c r="N512" t="s">
        <v>992</v>
      </c>
      <c r="O512" t="s">
        <v>992</v>
      </c>
      <c r="P512" t="s">
        <v>992</v>
      </c>
      <c r="Q512" t="b">
        <v>1</v>
      </c>
      <c r="R512" t="b">
        <v>0</v>
      </c>
      <c r="S512" t="s">
        <v>1032</v>
      </c>
      <c r="T512" t="s">
        <v>992</v>
      </c>
      <c r="U512" t="s">
        <v>1139</v>
      </c>
      <c r="V512" t="s">
        <v>995</v>
      </c>
      <c r="W512" t="s">
        <v>2206</v>
      </c>
      <c r="X512" t="s">
        <v>2265</v>
      </c>
    </row>
    <row r="513" spans="1:24" x14ac:dyDescent="0.25">
      <c r="A513" t="s">
        <v>44</v>
      </c>
      <c r="B513" t="s">
        <v>2266</v>
      </c>
      <c r="C513" t="s">
        <v>448</v>
      </c>
      <c r="D513" t="s">
        <v>44</v>
      </c>
      <c r="E513" t="s">
        <v>999</v>
      </c>
      <c r="F513">
        <v>7168</v>
      </c>
      <c r="G513" t="s">
        <v>2204</v>
      </c>
      <c r="H513" t="s">
        <v>2267</v>
      </c>
      <c r="I513" t="s">
        <v>448</v>
      </c>
      <c r="J513" t="s">
        <v>2204</v>
      </c>
      <c r="K513" t="s">
        <v>992</v>
      </c>
      <c r="L513" t="s">
        <v>992</v>
      </c>
      <c r="M513" t="s">
        <v>992</v>
      </c>
      <c r="N513" t="s">
        <v>992</v>
      </c>
      <c r="O513" t="s">
        <v>992</v>
      </c>
      <c r="P513" t="s">
        <v>992</v>
      </c>
      <c r="Q513" t="b">
        <v>1</v>
      </c>
      <c r="R513" t="b">
        <v>0</v>
      </c>
      <c r="S513" t="s">
        <v>1032</v>
      </c>
      <c r="T513" t="s">
        <v>992</v>
      </c>
      <c r="U513" t="s">
        <v>1139</v>
      </c>
      <c r="V513" t="s">
        <v>995</v>
      </c>
      <c r="W513" t="s">
        <v>2206</v>
      </c>
      <c r="X513" t="s">
        <v>2265</v>
      </c>
    </row>
    <row r="514" spans="1:24" x14ac:dyDescent="0.25">
      <c r="A514" t="s">
        <v>44</v>
      </c>
      <c r="B514" t="s">
        <v>2268</v>
      </c>
      <c r="C514" t="s">
        <v>448</v>
      </c>
      <c r="D514" t="s">
        <v>44</v>
      </c>
      <c r="E514" t="s">
        <v>1001</v>
      </c>
      <c r="F514">
        <v>6840</v>
      </c>
      <c r="G514" t="s">
        <v>2204</v>
      </c>
      <c r="H514" t="s">
        <v>2269</v>
      </c>
      <c r="I514" t="s">
        <v>448</v>
      </c>
      <c r="J514" t="s">
        <v>2204</v>
      </c>
      <c r="K514" t="s">
        <v>992</v>
      </c>
      <c r="L514" t="s">
        <v>992</v>
      </c>
      <c r="M514" t="s">
        <v>992</v>
      </c>
      <c r="N514" t="s">
        <v>992</v>
      </c>
      <c r="O514" t="s">
        <v>992</v>
      </c>
      <c r="P514" t="s">
        <v>992</v>
      </c>
      <c r="Q514" t="b">
        <v>1</v>
      </c>
      <c r="R514" t="b">
        <v>0</v>
      </c>
      <c r="S514" t="s">
        <v>1032</v>
      </c>
      <c r="T514" t="s">
        <v>992</v>
      </c>
      <c r="U514" t="s">
        <v>1139</v>
      </c>
      <c r="V514" t="s">
        <v>995</v>
      </c>
      <c r="W514" t="s">
        <v>2206</v>
      </c>
      <c r="X514" t="s">
        <v>2265</v>
      </c>
    </row>
    <row r="515" spans="1:24" x14ac:dyDescent="0.25">
      <c r="A515" t="s">
        <v>44</v>
      </c>
      <c r="B515" t="s">
        <v>2270</v>
      </c>
      <c r="C515" t="s">
        <v>448</v>
      </c>
      <c r="D515" t="s">
        <v>44</v>
      </c>
      <c r="E515" t="s">
        <v>1003</v>
      </c>
      <c r="F515">
        <v>7614</v>
      </c>
      <c r="G515" t="s">
        <v>2204</v>
      </c>
      <c r="H515" t="s">
        <v>2271</v>
      </c>
      <c r="I515" t="s">
        <v>448</v>
      </c>
      <c r="J515" t="s">
        <v>2204</v>
      </c>
      <c r="K515" t="s">
        <v>992</v>
      </c>
      <c r="L515" t="s">
        <v>992</v>
      </c>
      <c r="M515" t="s">
        <v>992</v>
      </c>
      <c r="N515" t="s">
        <v>992</v>
      </c>
      <c r="O515" t="s">
        <v>992</v>
      </c>
      <c r="P515" t="s">
        <v>992</v>
      </c>
      <c r="Q515" t="b">
        <v>1</v>
      </c>
      <c r="R515" t="b">
        <v>0</v>
      </c>
      <c r="S515" t="s">
        <v>1032</v>
      </c>
      <c r="T515" t="s">
        <v>992</v>
      </c>
      <c r="U515" t="s">
        <v>1139</v>
      </c>
      <c r="V515" t="s">
        <v>995</v>
      </c>
      <c r="W515" t="s">
        <v>2206</v>
      </c>
      <c r="X515" t="s">
        <v>2265</v>
      </c>
    </row>
    <row r="516" spans="1:24" x14ac:dyDescent="0.25">
      <c r="A516" t="s">
        <v>44</v>
      </c>
      <c r="B516" t="s">
        <v>2272</v>
      </c>
      <c r="C516" t="s">
        <v>448</v>
      </c>
      <c r="D516" t="s">
        <v>44</v>
      </c>
      <c r="E516" t="s">
        <v>1005</v>
      </c>
      <c r="F516">
        <v>7780</v>
      </c>
      <c r="G516" t="s">
        <v>2204</v>
      </c>
      <c r="H516" t="s">
        <v>2273</v>
      </c>
      <c r="I516" t="s">
        <v>448</v>
      </c>
      <c r="J516" t="s">
        <v>2204</v>
      </c>
      <c r="K516" t="s">
        <v>992</v>
      </c>
      <c r="L516" t="s">
        <v>992</v>
      </c>
      <c r="M516" t="s">
        <v>992</v>
      </c>
      <c r="N516" t="s">
        <v>992</v>
      </c>
      <c r="O516" t="s">
        <v>992</v>
      </c>
      <c r="P516" t="s">
        <v>992</v>
      </c>
      <c r="Q516" t="b">
        <v>1</v>
      </c>
      <c r="R516" t="b">
        <v>0</v>
      </c>
      <c r="S516" t="s">
        <v>1032</v>
      </c>
      <c r="T516" t="s">
        <v>992</v>
      </c>
      <c r="U516" t="s">
        <v>1139</v>
      </c>
      <c r="V516" t="s">
        <v>995</v>
      </c>
      <c r="W516" t="s">
        <v>2206</v>
      </c>
      <c r="X516" t="s">
        <v>2265</v>
      </c>
    </row>
    <row r="517" spans="1:24" x14ac:dyDescent="0.25">
      <c r="A517" t="s">
        <v>44</v>
      </c>
      <c r="B517" t="s">
        <v>2274</v>
      </c>
      <c r="C517" t="s">
        <v>448</v>
      </c>
      <c r="D517" t="s">
        <v>44</v>
      </c>
      <c r="E517" t="s">
        <v>1007</v>
      </c>
      <c r="F517">
        <v>7451</v>
      </c>
      <c r="G517" t="s">
        <v>2204</v>
      </c>
      <c r="H517" t="s">
        <v>2275</v>
      </c>
      <c r="I517" t="s">
        <v>448</v>
      </c>
      <c r="J517" t="s">
        <v>2204</v>
      </c>
      <c r="K517" t="s">
        <v>992</v>
      </c>
      <c r="L517" t="s">
        <v>992</v>
      </c>
      <c r="M517" t="s">
        <v>992</v>
      </c>
      <c r="N517" t="s">
        <v>992</v>
      </c>
      <c r="O517" t="s">
        <v>992</v>
      </c>
      <c r="P517" t="s">
        <v>992</v>
      </c>
      <c r="Q517" t="b">
        <v>1</v>
      </c>
      <c r="R517" t="b">
        <v>0</v>
      </c>
      <c r="S517" t="s">
        <v>1032</v>
      </c>
      <c r="T517" t="s">
        <v>992</v>
      </c>
      <c r="U517" t="s">
        <v>1139</v>
      </c>
      <c r="V517" t="s">
        <v>995</v>
      </c>
      <c r="W517" t="s">
        <v>2206</v>
      </c>
      <c r="X517" t="s">
        <v>2265</v>
      </c>
    </row>
    <row r="518" spans="1:24" x14ac:dyDescent="0.25">
      <c r="A518" t="s">
        <v>44</v>
      </c>
      <c r="B518" t="s">
        <v>2276</v>
      </c>
      <c r="C518" t="s">
        <v>448</v>
      </c>
      <c r="D518" t="s">
        <v>44</v>
      </c>
      <c r="E518" t="s">
        <v>1009</v>
      </c>
      <c r="F518">
        <v>7009</v>
      </c>
      <c r="G518" t="s">
        <v>2204</v>
      </c>
      <c r="H518" t="s">
        <v>2277</v>
      </c>
      <c r="I518" t="s">
        <v>448</v>
      </c>
      <c r="J518" t="s">
        <v>2204</v>
      </c>
      <c r="K518" t="s">
        <v>992</v>
      </c>
      <c r="L518" t="s">
        <v>992</v>
      </c>
      <c r="M518" t="s">
        <v>992</v>
      </c>
      <c r="N518" t="s">
        <v>992</v>
      </c>
      <c r="O518" t="s">
        <v>992</v>
      </c>
      <c r="P518" t="s">
        <v>992</v>
      </c>
      <c r="Q518" t="b">
        <v>1</v>
      </c>
      <c r="R518" t="b">
        <v>0</v>
      </c>
      <c r="S518" t="s">
        <v>1032</v>
      </c>
      <c r="T518" t="s">
        <v>992</v>
      </c>
      <c r="U518" t="s">
        <v>1139</v>
      </c>
      <c r="V518" t="s">
        <v>995</v>
      </c>
      <c r="W518" t="s">
        <v>2206</v>
      </c>
      <c r="X518" t="s">
        <v>2265</v>
      </c>
    </row>
    <row r="519" spans="1:24" x14ac:dyDescent="0.25">
      <c r="A519" t="s">
        <v>44</v>
      </c>
      <c r="B519" t="s">
        <v>2278</v>
      </c>
      <c r="C519" t="s">
        <v>448</v>
      </c>
      <c r="D519" t="s">
        <v>44</v>
      </c>
      <c r="E519" t="s">
        <v>1011</v>
      </c>
      <c r="F519">
        <v>7744</v>
      </c>
      <c r="G519" t="s">
        <v>2204</v>
      </c>
      <c r="H519" t="s">
        <v>2279</v>
      </c>
      <c r="I519" t="s">
        <v>448</v>
      </c>
      <c r="J519" t="s">
        <v>2204</v>
      </c>
      <c r="K519" t="s">
        <v>992</v>
      </c>
      <c r="L519" t="s">
        <v>992</v>
      </c>
      <c r="M519" t="s">
        <v>992</v>
      </c>
      <c r="N519" t="s">
        <v>992</v>
      </c>
      <c r="O519" t="s">
        <v>992</v>
      </c>
      <c r="P519" t="s">
        <v>992</v>
      </c>
      <c r="Q519" t="b">
        <v>1</v>
      </c>
      <c r="R519" t="b">
        <v>0</v>
      </c>
      <c r="S519" t="s">
        <v>1032</v>
      </c>
      <c r="T519" t="s">
        <v>992</v>
      </c>
      <c r="U519" t="s">
        <v>1139</v>
      </c>
      <c r="V519" t="s">
        <v>995</v>
      </c>
      <c r="W519" t="s">
        <v>2206</v>
      </c>
      <c r="X519" t="s">
        <v>2265</v>
      </c>
    </row>
    <row r="520" spans="1:24" x14ac:dyDescent="0.25">
      <c r="A520" t="s">
        <v>44</v>
      </c>
      <c r="B520" t="s">
        <v>2280</v>
      </c>
      <c r="C520" t="s">
        <v>448</v>
      </c>
      <c r="D520" t="s">
        <v>44</v>
      </c>
      <c r="E520" t="s">
        <v>1013</v>
      </c>
      <c r="F520">
        <v>8987</v>
      </c>
      <c r="G520" t="s">
        <v>2204</v>
      </c>
      <c r="H520" t="s">
        <v>2281</v>
      </c>
      <c r="I520" t="s">
        <v>448</v>
      </c>
      <c r="J520" t="s">
        <v>2204</v>
      </c>
      <c r="K520" t="s">
        <v>992</v>
      </c>
      <c r="L520" t="s">
        <v>992</v>
      </c>
      <c r="M520" t="s">
        <v>992</v>
      </c>
      <c r="N520" t="s">
        <v>992</v>
      </c>
      <c r="O520" t="s">
        <v>992</v>
      </c>
      <c r="P520" t="s">
        <v>992</v>
      </c>
      <c r="Q520" t="b">
        <v>1</v>
      </c>
      <c r="R520" t="b">
        <v>0</v>
      </c>
      <c r="S520" t="s">
        <v>1032</v>
      </c>
      <c r="T520" t="s">
        <v>992</v>
      </c>
      <c r="U520" t="s">
        <v>1139</v>
      </c>
      <c r="V520" t="s">
        <v>995</v>
      </c>
      <c r="W520" t="s">
        <v>2206</v>
      </c>
      <c r="X520" t="s">
        <v>2265</v>
      </c>
    </row>
    <row r="521" spans="1:24" x14ac:dyDescent="0.25">
      <c r="A521" t="s">
        <v>44</v>
      </c>
      <c r="B521" t="s">
        <v>2282</v>
      </c>
      <c r="C521" t="s">
        <v>448</v>
      </c>
      <c r="D521" t="s">
        <v>44</v>
      </c>
      <c r="E521" t="s">
        <v>1015</v>
      </c>
      <c r="F521">
        <v>7949</v>
      </c>
      <c r="G521" t="s">
        <v>2204</v>
      </c>
      <c r="H521" t="s">
        <v>2283</v>
      </c>
      <c r="I521" t="s">
        <v>448</v>
      </c>
      <c r="J521" t="s">
        <v>2204</v>
      </c>
      <c r="K521" t="s">
        <v>992</v>
      </c>
      <c r="L521" t="s">
        <v>992</v>
      </c>
      <c r="M521" t="s">
        <v>992</v>
      </c>
      <c r="N521" t="s">
        <v>992</v>
      </c>
      <c r="O521" t="s">
        <v>992</v>
      </c>
      <c r="P521" t="s">
        <v>992</v>
      </c>
      <c r="Q521" t="b">
        <v>1</v>
      </c>
      <c r="R521" t="b">
        <v>0</v>
      </c>
      <c r="S521" t="s">
        <v>1032</v>
      </c>
      <c r="T521" t="s">
        <v>992</v>
      </c>
      <c r="U521" t="s">
        <v>1139</v>
      </c>
      <c r="V521" t="s">
        <v>995</v>
      </c>
      <c r="W521" t="s">
        <v>2206</v>
      </c>
      <c r="X521" t="s">
        <v>2265</v>
      </c>
    </row>
    <row r="522" spans="1:24" x14ac:dyDescent="0.25">
      <c r="A522" t="s">
        <v>44</v>
      </c>
      <c r="B522" t="s">
        <v>2284</v>
      </c>
      <c r="C522" t="s">
        <v>448</v>
      </c>
      <c r="D522" t="s">
        <v>44</v>
      </c>
      <c r="E522" t="s">
        <v>1017</v>
      </c>
      <c r="F522">
        <v>8046</v>
      </c>
      <c r="G522" t="s">
        <v>2204</v>
      </c>
      <c r="H522" t="s">
        <v>2285</v>
      </c>
      <c r="I522" t="s">
        <v>448</v>
      </c>
      <c r="J522" t="s">
        <v>2204</v>
      </c>
      <c r="K522" t="s">
        <v>992</v>
      </c>
      <c r="L522" t="s">
        <v>992</v>
      </c>
      <c r="M522" t="s">
        <v>992</v>
      </c>
      <c r="N522" t="s">
        <v>992</v>
      </c>
      <c r="O522" t="s">
        <v>992</v>
      </c>
      <c r="P522" t="s">
        <v>992</v>
      </c>
      <c r="Q522" t="b">
        <v>1</v>
      </c>
      <c r="R522" t="b">
        <v>0</v>
      </c>
      <c r="S522" t="s">
        <v>1032</v>
      </c>
      <c r="T522" t="s">
        <v>992</v>
      </c>
      <c r="U522" t="s">
        <v>1139</v>
      </c>
      <c r="V522" t="s">
        <v>995</v>
      </c>
      <c r="W522" t="s">
        <v>2206</v>
      </c>
      <c r="X522" t="s">
        <v>2265</v>
      </c>
    </row>
    <row r="523" spans="1:24" x14ac:dyDescent="0.25">
      <c r="A523" t="s">
        <v>44</v>
      </c>
      <c r="B523" t="s">
        <v>2286</v>
      </c>
      <c r="C523" t="s">
        <v>448</v>
      </c>
      <c r="D523" t="s">
        <v>44</v>
      </c>
      <c r="E523" t="s">
        <v>1019</v>
      </c>
      <c r="F523">
        <v>8726</v>
      </c>
      <c r="G523" t="s">
        <v>2204</v>
      </c>
      <c r="H523" t="s">
        <v>2287</v>
      </c>
      <c r="I523" t="s">
        <v>448</v>
      </c>
      <c r="J523" t="s">
        <v>2204</v>
      </c>
      <c r="K523" t="s">
        <v>992</v>
      </c>
      <c r="L523" t="s">
        <v>992</v>
      </c>
      <c r="M523" t="s">
        <v>992</v>
      </c>
      <c r="N523" t="s">
        <v>992</v>
      </c>
      <c r="O523" t="s">
        <v>992</v>
      </c>
      <c r="P523" t="s">
        <v>992</v>
      </c>
      <c r="Q523" t="b">
        <v>1</v>
      </c>
      <c r="R523" t="b">
        <v>0</v>
      </c>
      <c r="S523" t="s">
        <v>1032</v>
      </c>
      <c r="T523" t="s">
        <v>992</v>
      </c>
      <c r="U523" t="s">
        <v>1139</v>
      </c>
      <c r="V523" t="s">
        <v>995</v>
      </c>
      <c r="W523" t="s">
        <v>2206</v>
      </c>
      <c r="X523" t="s">
        <v>2265</v>
      </c>
    </row>
    <row r="524" spans="1:24" x14ac:dyDescent="0.25">
      <c r="A524" t="s">
        <v>44</v>
      </c>
      <c r="B524" t="s">
        <v>2288</v>
      </c>
      <c r="C524" t="s">
        <v>448</v>
      </c>
      <c r="D524" t="s">
        <v>44</v>
      </c>
      <c r="E524" t="s">
        <v>1021</v>
      </c>
      <c r="F524">
        <v>8386</v>
      </c>
      <c r="G524" t="s">
        <v>2204</v>
      </c>
      <c r="H524" t="s">
        <v>2289</v>
      </c>
      <c r="I524" t="s">
        <v>448</v>
      </c>
      <c r="J524" t="s">
        <v>2204</v>
      </c>
      <c r="K524" t="s">
        <v>992</v>
      </c>
      <c r="L524" t="s">
        <v>992</v>
      </c>
      <c r="M524" t="s">
        <v>992</v>
      </c>
      <c r="N524" t="s">
        <v>992</v>
      </c>
      <c r="O524" t="s">
        <v>992</v>
      </c>
      <c r="P524" t="s">
        <v>992</v>
      </c>
      <c r="Q524" t="b">
        <v>1</v>
      </c>
      <c r="R524" t="b">
        <v>0</v>
      </c>
      <c r="S524" t="s">
        <v>1032</v>
      </c>
      <c r="T524" t="s">
        <v>992</v>
      </c>
      <c r="U524" t="s">
        <v>1139</v>
      </c>
      <c r="V524" t="s">
        <v>995</v>
      </c>
      <c r="W524" t="s">
        <v>2206</v>
      </c>
      <c r="X524" t="s">
        <v>2265</v>
      </c>
    </row>
    <row r="525" spans="1:24" x14ac:dyDescent="0.25">
      <c r="A525" t="s">
        <v>44</v>
      </c>
      <c r="B525" t="s">
        <v>2290</v>
      </c>
      <c r="C525" t="s">
        <v>448</v>
      </c>
      <c r="D525" t="s">
        <v>44</v>
      </c>
      <c r="E525" t="s">
        <v>1129</v>
      </c>
      <c r="F525">
        <v>8399</v>
      </c>
      <c r="G525" t="s">
        <v>2204</v>
      </c>
      <c r="H525" t="s">
        <v>2291</v>
      </c>
      <c r="I525" t="s">
        <v>448</v>
      </c>
      <c r="J525" t="s">
        <v>2204</v>
      </c>
      <c r="K525" t="s">
        <v>992</v>
      </c>
      <c r="L525" t="s">
        <v>992</v>
      </c>
      <c r="M525" t="s">
        <v>992</v>
      </c>
      <c r="N525" t="s">
        <v>992</v>
      </c>
      <c r="O525" t="s">
        <v>992</v>
      </c>
      <c r="P525" t="s">
        <v>992</v>
      </c>
      <c r="Q525" t="b">
        <v>1</v>
      </c>
      <c r="R525" t="b">
        <v>0</v>
      </c>
      <c r="S525" t="s">
        <v>1032</v>
      </c>
      <c r="T525" t="s">
        <v>992</v>
      </c>
      <c r="U525" t="s">
        <v>1139</v>
      </c>
      <c r="V525" t="s">
        <v>995</v>
      </c>
      <c r="W525" t="s">
        <v>2206</v>
      </c>
      <c r="X525" t="s">
        <v>2265</v>
      </c>
    </row>
    <row r="526" spans="1:24" x14ac:dyDescent="0.25">
      <c r="A526" t="s">
        <v>44</v>
      </c>
      <c r="B526" t="s">
        <v>2292</v>
      </c>
      <c r="C526" t="s">
        <v>2293</v>
      </c>
      <c r="D526" t="s">
        <v>44</v>
      </c>
      <c r="E526" t="s">
        <v>990</v>
      </c>
      <c r="F526">
        <v>9396</v>
      </c>
      <c r="G526" t="s">
        <v>2204</v>
      </c>
      <c r="H526" t="s">
        <v>2294</v>
      </c>
      <c r="I526" t="s">
        <v>2293</v>
      </c>
      <c r="J526" t="s">
        <v>2204</v>
      </c>
      <c r="K526" t="s">
        <v>992</v>
      </c>
      <c r="L526" t="s">
        <v>992</v>
      </c>
      <c r="M526" t="s">
        <v>992</v>
      </c>
      <c r="N526" t="s">
        <v>992</v>
      </c>
      <c r="O526" t="s">
        <v>992</v>
      </c>
      <c r="P526" t="s">
        <v>992</v>
      </c>
      <c r="Q526" t="b">
        <v>1</v>
      </c>
      <c r="R526" t="b">
        <v>0</v>
      </c>
      <c r="S526" t="s">
        <v>1032</v>
      </c>
      <c r="T526" t="s">
        <v>992</v>
      </c>
      <c r="U526" t="s">
        <v>1139</v>
      </c>
      <c r="V526" t="s">
        <v>995</v>
      </c>
      <c r="W526" t="s">
        <v>2206</v>
      </c>
      <c r="X526" t="s">
        <v>2295</v>
      </c>
    </row>
    <row r="527" spans="1:24" x14ac:dyDescent="0.25">
      <c r="A527" t="s">
        <v>44</v>
      </c>
      <c r="B527" t="s">
        <v>2296</v>
      </c>
      <c r="C527" t="s">
        <v>2293</v>
      </c>
      <c r="D527" t="s">
        <v>44</v>
      </c>
      <c r="E527" t="s">
        <v>999</v>
      </c>
      <c r="F527">
        <v>6670</v>
      </c>
      <c r="G527" t="s">
        <v>2204</v>
      </c>
      <c r="H527" t="s">
        <v>2297</v>
      </c>
      <c r="I527" t="s">
        <v>2293</v>
      </c>
      <c r="J527" t="s">
        <v>2204</v>
      </c>
      <c r="K527" t="s">
        <v>992</v>
      </c>
      <c r="L527" t="s">
        <v>992</v>
      </c>
      <c r="M527" t="s">
        <v>992</v>
      </c>
      <c r="N527" t="s">
        <v>992</v>
      </c>
      <c r="O527" t="s">
        <v>992</v>
      </c>
      <c r="P527" t="s">
        <v>992</v>
      </c>
      <c r="Q527" t="b">
        <v>1</v>
      </c>
      <c r="R527" t="b">
        <v>0</v>
      </c>
      <c r="S527" t="s">
        <v>1032</v>
      </c>
      <c r="T527" t="s">
        <v>992</v>
      </c>
      <c r="U527" t="s">
        <v>1139</v>
      </c>
      <c r="V527" t="s">
        <v>995</v>
      </c>
      <c r="W527" t="s">
        <v>2206</v>
      </c>
      <c r="X527" t="s">
        <v>2295</v>
      </c>
    </row>
    <row r="528" spans="1:24" x14ac:dyDescent="0.25">
      <c r="A528" t="s">
        <v>44</v>
      </c>
      <c r="B528" t="s">
        <v>2298</v>
      </c>
      <c r="C528" t="s">
        <v>2293</v>
      </c>
      <c r="D528" t="s">
        <v>44</v>
      </c>
      <c r="E528" t="s">
        <v>1001</v>
      </c>
      <c r="F528">
        <v>5791</v>
      </c>
      <c r="G528" t="s">
        <v>2204</v>
      </c>
      <c r="H528" t="s">
        <v>2299</v>
      </c>
      <c r="I528" t="s">
        <v>2293</v>
      </c>
      <c r="J528" t="s">
        <v>2204</v>
      </c>
      <c r="K528" t="s">
        <v>992</v>
      </c>
      <c r="L528" t="s">
        <v>992</v>
      </c>
      <c r="M528" t="s">
        <v>992</v>
      </c>
      <c r="N528" t="s">
        <v>992</v>
      </c>
      <c r="O528" t="s">
        <v>992</v>
      </c>
      <c r="P528" t="s">
        <v>992</v>
      </c>
      <c r="Q528" t="b">
        <v>1</v>
      </c>
      <c r="R528" t="b">
        <v>0</v>
      </c>
      <c r="S528" t="s">
        <v>1032</v>
      </c>
      <c r="T528" t="s">
        <v>992</v>
      </c>
      <c r="U528" t="s">
        <v>1139</v>
      </c>
      <c r="V528" t="s">
        <v>995</v>
      </c>
      <c r="W528" t="s">
        <v>2206</v>
      </c>
      <c r="X528" t="s">
        <v>2295</v>
      </c>
    </row>
    <row r="529" spans="1:24" x14ac:dyDescent="0.25">
      <c r="A529" t="s">
        <v>44</v>
      </c>
      <c r="B529" t="s">
        <v>2300</v>
      </c>
      <c r="C529" t="s">
        <v>2293</v>
      </c>
      <c r="D529" t="s">
        <v>44</v>
      </c>
      <c r="E529" t="s">
        <v>1003</v>
      </c>
      <c r="F529">
        <v>6443</v>
      </c>
      <c r="G529" t="s">
        <v>2204</v>
      </c>
      <c r="H529" t="s">
        <v>2301</v>
      </c>
      <c r="I529" t="s">
        <v>2293</v>
      </c>
      <c r="J529" t="s">
        <v>2204</v>
      </c>
      <c r="K529" t="s">
        <v>992</v>
      </c>
      <c r="L529" t="s">
        <v>992</v>
      </c>
      <c r="M529" t="s">
        <v>992</v>
      </c>
      <c r="N529" t="s">
        <v>992</v>
      </c>
      <c r="O529" t="s">
        <v>992</v>
      </c>
      <c r="P529" t="s">
        <v>992</v>
      </c>
      <c r="Q529" t="b">
        <v>1</v>
      </c>
      <c r="R529" t="b">
        <v>0</v>
      </c>
      <c r="S529" t="s">
        <v>1032</v>
      </c>
      <c r="T529" t="s">
        <v>992</v>
      </c>
      <c r="U529" t="s">
        <v>1139</v>
      </c>
      <c r="V529" t="s">
        <v>995</v>
      </c>
      <c r="W529" t="s">
        <v>2206</v>
      </c>
      <c r="X529" t="s">
        <v>2295</v>
      </c>
    </row>
    <row r="530" spans="1:24" x14ac:dyDescent="0.25">
      <c r="A530" t="s">
        <v>44</v>
      </c>
      <c r="B530" t="s">
        <v>2302</v>
      </c>
      <c r="C530" t="s">
        <v>2293</v>
      </c>
      <c r="D530" t="s">
        <v>44</v>
      </c>
      <c r="E530" t="s">
        <v>1005</v>
      </c>
      <c r="F530">
        <v>7023</v>
      </c>
      <c r="G530" t="s">
        <v>2204</v>
      </c>
      <c r="H530" t="s">
        <v>2303</v>
      </c>
      <c r="I530" t="s">
        <v>2293</v>
      </c>
      <c r="J530" t="s">
        <v>2204</v>
      </c>
      <c r="K530" t="s">
        <v>992</v>
      </c>
      <c r="L530" t="s">
        <v>992</v>
      </c>
      <c r="M530" t="s">
        <v>992</v>
      </c>
      <c r="N530" t="s">
        <v>992</v>
      </c>
      <c r="O530" t="s">
        <v>992</v>
      </c>
      <c r="P530" t="s">
        <v>992</v>
      </c>
      <c r="Q530" t="b">
        <v>1</v>
      </c>
      <c r="R530" t="b">
        <v>0</v>
      </c>
      <c r="S530" t="s">
        <v>1032</v>
      </c>
      <c r="T530" t="s">
        <v>992</v>
      </c>
      <c r="U530" t="s">
        <v>1139</v>
      </c>
      <c r="V530" t="s">
        <v>995</v>
      </c>
      <c r="W530" t="s">
        <v>2206</v>
      </c>
      <c r="X530" t="s">
        <v>2295</v>
      </c>
    </row>
    <row r="531" spans="1:24" x14ac:dyDescent="0.25">
      <c r="A531" t="s">
        <v>44</v>
      </c>
      <c r="B531" t="s">
        <v>2304</v>
      </c>
      <c r="C531" t="s">
        <v>2293</v>
      </c>
      <c r="D531" t="s">
        <v>44</v>
      </c>
      <c r="E531" t="s">
        <v>1007</v>
      </c>
      <c r="F531">
        <v>5559</v>
      </c>
      <c r="G531" t="s">
        <v>2204</v>
      </c>
      <c r="H531" t="s">
        <v>2305</v>
      </c>
      <c r="I531" t="s">
        <v>2293</v>
      </c>
      <c r="J531" t="s">
        <v>2204</v>
      </c>
      <c r="K531" t="s">
        <v>992</v>
      </c>
      <c r="L531" t="s">
        <v>992</v>
      </c>
      <c r="M531" t="s">
        <v>992</v>
      </c>
      <c r="N531" t="s">
        <v>992</v>
      </c>
      <c r="O531" t="s">
        <v>992</v>
      </c>
      <c r="P531" t="s">
        <v>992</v>
      </c>
      <c r="Q531" t="b">
        <v>1</v>
      </c>
      <c r="R531" t="b">
        <v>0</v>
      </c>
      <c r="S531" t="s">
        <v>1032</v>
      </c>
      <c r="T531" t="s">
        <v>992</v>
      </c>
      <c r="U531" t="s">
        <v>1139</v>
      </c>
      <c r="V531" t="s">
        <v>995</v>
      </c>
      <c r="W531" t="s">
        <v>2206</v>
      </c>
      <c r="X531" t="s">
        <v>2295</v>
      </c>
    </row>
    <row r="532" spans="1:24" x14ac:dyDescent="0.25">
      <c r="A532" t="s">
        <v>44</v>
      </c>
      <c r="B532" t="s">
        <v>2306</v>
      </c>
      <c r="C532" t="s">
        <v>2293</v>
      </c>
      <c r="D532" t="s">
        <v>44</v>
      </c>
      <c r="E532" t="s">
        <v>1009</v>
      </c>
      <c r="F532">
        <v>7162</v>
      </c>
      <c r="G532" t="s">
        <v>2204</v>
      </c>
      <c r="H532" t="s">
        <v>2307</v>
      </c>
      <c r="I532" t="s">
        <v>2293</v>
      </c>
      <c r="J532" t="s">
        <v>2204</v>
      </c>
      <c r="K532" t="s">
        <v>992</v>
      </c>
      <c r="L532" t="s">
        <v>992</v>
      </c>
      <c r="M532" t="s">
        <v>992</v>
      </c>
      <c r="N532" t="s">
        <v>992</v>
      </c>
      <c r="O532" t="s">
        <v>992</v>
      </c>
      <c r="P532" t="s">
        <v>992</v>
      </c>
      <c r="Q532" t="b">
        <v>1</v>
      </c>
      <c r="R532" t="b">
        <v>0</v>
      </c>
      <c r="S532" t="s">
        <v>1032</v>
      </c>
      <c r="T532" t="s">
        <v>992</v>
      </c>
      <c r="U532" t="s">
        <v>1139</v>
      </c>
      <c r="V532" t="s">
        <v>995</v>
      </c>
      <c r="W532" t="s">
        <v>2206</v>
      </c>
      <c r="X532" t="s">
        <v>2295</v>
      </c>
    </row>
    <row r="533" spans="1:24" x14ac:dyDescent="0.25">
      <c r="A533" t="s">
        <v>44</v>
      </c>
      <c r="B533" t="s">
        <v>2308</v>
      </c>
      <c r="C533" t="s">
        <v>2293</v>
      </c>
      <c r="D533" t="s">
        <v>44</v>
      </c>
      <c r="E533" t="s">
        <v>1011</v>
      </c>
      <c r="F533">
        <v>6950</v>
      </c>
      <c r="G533" t="s">
        <v>2204</v>
      </c>
      <c r="H533" t="s">
        <v>2309</v>
      </c>
      <c r="I533" t="s">
        <v>2293</v>
      </c>
      <c r="J533" t="s">
        <v>2204</v>
      </c>
      <c r="K533" t="s">
        <v>992</v>
      </c>
      <c r="L533" t="s">
        <v>992</v>
      </c>
      <c r="M533" t="s">
        <v>992</v>
      </c>
      <c r="N533" t="s">
        <v>992</v>
      </c>
      <c r="O533" t="s">
        <v>992</v>
      </c>
      <c r="P533" t="s">
        <v>992</v>
      </c>
      <c r="Q533" t="b">
        <v>1</v>
      </c>
      <c r="R533" t="b">
        <v>0</v>
      </c>
      <c r="S533" t="s">
        <v>1032</v>
      </c>
      <c r="T533" t="s">
        <v>992</v>
      </c>
      <c r="U533" t="s">
        <v>1139</v>
      </c>
      <c r="V533" t="s">
        <v>995</v>
      </c>
      <c r="W533" t="s">
        <v>2206</v>
      </c>
      <c r="X533" t="s">
        <v>2295</v>
      </c>
    </row>
    <row r="534" spans="1:24" x14ac:dyDescent="0.25">
      <c r="A534" t="s">
        <v>44</v>
      </c>
      <c r="B534" t="s">
        <v>2310</v>
      </c>
      <c r="C534" t="s">
        <v>2293</v>
      </c>
      <c r="D534" t="s">
        <v>44</v>
      </c>
      <c r="E534" t="s">
        <v>1013</v>
      </c>
      <c r="F534">
        <v>8088</v>
      </c>
      <c r="G534" t="s">
        <v>2204</v>
      </c>
      <c r="H534" t="s">
        <v>2311</v>
      </c>
      <c r="I534" t="s">
        <v>2293</v>
      </c>
      <c r="J534" t="s">
        <v>2204</v>
      </c>
      <c r="K534" t="s">
        <v>992</v>
      </c>
      <c r="L534" t="s">
        <v>992</v>
      </c>
      <c r="M534" t="s">
        <v>992</v>
      </c>
      <c r="N534" t="s">
        <v>992</v>
      </c>
      <c r="O534" t="s">
        <v>992</v>
      </c>
      <c r="P534" t="s">
        <v>992</v>
      </c>
      <c r="Q534" t="b">
        <v>1</v>
      </c>
      <c r="R534" t="b">
        <v>0</v>
      </c>
      <c r="S534" t="s">
        <v>1032</v>
      </c>
      <c r="T534" t="s">
        <v>992</v>
      </c>
      <c r="U534" t="s">
        <v>1139</v>
      </c>
      <c r="V534" t="s">
        <v>995</v>
      </c>
      <c r="W534" t="s">
        <v>2206</v>
      </c>
      <c r="X534" t="s">
        <v>2295</v>
      </c>
    </row>
    <row r="535" spans="1:24" x14ac:dyDescent="0.25">
      <c r="A535" t="s">
        <v>44</v>
      </c>
      <c r="B535" t="s">
        <v>2312</v>
      </c>
      <c r="C535" t="s">
        <v>2293</v>
      </c>
      <c r="D535" t="s">
        <v>44</v>
      </c>
      <c r="E535" t="s">
        <v>1015</v>
      </c>
      <c r="F535">
        <v>6402</v>
      </c>
      <c r="G535" t="s">
        <v>2204</v>
      </c>
      <c r="H535" t="s">
        <v>2313</v>
      </c>
      <c r="I535" t="s">
        <v>2293</v>
      </c>
      <c r="J535" t="s">
        <v>2204</v>
      </c>
      <c r="K535" t="s">
        <v>992</v>
      </c>
      <c r="L535" t="s">
        <v>992</v>
      </c>
      <c r="M535" t="s">
        <v>992</v>
      </c>
      <c r="N535" t="s">
        <v>992</v>
      </c>
      <c r="O535" t="s">
        <v>992</v>
      </c>
      <c r="P535" t="s">
        <v>992</v>
      </c>
      <c r="Q535" t="b">
        <v>1</v>
      </c>
      <c r="R535" t="b">
        <v>0</v>
      </c>
      <c r="S535" t="s">
        <v>1032</v>
      </c>
      <c r="T535" t="s">
        <v>992</v>
      </c>
      <c r="U535" t="s">
        <v>1139</v>
      </c>
      <c r="V535" t="s">
        <v>995</v>
      </c>
      <c r="W535" t="s">
        <v>2206</v>
      </c>
      <c r="X535" t="s">
        <v>2295</v>
      </c>
    </row>
    <row r="536" spans="1:24" x14ac:dyDescent="0.25">
      <c r="A536" t="s">
        <v>44</v>
      </c>
      <c r="B536" t="s">
        <v>2314</v>
      </c>
      <c r="C536" t="s">
        <v>2293</v>
      </c>
      <c r="D536" t="s">
        <v>44</v>
      </c>
      <c r="E536" t="s">
        <v>1017</v>
      </c>
      <c r="F536">
        <v>6581</v>
      </c>
      <c r="G536" t="s">
        <v>2204</v>
      </c>
      <c r="H536" t="s">
        <v>2315</v>
      </c>
      <c r="I536" t="s">
        <v>2293</v>
      </c>
      <c r="J536" t="s">
        <v>2204</v>
      </c>
      <c r="K536" t="s">
        <v>992</v>
      </c>
      <c r="L536" t="s">
        <v>992</v>
      </c>
      <c r="M536" t="s">
        <v>992</v>
      </c>
      <c r="N536" t="s">
        <v>992</v>
      </c>
      <c r="O536" t="s">
        <v>992</v>
      </c>
      <c r="P536" t="s">
        <v>992</v>
      </c>
      <c r="Q536" t="b">
        <v>1</v>
      </c>
      <c r="R536" t="b">
        <v>0</v>
      </c>
      <c r="S536" t="s">
        <v>1032</v>
      </c>
      <c r="T536" t="s">
        <v>992</v>
      </c>
      <c r="U536" t="s">
        <v>1139</v>
      </c>
      <c r="V536" t="s">
        <v>995</v>
      </c>
      <c r="W536" t="s">
        <v>2206</v>
      </c>
      <c r="X536" t="s">
        <v>2295</v>
      </c>
    </row>
    <row r="537" spans="1:24" x14ac:dyDescent="0.25">
      <c r="A537" t="s">
        <v>44</v>
      </c>
      <c r="B537" t="s">
        <v>2316</v>
      </c>
      <c r="C537" t="s">
        <v>2293</v>
      </c>
      <c r="D537" t="s">
        <v>44</v>
      </c>
      <c r="E537" t="s">
        <v>1019</v>
      </c>
      <c r="F537">
        <v>6952</v>
      </c>
      <c r="G537" t="s">
        <v>2204</v>
      </c>
      <c r="H537" t="s">
        <v>2317</v>
      </c>
      <c r="I537" t="s">
        <v>2293</v>
      </c>
      <c r="J537" t="s">
        <v>2204</v>
      </c>
      <c r="K537" t="s">
        <v>992</v>
      </c>
      <c r="L537" t="s">
        <v>992</v>
      </c>
      <c r="M537" t="s">
        <v>992</v>
      </c>
      <c r="N537" t="s">
        <v>992</v>
      </c>
      <c r="O537" t="s">
        <v>992</v>
      </c>
      <c r="P537" t="s">
        <v>992</v>
      </c>
      <c r="Q537" t="b">
        <v>1</v>
      </c>
      <c r="R537" t="b">
        <v>0</v>
      </c>
      <c r="S537" t="s">
        <v>1032</v>
      </c>
      <c r="T537" t="s">
        <v>992</v>
      </c>
      <c r="U537" t="s">
        <v>1139</v>
      </c>
      <c r="V537" t="s">
        <v>995</v>
      </c>
      <c r="W537" t="s">
        <v>2206</v>
      </c>
      <c r="X537" t="s">
        <v>2295</v>
      </c>
    </row>
    <row r="538" spans="1:24" x14ac:dyDescent="0.25">
      <c r="A538" t="s">
        <v>44</v>
      </c>
      <c r="B538" t="s">
        <v>2318</v>
      </c>
      <c r="C538" t="s">
        <v>2293</v>
      </c>
      <c r="D538" t="s">
        <v>44</v>
      </c>
      <c r="E538" t="s">
        <v>1021</v>
      </c>
      <c r="F538">
        <v>8595</v>
      </c>
      <c r="G538" t="s">
        <v>2204</v>
      </c>
      <c r="H538" t="s">
        <v>2319</v>
      </c>
      <c r="I538" t="s">
        <v>2293</v>
      </c>
      <c r="J538" t="s">
        <v>2204</v>
      </c>
      <c r="K538" t="s">
        <v>992</v>
      </c>
      <c r="L538" t="s">
        <v>992</v>
      </c>
      <c r="M538" t="s">
        <v>992</v>
      </c>
      <c r="N538" t="s">
        <v>992</v>
      </c>
      <c r="O538" t="s">
        <v>992</v>
      </c>
      <c r="P538" t="s">
        <v>992</v>
      </c>
      <c r="Q538" t="b">
        <v>1</v>
      </c>
      <c r="R538" t="b">
        <v>0</v>
      </c>
      <c r="S538" t="s">
        <v>1032</v>
      </c>
      <c r="T538" t="s">
        <v>992</v>
      </c>
      <c r="U538" t="s">
        <v>1139</v>
      </c>
      <c r="V538" t="s">
        <v>995</v>
      </c>
      <c r="W538" t="s">
        <v>2206</v>
      </c>
      <c r="X538" t="s">
        <v>2295</v>
      </c>
    </row>
    <row r="539" spans="1:24" x14ac:dyDescent="0.25">
      <c r="A539" t="s">
        <v>44</v>
      </c>
      <c r="B539" t="s">
        <v>2320</v>
      </c>
      <c r="C539" t="s">
        <v>2293</v>
      </c>
      <c r="D539" t="s">
        <v>44</v>
      </c>
      <c r="E539" t="s">
        <v>1129</v>
      </c>
      <c r="F539">
        <v>6914</v>
      </c>
      <c r="G539" t="s">
        <v>2204</v>
      </c>
      <c r="H539" t="s">
        <v>2321</v>
      </c>
      <c r="I539" t="s">
        <v>2293</v>
      </c>
      <c r="J539" t="s">
        <v>2204</v>
      </c>
      <c r="K539" t="s">
        <v>992</v>
      </c>
      <c r="L539" t="s">
        <v>992</v>
      </c>
      <c r="M539" t="s">
        <v>992</v>
      </c>
      <c r="N539" t="s">
        <v>992</v>
      </c>
      <c r="O539" t="s">
        <v>992</v>
      </c>
      <c r="P539" t="s">
        <v>992</v>
      </c>
      <c r="Q539" t="b">
        <v>1</v>
      </c>
      <c r="R539" t="b">
        <v>0</v>
      </c>
      <c r="S539" t="s">
        <v>1032</v>
      </c>
      <c r="T539" t="s">
        <v>992</v>
      </c>
      <c r="U539" t="s">
        <v>1139</v>
      </c>
      <c r="V539" t="s">
        <v>995</v>
      </c>
      <c r="W539" t="s">
        <v>2206</v>
      </c>
      <c r="X539" t="s">
        <v>2295</v>
      </c>
    </row>
    <row r="540" spans="1:24" x14ac:dyDescent="0.25">
      <c r="A540" t="s">
        <v>44</v>
      </c>
      <c r="B540" t="s">
        <v>2322</v>
      </c>
      <c r="C540" t="s">
        <v>450</v>
      </c>
      <c r="D540" t="s">
        <v>44</v>
      </c>
      <c r="E540" t="s">
        <v>990</v>
      </c>
      <c r="F540">
        <v>13482</v>
      </c>
      <c r="G540" t="s">
        <v>2204</v>
      </c>
      <c r="H540" t="s">
        <v>2323</v>
      </c>
      <c r="I540" t="s">
        <v>450</v>
      </c>
      <c r="J540" t="s">
        <v>2204</v>
      </c>
      <c r="K540" t="s">
        <v>992</v>
      </c>
      <c r="L540" t="s">
        <v>992</v>
      </c>
      <c r="M540" t="s">
        <v>992</v>
      </c>
      <c r="N540" t="s">
        <v>992</v>
      </c>
      <c r="O540" t="s">
        <v>992</v>
      </c>
      <c r="P540" t="s">
        <v>992</v>
      </c>
      <c r="Q540" t="b">
        <v>1</v>
      </c>
      <c r="R540" t="b">
        <v>0</v>
      </c>
      <c r="S540" t="s">
        <v>1032</v>
      </c>
      <c r="T540" t="s">
        <v>992</v>
      </c>
      <c r="U540" t="s">
        <v>1139</v>
      </c>
      <c r="V540" t="s">
        <v>995</v>
      </c>
      <c r="W540" t="s">
        <v>2206</v>
      </c>
      <c r="X540" t="s">
        <v>2324</v>
      </c>
    </row>
    <row r="541" spans="1:24" x14ac:dyDescent="0.25">
      <c r="A541" t="s">
        <v>44</v>
      </c>
      <c r="B541" t="s">
        <v>2325</v>
      </c>
      <c r="C541" t="s">
        <v>450</v>
      </c>
      <c r="D541" t="s">
        <v>44</v>
      </c>
      <c r="E541" t="s">
        <v>999</v>
      </c>
      <c r="F541">
        <v>8757</v>
      </c>
      <c r="G541" t="s">
        <v>2204</v>
      </c>
      <c r="H541" t="s">
        <v>2326</v>
      </c>
      <c r="I541" t="s">
        <v>450</v>
      </c>
      <c r="J541" t="s">
        <v>2204</v>
      </c>
      <c r="K541" t="s">
        <v>992</v>
      </c>
      <c r="L541" t="s">
        <v>992</v>
      </c>
      <c r="M541" t="s">
        <v>992</v>
      </c>
      <c r="N541" t="s">
        <v>992</v>
      </c>
      <c r="O541" t="s">
        <v>992</v>
      </c>
      <c r="P541" t="s">
        <v>992</v>
      </c>
      <c r="Q541" t="b">
        <v>1</v>
      </c>
      <c r="R541" t="b">
        <v>0</v>
      </c>
      <c r="S541" t="s">
        <v>1032</v>
      </c>
      <c r="T541" t="s">
        <v>992</v>
      </c>
      <c r="U541" t="s">
        <v>1139</v>
      </c>
      <c r="V541" t="s">
        <v>995</v>
      </c>
      <c r="W541" t="s">
        <v>2206</v>
      </c>
      <c r="X541" t="s">
        <v>2324</v>
      </c>
    </row>
    <row r="542" spans="1:24" x14ac:dyDescent="0.25">
      <c r="A542" t="s">
        <v>44</v>
      </c>
      <c r="B542" t="s">
        <v>2327</v>
      </c>
      <c r="C542" t="s">
        <v>450</v>
      </c>
      <c r="D542" t="s">
        <v>44</v>
      </c>
      <c r="E542" t="s">
        <v>1001</v>
      </c>
      <c r="F542">
        <v>8284</v>
      </c>
      <c r="G542" t="s">
        <v>2204</v>
      </c>
      <c r="H542" t="s">
        <v>2328</v>
      </c>
      <c r="I542" t="s">
        <v>450</v>
      </c>
      <c r="J542" t="s">
        <v>2204</v>
      </c>
      <c r="K542" t="s">
        <v>992</v>
      </c>
      <c r="L542" t="s">
        <v>992</v>
      </c>
      <c r="M542" t="s">
        <v>992</v>
      </c>
      <c r="N542" t="s">
        <v>992</v>
      </c>
      <c r="O542" t="s">
        <v>992</v>
      </c>
      <c r="P542" t="s">
        <v>992</v>
      </c>
      <c r="Q542" t="b">
        <v>1</v>
      </c>
      <c r="R542" t="b">
        <v>0</v>
      </c>
      <c r="S542" t="s">
        <v>1032</v>
      </c>
      <c r="T542" t="s">
        <v>992</v>
      </c>
      <c r="U542" t="s">
        <v>1139</v>
      </c>
      <c r="V542" t="s">
        <v>995</v>
      </c>
      <c r="W542" t="s">
        <v>2206</v>
      </c>
      <c r="X542" t="s">
        <v>2324</v>
      </c>
    </row>
    <row r="543" spans="1:24" x14ac:dyDescent="0.25">
      <c r="A543" t="s">
        <v>44</v>
      </c>
      <c r="B543" t="s">
        <v>2329</v>
      </c>
      <c r="C543" t="s">
        <v>450</v>
      </c>
      <c r="D543" t="s">
        <v>44</v>
      </c>
      <c r="E543" t="s">
        <v>1003</v>
      </c>
      <c r="F543">
        <v>9322</v>
      </c>
      <c r="G543" t="s">
        <v>2204</v>
      </c>
      <c r="H543" t="s">
        <v>2330</v>
      </c>
      <c r="I543" t="s">
        <v>450</v>
      </c>
      <c r="J543" t="s">
        <v>2204</v>
      </c>
      <c r="K543" t="s">
        <v>992</v>
      </c>
      <c r="L543" t="s">
        <v>992</v>
      </c>
      <c r="M543" t="s">
        <v>992</v>
      </c>
      <c r="N543" t="s">
        <v>992</v>
      </c>
      <c r="O543" t="s">
        <v>992</v>
      </c>
      <c r="P543" t="s">
        <v>992</v>
      </c>
      <c r="Q543" t="b">
        <v>1</v>
      </c>
      <c r="R543" t="b">
        <v>0</v>
      </c>
      <c r="S543" t="s">
        <v>1032</v>
      </c>
      <c r="T543" t="s">
        <v>992</v>
      </c>
      <c r="U543" t="s">
        <v>1139</v>
      </c>
      <c r="V543" t="s">
        <v>995</v>
      </c>
      <c r="W543" t="s">
        <v>2206</v>
      </c>
      <c r="X543" t="s">
        <v>2324</v>
      </c>
    </row>
    <row r="544" spans="1:24" x14ac:dyDescent="0.25">
      <c r="A544" t="s">
        <v>44</v>
      </c>
      <c r="B544" t="s">
        <v>2331</v>
      </c>
      <c r="C544" t="s">
        <v>450</v>
      </c>
      <c r="D544" t="s">
        <v>44</v>
      </c>
      <c r="E544" t="s">
        <v>1005</v>
      </c>
      <c r="F544">
        <v>11953</v>
      </c>
      <c r="G544" t="s">
        <v>2204</v>
      </c>
      <c r="H544" t="s">
        <v>2332</v>
      </c>
      <c r="I544" t="s">
        <v>450</v>
      </c>
      <c r="J544" t="s">
        <v>2204</v>
      </c>
      <c r="K544" t="s">
        <v>992</v>
      </c>
      <c r="L544" t="s">
        <v>992</v>
      </c>
      <c r="M544" t="s">
        <v>992</v>
      </c>
      <c r="N544" t="s">
        <v>992</v>
      </c>
      <c r="O544" t="s">
        <v>992</v>
      </c>
      <c r="P544" t="s">
        <v>992</v>
      </c>
      <c r="Q544" t="b">
        <v>1</v>
      </c>
      <c r="R544" t="b">
        <v>0</v>
      </c>
      <c r="S544" t="s">
        <v>1032</v>
      </c>
      <c r="T544" t="s">
        <v>992</v>
      </c>
      <c r="U544" t="s">
        <v>1139</v>
      </c>
      <c r="V544" t="s">
        <v>995</v>
      </c>
      <c r="W544" t="s">
        <v>2206</v>
      </c>
      <c r="X544" t="s">
        <v>2324</v>
      </c>
    </row>
    <row r="545" spans="1:24" x14ac:dyDescent="0.25">
      <c r="A545" t="s">
        <v>44</v>
      </c>
      <c r="B545" t="s">
        <v>2333</v>
      </c>
      <c r="C545" t="s">
        <v>450</v>
      </c>
      <c r="D545" t="s">
        <v>44</v>
      </c>
      <c r="E545" t="s">
        <v>1007</v>
      </c>
      <c r="F545">
        <v>7913</v>
      </c>
      <c r="G545" t="s">
        <v>2204</v>
      </c>
      <c r="H545" t="s">
        <v>2334</v>
      </c>
      <c r="I545" t="s">
        <v>450</v>
      </c>
      <c r="J545" t="s">
        <v>2204</v>
      </c>
      <c r="K545" t="s">
        <v>992</v>
      </c>
      <c r="L545" t="s">
        <v>992</v>
      </c>
      <c r="M545" t="s">
        <v>992</v>
      </c>
      <c r="N545" t="s">
        <v>992</v>
      </c>
      <c r="O545" t="s">
        <v>992</v>
      </c>
      <c r="P545" t="s">
        <v>992</v>
      </c>
      <c r="Q545" t="b">
        <v>1</v>
      </c>
      <c r="R545" t="b">
        <v>0</v>
      </c>
      <c r="S545" t="s">
        <v>1032</v>
      </c>
      <c r="T545" t="s">
        <v>992</v>
      </c>
      <c r="U545" t="s">
        <v>1139</v>
      </c>
      <c r="V545" t="s">
        <v>995</v>
      </c>
      <c r="W545" t="s">
        <v>2206</v>
      </c>
      <c r="X545" t="s">
        <v>2324</v>
      </c>
    </row>
    <row r="546" spans="1:24" x14ac:dyDescent="0.25">
      <c r="A546" t="s">
        <v>44</v>
      </c>
      <c r="B546" t="s">
        <v>2335</v>
      </c>
      <c r="C546" t="s">
        <v>450</v>
      </c>
      <c r="D546" t="s">
        <v>44</v>
      </c>
      <c r="E546" t="s">
        <v>1009</v>
      </c>
      <c r="F546">
        <v>8097</v>
      </c>
      <c r="G546" t="s">
        <v>2204</v>
      </c>
      <c r="H546" t="s">
        <v>2336</v>
      </c>
      <c r="I546" t="s">
        <v>450</v>
      </c>
      <c r="J546" t="s">
        <v>2204</v>
      </c>
      <c r="K546" t="s">
        <v>992</v>
      </c>
      <c r="L546" t="s">
        <v>992</v>
      </c>
      <c r="M546" t="s">
        <v>992</v>
      </c>
      <c r="N546" t="s">
        <v>992</v>
      </c>
      <c r="O546" t="s">
        <v>992</v>
      </c>
      <c r="P546" t="s">
        <v>992</v>
      </c>
      <c r="Q546" t="b">
        <v>1</v>
      </c>
      <c r="R546" t="b">
        <v>0</v>
      </c>
      <c r="S546" t="s">
        <v>1032</v>
      </c>
      <c r="T546" t="s">
        <v>992</v>
      </c>
      <c r="U546" t="s">
        <v>1139</v>
      </c>
      <c r="V546" t="s">
        <v>995</v>
      </c>
      <c r="W546" t="s">
        <v>2206</v>
      </c>
      <c r="X546" t="s">
        <v>2324</v>
      </c>
    </row>
    <row r="547" spans="1:24" x14ac:dyDescent="0.25">
      <c r="A547" t="s">
        <v>44</v>
      </c>
      <c r="B547" t="s">
        <v>2337</v>
      </c>
      <c r="C547" t="s">
        <v>450</v>
      </c>
      <c r="D547" t="s">
        <v>44</v>
      </c>
      <c r="E547" t="s">
        <v>1011</v>
      </c>
      <c r="F547">
        <v>9042</v>
      </c>
      <c r="G547" t="s">
        <v>2204</v>
      </c>
      <c r="H547" t="s">
        <v>2338</v>
      </c>
      <c r="I547" t="s">
        <v>450</v>
      </c>
      <c r="J547" t="s">
        <v>2204</v>
      </c>
      <c r="K547" t="s">
        <v>992</v>
      </c>
      <c r="L547" t="s">
        <v>992</v>
      </c>
      <c r="M547" t="s">
        <v>992</v>
      </c>
      <c r="N547" t="s">
        <v>992</v>
      </c>
      <c r="O547" t="s">
        <v>992</v>
      </c>
      <c r="P547" t="s">
        <v>992</v>
      </c>
      <c r="Q547" t="b">
        <v>1</v>
      </c>
      <c r="R547" t="b">
        <v>0</v>
      </c>
      <c r="S547" t="s">
        <v>1032</v>
      </c>
      <c r="T547" t="s">
        <v>992</v>
      </c>
      <c r="U547" t="s">
        <v>1139</v>
      </c>
      <c r="V547" t="s">
        <v>995</v>
      </c>
      <c r="W547" t="s">
        <v>2206</v>
      </c>
      <c r="X547" t="s">
        <v>2324</v>
      </c>
    </row>
    <row r="548" spans="1:24" x14ac:dyDescent="0.25">
      <c r="A548" t="s">
        <v>44</v>
      </c>
      <c r="B548" t="s">
        <v>2339</v>
      </c>
      <c r="C548" t="s">
        <v>450</v>
      </c>
      <c r="D548" t="s">
        <v>44</v>
      </c>
      <c r="E548" t="s">
        <v>1013</v>
      </c>
      <c r="F548">
        <v>11747</v>
      </c>
      <c r="G548" t="s">
        <v>2204</v>
      </c>
      <c r="H548" t="s">
        <v>2340</v>
      </c>
      <c r="I548" t="s">
        <v>450</v>
      </c>
      <c r="J548" t="s">
        <v>2204</v>
      </c>
      <c r="K548" t="s">
        <v>992</v>
      </c>
      <c r="L548" t="s">
        <v>992</v>
      </c>
      <c r="M548" t="s">
        <v>992</v>
      </c>
      <c r="N548" t="s">
        <v>992</v>
      </c>
      <c r="O548" t="s">
        <v>992</v>
      </c>
      <c r="P548" t="s">
        <v>992</v>
      </c>
      <c r="Q548" t="b">
        <v>1</v>
      </c>
      <c r="R548" t="b">
        <v>0</v>
      </c>
      <c r="S548" t="s">
        <v>1032</v>
      </c>
      <c r="T548" t="s">
        <v>992</v>
      </c>
      <c r="U548" t="s">
        <v>1139</v>
      </c>
      <c r="V548" t="s">
        <v>995</v>
      </c>
      <c r="W548" t="s">
        <v>2206</v>
      </c>
      <c r="X548" t="s">
        <v>2324</v>
      </c>
    </row>
    <row r="549" spans="1:24" x14ac:dyDescent="0.25">
      <c r="A549" t="s">
        <v>44</v>
      </c>
      <c r="B549" t="s">
        <v>2341</v>
      </c>
      <c r="C549" t="s">
        <v>450</v>
      </c>
      <c r="D549" t="s">
        <v>44</v>
      </c>
      <c r="E549" t="s">
        <v>1015</v>
      </c>
      <c r="F549">
        <v>7522</v>
      </c>
      <c r="G549" t="s">
        <v>2204</v>
      </c>
      <c r="H549" t="s">
        <v>2342</v>
      </c>
      <c r="I549" t="s">
        <v>450</v>
      </c>
      <c r="J549" t="s">
        <v>2204</v>
      </c>
      <c r="K549" t="s">
        <v>992</v>
      </c>
      <c r="L549" t="s">
        <v>992</v>
      </c>
      <c r="M549" t="s">
        <v>992</v>
      </c>
      <c r="N549" t="s">
        <v>992</v>
      </c>
      <c r="O549" t="s">
        <v>992</v>
      </c>
      <c r="P549" t="s">
        <v>992</v>
      </c>
      <c r="Q549" t="b">
        <v>1</v>
      </c>
      <c r="R549" t="b">
        <v>0</v>
      </c>
      <c r="S549" t="s">
        <v>1032</v>
      </c>
      <c r="T549" t="s">
        <v>992</v>
      </c>
      <c r="U549" t="s">
        <v>1139</v>
      </c>
      <c r="V549" t="s">
        <v>995</v>
      </c>
      <c r="W549" t="s">
        <v>2206</v>
      </c>
      <c r="X549" t="s">
        <v>2324</v>
      </c>
    </row>
    <row r="550" spans="1:24" x14ac:dyDescent="0.25">
      <c r="A550" t="s">
        <v>44</v>
      </c>
      <c r="B550" t="s">
        <v>2343</v>
      </c>
      <c r="C550" t="s">
        <v>450</v>
      </c>
      <c r="D550" t="s">
        <v>44</v>
      </c>
      <c r="E550" t="s">
        <v>1017</v>
      </c>
      <c r="F550">
        <v>7404</v>
      </c>
      <c r="G550" t="s">
        <v>2204</v>
      </c>
      <c r="H550" t="s">
        <v>2344</v>
      </c>
      <c r="I550" t="s">
        <v>450</v>
      </c>
      <c r="J550" t="s">
        <v>2204</v>
      </c>
      <c r="K550" t="s">
        <v>992</v>
      </c>
      <c r="L550" t="s">
        <v>992</v>
      </c>
      <c r="M550" t="s">
        <v>992</v>
      </c>
      <c r="N550" t="s">
        <v>992</v>
      </c>
      <c r="O550" t="s">
        <v>992</v>
      </c>
      <c r="P550" t="s">
        <v>992</v>
      </c>
      <c r="Q550" t="b">
        <v>1</v>
      </c>
      <c r="R550" t="b">
        <v>0</v>
      </c>
      <c r="S550" t="s">
        <v>1032</v>
      </c>
      <c r="T550" t="s">
        <v>992</v>
      </c>
      <c r="U550" t="s">
        <v>1139</v>
      </c>
      <c r="V550" t="s">
        <v>995</v>
      </c>
      <c r="W550" t="s">
        <v>2206</v>
      </c>
      <c r="X550" t="s">
        <v>2324</v>
      </c>
    </row>
    <row r="551" spans="1:24" x14ac:dyDescent="0.25">
      <c r="A551" t="s">
        <v>44</v>
      </c>
      <c r="B551" t="s">
        <v>2345</v>
      </c>
      <c r="C551" t="s">
        <v>450</v>
      </c>
      <c r="D551" t="s">
        <v>44</v>
      </c>
      <c r="E551" t="s">
        <v>1019</v>
      </c>
      <c r="F551">
        <v>9013</v>
      </c>
      <c r="G551" t="s">
        <v>2204</v>
      </c>
      <c r="H551" t="s">
        <v>2346</v>
      </c>
      <c r="I551" t="s">
        <v>450</v>
      </c>
      <c r="J551" t="s">
        <v>2204</v>
      </c>
      <c r="K551" t="s">
        <v>992</v>
      </c>
      <c r="L551" t="s">
        <v>992</v>
      </c>
      <c r="M551" t="s">
        <v>992</v>
      </c>
      <c r="N551" t="s">
        <v>992</v>
      </c>
      <c r="O551" t="s">
        <v>992</v>
      </c>
      <c r="P551" t="s">
        <v>992</v>
      </c>
      <c r="Q551" t="b">
        <v>1</v>
      </c>
      <c r="R551" t="b">
        <v>0</v>
      </c>
      <c r="S551" t="s">
        <v>1032</v>
      </c>
      <c r="T551" t="s">
        <v>992</v>
      </c>
      <c r="U551" t="s">
        <v>1139</v>
      </c>
      <c r="V551" t="s">
        <v>995</v>
      </c>
      <c r="W551" t="s">
        <v>2206</v>
      </c>
      <c r="X551" t="s">
        <v>2324</v>
      </c>
    </row>
    <row r="552" spans="1:24" x14ac:dyDescent="0.25">
      <c r="A552" t="s">
        <v>44</v>
      </c>
      <c r="B552" t="s">
        <v>2347</v>
      </c>
      <c r="C552" t="s">
        <v>450</v>
      </c>
      <c r="D552" t="s">
        <v>44</v>
      </c>
      <c r="E552" t="s">
        <v>1021</v>
      </c>
      <c r="F552">
        <v>11493</v>
      </c>
      <c r="G552" t="s">
        <v>2204</v>
      </c>
      <c r="H552" t="s">
        <v>2348</v>
      </c>
      <c r="I552" t="s">
        <v>450</v>
      </c>
      <c r="J552" t="s">
        <v>2204</v>
      </c>
      <c r="K552" t="s">
        <v>992</v>
      </c>
      <c r="L552" t="s">
        <v>992</v>
      </c>
      <c r="M552" t="s">
        <v>992</v>
      </c>
      <c r="N552" t="s">
        <v>992</v>
      </c>
      <c r="O552" t="s">
        <v>992</v>
      </c>
      <c r="P552" t="s">
        <v>992</v>
      </c>
      <c r="Q552" t="b">
        <v>1</v>
      </c>
      <c r="R552" t="b">
        <v>0</v>
      </c>
      <c r="S552" t="s">
        <v>1032</v>
      </c>
      <c r="T552" t="s">
        <v>992</v>
      </c>
      <c r="U552" t="s">
        <v>1139</v>
      </c>
      <c r="V552" t="s">
        <v>995</v>
      </c>
      <c r="W552" t="s">
        <v>2206</v>
      </c>
      <c r="X552" t="s">
        <v>2324</v>
      </c>
    </row>
    <row r="553" spans="1:24" x14ac:dyDescent="0.25">
      <c r="A553" t="s">
        <v>44</v>
      </c>
      <c r="B553" t="s">
        <v>2349</v>
      </c>
      <c r="C553" t="s">
        <v>450</v>
      </c>
      <c r="D553" t="s">
        <v>44</v>
      </c>
      <c r="E553" t="s">
        <v>1129</v>
      </c>
      <c r="F553">
        <v>7901</v>
      </c>
      <c r="G553" t="s">
        <v>2204</v>
      </c>
      <c r="H553" t="s">
        <v>2350</v>
      </c>
      <c r="I553" t="s">
        <v>450</v>
      </c>
      <c r="J553" t="s">
        <v>2204</v>
      </c>
      <c r="K553" t="s">
        <v>992</v>
      </c>
      <c r="L553" t="s">
        <v>992</v>
      </c>
      <c r="M553" t="s">
        <v>992</v>
      </c>
      <c r="N553" t="s">
        <v>992</v>
      </c>
      <c r="O553" t="s">
        <v>992</v>
      </c>
      <c r="P553" t="s">
        <v>992</v>
      </c>
      <c r="Q553" t="b">
        <v>1</v>
      </c>
      <c r="R553" t="b">
        <v>0</v>
      </c>
      <c r="S553" t="s">
        <v>1032</v>
      </c>
      <c r="T553" t="s">
        <v>992</v>
      </c>
      <c r="U553" t="s">
        <v>1139</v>
      </c>
      <c r="V553" t="s">
        <v>995</v>
      </c>
      <c r="W553" t="s">
        <v>2206</v>
      </c>
      <c r="X553" t="s">
        <v>2324</v>
      </c>
    </row>
    <row r="554" spans="1:24" x14ac:dyDescent="0.25">
      <c r="A554" t="s">
        <v>44</v>
      </c>
      <c r="B554" t="s">
        <v>1203</v>
      </c>
      <c r="C554" t="s">
        <v>2351</v>
      </c>
      <c r="D554" t="s">
        <v>44</v>
      </c>
      <c r="E554" t="s">
        <v>990</v>
      </c>
      <c r="F554">
        <v>17864</v>
      </c>
      <c r="G554" t="s">
        <v>2204</v>
      </c>
      <c r="H554" t="s">
        <v>2352</v>
      </c>
      <c r="I554" t="s">
        <v>2351</v>
      </c>
      <c r="J554" t="s">
        <v>2204</v>
      </c>
      <c r="K554" t="s">
        <v>992</v>
      </c>
      <c r="L554" t="s">
        <v>992</v>
      </c>
      <c r="M554" t="s">
        <v>992</v>
      </c>
      <c r="N554" t="s">
        <v>992</v>
      </c>
      <c r="O554" t="s">
        <v>992</v>
      </c>
      <c r="P554" t="s">
        <v>992</v>
      </c>
      <c r="Q554" t="b">
        <v>1</v>
      </c>
      <c r="R554" t="b">
        <v>0</v>
      </c>
      <c r="S554" t="s">
        <v>1032</v>
      </c>
      <c r="T554" t="s">
        <v>992</v>
      </c>
      <c r="U554" t="s">
        <v>1139</v>
      </c>
      <c r="V554" t="s">
        <v>995</v>
      </c>
      <c r="W554" t="s">
        <v>2206</v>
      </c>
      <c r="X554" t="s">
        <v>2353</v>
      </c>
    </row>
    <row r="555" spans="1:24" x14ac:dyDescent="0.25">
      <c r="A555" t="s">
        <v>44</v>
      </c>
      <c r="B555" t="s">
        <v>1208</v>
      </c>
      <c r="C555" t="s">
        <v>2351</v>
      </c>
      <c r="D555" t="s">
        <v>44</v>
      </c>
      <c r="E555" t="s">
        <v>999</v>
      </c>
      <c r="F555">
        <v>13927</v>
      </c>
      <c r="G555" t="s">
        <v>2204</v>
      </c>
      <c r="H555" t="s">
        <v>2354</v>
      </c>
      <c r="I555" t="s">
        <v>2351</v>
      </c>
      <c r="J555" t="s">
        <v>2204</v>
      </c>
      <c r="K555" t="s">
        <v>992</v>
      </c>
      <c r="L555" t="s">
        <v>992</v>
      </c>
      <c r="M555" t="s">
        <v>992</v>
      </c>
      <c r="N555" t="s">
        <v>992</v>
      </c>
      <c r="O555" t="s">
        <v>992</v>
      </c>
      <c r="P555" t="s">
        <v>992</v>
      </c>
      <c r="Q555" t="b">
        <v>1</v>
      </c>
      <c r="R555" t="b">
        <v>0</v>
      </c>
      <c r="S555" t="s">
        <v>1032</v>
      </c>
      <c r="T555" t="s">
        <v>992</v>
      </c>
      <c r="U555" t="s">
        <v>1139</v>
      </c>
      <c r="V555" t="s">
        <v>995</v>
      </c>
      <c r="W555" t="s">
        <v>2206</v>
      </c>
      <c r="X555" t="s">
        <v>2353</v>
      </c>
    </row>
    <row r="556" spans="1:24" x14ac:dyDescent="0.25">
      <c r="A556" t="s">
        <v>44</v>
      </c>
      <c r="B556" t="s">
        <v>1210</v>
      </c>
      <c r="C556" t="s">
        <v>2351</v>
      </c>
      <c r="D556" t="s">
        <v>44</v>
      </c>
      <c r="E556" t="s">
        <v>1001</v>
      </c>
      <c r="F556">
        <v>13117</v>
      </c>
      <c r="G556" t="s">
        <v>2204</v>
      </c>
      <c r="H556" t="s">
        <v>2355</v>
      </c>
      <c r="I556" t="s">
        <v>2351</v>
      </c>
      <c r="J556" t="s">
        <v>2204</v>
      </c>
      <c r="K556" t="s">
        <v>992</v>
      </c>
      <c r="L556" t="s">
        <v>992</v>
      </c>
      <c r="M556" t="s">
        <v>992</v>
      </c>
      <c r="N556" t="s">
        <v>992</v>
      </c>
      <c r="O556" t="s">
        <v>992</v>
      </c>
      <c r="P556" t="s">
        <v>992</v>
      </c>
      <c r="Q556" t="b">
        <v>1</v>
      </c>
      <c r="R556" t="b">
        <v>0</v>
      </c>
      <c r="S556" t="s">
        <v>1032</v>
      </c>
      <c r="T556" t="s">
        <v>992</v>
      </c>
      <c r="U556" t="s">
        <v>1139</v>
      </c>
      <c r="V556" t="s">
        <v>995</v>
      </c>
      <c r="W556" t="s">
        <v>2206</v>
      </c>
      <c r="X556" t="s">
        <v>2353</v>
      </c>
    </row>
    <row r="557" spans="1:24" x14ac:dyDescent="0.25">
      <c r="A557" t="s">
        <v>44</v>
      </c>
      <c r="B557" t="s">
        <v>1212</v>
      </c>
      <c r="C557" t="s">
        <v>2351</v>
      </c>
      <c r="D557" t="s">
        <v>44</v>
      </c>
      <c r="E557" t="s">
        <v>1003</v>
      </c>
      <c r="F557">
        <v>15600</v>
      </c>
      <c r="G557" t="s">
        <v>2204</v>
      </c>
      <c r="H557" t="s">
        <v>2356</v>
      </c>
      <c r="I557" t="s">
        <v>2351</v>
      </c>
      <c r="J557" t="s">
        <v>2204</v>
      </c>
      <c r="K557" t="s">
        <v>992</v>
      </c>
      <c r="L557" t="s">
        <v>992</v>
      </c>
      <c r="M557" t="s">
        <v>992</v>
      </c>
      <c r="N557" t="s">
        <v>992</v>
      </c>
      <c r="O557" t="s">
        <v>992</v>
      </c>
      <c r="P557" t="s">
        <v>992</v>
      </c>
      <c r="Q557" t="b">
        <v>1</v>
      </c>
      <c r="R557" t="b">
        <v>0</v>
      </c>
      <c r="S557" t="s">
        <v>1032</v>
      </c>
      <c r="T557" t="s">
        <v>992</v>
      </c>
      <c r="U557" t="s">
        <v>1139</v>
      </c>
      <c r="V557" t="s">
        <v>995</v>
      </c>
      <c r="W557" t="s">
        <v>2206</v>
      </c>
      <c r="X557" t="s">
        <v>2353</v>
      </c>
    </row>
    <row r="558" spans="1:24" x14ac:dyDescent="0.25">
      <c r="A558" t="s">
        <v>44</v>
      </c>
      <c r="B558" t="s">
        <v>1214</v>
      </c>
      <c r="C558" t="s">
        <v>2351</v>
      </c>
      <c r="D558" t="s">
        <v>44</v>
      </c>
      <c r="E558" t="s">
        <v>1005</v>
      </c>
      <c r="F558">
        <v>20357</v>
      </c>
      <c r="G558" t="s">
        <v>2204</v>
      </c>
      <c r="H558" t="s">
        <v>2357</v>
      </c>
      <c r="I558" t="s">
        <v>2351</v>
      </c>
      <c r="J558" t="s">
        <v>2204</v>
      </c>
      <c r="K558" t="s">
        <v>992</v>
      </c>
      <c r="L558" t="s">
        <v>992</v>
      </c>
      <c r="M558" t="s">
        <v>992</v>
      </c>
      <c r="N558" t="s">
        <v>992</v>
      </c>
      <c r="O558" t="s">
        <v>992</v>
      </c>
      <c r="P558" t="s">
        <v>992</v>
      </c>
      <c r="Q558" t="b">
        <v>1</v>
      </c>
      <c r="R558" t="b">
        <v>0</v>
      </c>
      <c r="S558" t="s">
        <v>1032</v>
      </c>
      <c r="T558" t="s">
        <v>992</v>
      </c>
      <c r="U558" t="s">
        <v>1139</v>
      </c>
      <c r="V558" t="s">
        <v>995</v>
      </c>
      <c r="W558" t="s">
        <v>2206</v>
      </c>
      <c r="X558" t="s">
        <v>2353</v>
      </c>
    </row>
    <row r="559" spans="1:24" x14ac:dyDescent="0.25">
      <c r="A559" t="s">
        <v>44</v>
      </c>
      <c r="B559" t="s">
        <v>1216</v>
      </c>
      <c r="C559" t="s">
        <v>2351</v>
      </c>
      <c r="D559" t="s">
        <v>44</v>
      </c>
      <c r="E559" t="s">
        <v>1007</v>
      </c>
      <c r="F559">
        <v>15074</v>
      </c>
      <c r="G559" t="s">
        <v>2204</v>
      </c>
      <c r="H559" t="s">
        <v>2358</v>
      </c>
      <c r="I559" t="s">
        <v>2351</v>
      </c>
      <c r="J559" t="s">
        <v>2204</v>
      </c>
      <c r="K559" t="s">
        <v>992</v>
      </c>
      <c r="L559" t="s">
        <v>992</v>
      </c>
      <c r="M559" t="s">
        <v>992</v>
      </c>
      <c r="N559" t="s">
        <v>992</v>
      </c>
      <c r="O559" t="s">
        <v>992</v>
      </c>
      <c r="P559" t="s">
        <v>992</v>
      </c>
      <c r="Q559" t="b">
        <v>1</v>
      </c>
      <c r="R559" t="b">
        <v>0</v>
      </c>
      <c r="S559" t="s">
        <v>1032</v>
      </c>
      <c r="T559" t="s">
        <v>992</v>
      </c>
      <c r="U559" t="s">
        <v>1139</v>
      </c>
      <c r="V559" t="s">
        <v>995</v>
      </c>
      <c r="W559" t="s">
        <v>2206</v>
      </c>
      <c r="X559" t="s">
        <v>2353</v>
      </c>
    </row>
    <row r="560" spans="1:24" x14ac:dyDescent="0.25">
      <c r="A560" t="s">
        <v>44</v>
      </c>
      <c r="B560" t="s">
        <v>1218</v>
      </c>
      <c r="C560" t="s">
        <v>2351</v>
      </c>
      <c r="D560" t="s">
        <v>44</v>
      </c>
      <c r="E560" t="s">
        <v>1009</v>
      </c>
      <c r="F560">
        <v>15209</v>
      </c>
      <c r="G560" t="s">
        <v>2204</v>
      </c>
      <c r="H560" t="s">
        <v>2359</v>
      </c>
      <c r="I560" t="s">
        <v>2351</v>
      </c>
      <c r="J560" t="s">
        <v>2204</v>
      </c>
      <c r="K560" t="s">
        <v>992</v>
      </c>
      <c r="L560" t="s">
        <v>992</v>
      </c>
      <c r="M560" t="s">
        <v>992</v>
      </c>
      <c r="N560" t="s">
        <v>992</v>
      </c>
      <c r="O560" t="s">
        <v>992</v>
      </c>
      <c r="P560" t="s">
        <v>992</v>
      </c>
      <c r="Q560" t="b">
        <v>1</v>
      </c>
      <c r="R560" t="b">
        <v>0</v>
      </c>
      <c r="S560" t="s">
        <v>1032</v>
      </c>
      <c r="T560" t="s">
        <v>992</v>
      </c>
      <c r="U560" t="s">
        <v>1139</v>
      </c>
      <c r="V560" t="s">
        <v>995</v>
      </c>
      <c r="W560" t="s">
        <v>2206</v>
      </c>
      <c r="X560" t="s">
        <v>2353</v>
      </c>
    </row>
    <row r="561" spans="1:24" x14ac:dyDescent="0.25">
      <c r="A561" t="s">
        <v>44</v>
      </c>
      <c r="B561" t="s">
        <v>1220</v>
      </c>
      <c r="C561" t="s">
        <v>2351</v>
      </c>
      <c r="D561" t="s">
        <v>44</v>
      </c>
      <c r="E561" t="s">
        <v>1011</v>
      </c>
      <c r="F561">
        <v>17016</v>
      </c>
      <c r="G561" t="s">
        <v>2204</v>
      </c>
      <c r="H561" t="s">
        <v>2360</v>
      </c>
      <c r="I561" t="s">
        <v>2351</v>
      </c>
      <c r="J561" t="s">
        <v>2204</v>
      </c>
      <c r="K561" t="s">
        <v>992</v>
      </c>
      <c r="L561" t="s">
        <v>992</v>
      </c>
      <c r="M561" t="s">
        <v>992</v>
      </c>
      <c r="N561" t="s">
        <v>992</v>
      </c>
      <c r="O561" t="s">
        <v>992</v>
      </c>
      <c r="P561" t="s">
        <v>992</v>
      </c>
      <c r="Q561" t="b">
        <v>1</v>
      </c>
      <c r="R561" t="b">
        <v>0</v>
      </c>
      <c r="S561" t="s">
        <v>1032</v>
      </c>
      <c r="T561" t="s">
        <v>992</v>
      </c>
      <c r="U561" t="s">
        <v>1139</v>
      </c>
      <c r="V561" t="s">
        <v>995</v>
      </c>
      <c r="W561" t="s">
        <v>2206</v>
      </c>
      <c r="X561" t="s">
        <v>2353</v>
      </c>
    </row>
    <row r="562" spans="1:24" x14ac:dyDescent="0.25">
      <c r="A562" t="s">
        <v>44</v>
      </c>
      <c r="B562" t="s">
        <v>1222</v>
      </c>
      <c r="C562" t="s">
        <v>2351</v>
      </c>
      <c r="D562" t="s">
        <v>44</v>
      </c>
      <c r="E562" t="s">
        <v>1013</v>
      </c>
      <c r="F562">
        <v>21509</v>
      </c>
      <c r="G562" t="s">
        <v>2204</v>
      </c>
      <c r="H562" t="s">
        <v>2361</v>
      </c>
      <c r="I562" t="s">
        <v>2351</v>
      </c>
      <c r="J562" t="s">
        <v>2204</v>
      </c>
      <c r="K562" t="s">
        <v>992</v>
      </c>
      <c r="L562" t="s">
        <v>992</v>
      </c>
      <c r="M562" t="s">
        <v>992</v>
      </c>
      <c r="N562" t="s">
        <v>992</v>
      </c>
      <c r="O562" t="s">
        <v>992</v>
      </c>
      <c r="P562" t="s">
        <v>992</v>
      </c>
      <c r="Q562" t="b">
        <v>1</v>
      </c>
      <c r="R562" t="b">
        <v>0</v>
      </c>
      <c r="S562" t="s">
        <v>1032</v>
      </c>
      <c r="T562" t="s">
        <v>992</v>
      </c>
      <c r="U562" t="s">
        <v>1139</v>
      </c>
      <c r="V562" t="s">
        <v>995</v>
      </c>
      <c r="W562" t="s">
        <v>2206</v>
      </c>
      <c r="X562" t="s">
        <v>2353</v>
      </c>
    </row>
    <row r="563" spans="1:24" x14ac:dyDescent="0.25">
      <c r="A563" t="s">
        <v>44</v>
      </c>
      <c r="B563" t="s">
        <v>1223</v>
      </c>
      <c r="C563" t="s">
        <v>2351</v>
      </c>
      <c r="D563" t="s">
        <v>44</v>
      </c>
      <c r="E563" t="s">
        <v>1015</v>
      </c>
      <c r="F563">
        <v>16774</v>
      </c>
      <c r="G563" t="s">
        <v>2204</v>
      </c>
      <c r="H563" t="s">
        <v>2362</v>
      </c>
      <c r="I563" t="s">
        <v>2351</v>
      </c>
      <c r="J563" t="s">
        <v>2204</v>
      </c>
      <c r="K563" t="s">
        <v>992</v>
      </c>
      <c r="L563" t="s">
        <v>992</v>
      </c>
      <c r="M563" t="s">
        <v>992</v>
      </c>
      <c r="N563" t="s">
        <v>992</v>
      </c>
      <c r="O563" t="s">
        <v>992</v>
      </c>
      <c r="P563" t="s">
        <v>992</v>
      </c>
      <c r="Q563" t="b">
        <v>1</v>
      </c>
      <c r="R563" t="b">
        <v>0</v>
      </c>
      <c r="S563" t="s">
        <v>1032</v>
      </c>
      <c r="T563" t="s">
        <v>992</v>
      </c>
      <c r="U563" t="s">
        <v>1139</v>
      </c>
      <c r="V563" t="s">
        <v>995</v>
      </c>
      <c r="W563" t="s">
        <v>2206</v>
      </c>
      <c r="X563" t="s">
        <v>2353</v>
      </c>
    </row>
    <row r="564" spans="1:24" x14ac:dyDescent="0.25">
      <c r="A564" t="s">
        <v>44</v>
      </c>
      <c r="B564" t="s">
        <v>1224</v>
      </c>
      <c r="C564" t="s">
        <v>2351</v>
      </c>
      <c r="D564" t="s">
        <v>44</v>
      </c>
      <c r="E564" t="s">
        <v>1017</v>
      </c>
      <c r="F564">
        <v>16511</v>
      </c>
      <c r="G564" t="s">
        <v>2204</v>
      </c>
      <c r="H564" t="s">
        <v>2363</v>
      </c>
      <c r="I564" t="s">
        <v>2351</v>
      </c>
      <c r="J564" t="s">
        <v>2204</v>
      </c>
      <c r="K564" t="s">
        <v>992</v>
      </c>
      <c r="L564" t="s">
        <v>992</v>
      </c>
      <c r="M564" t="s">
        <v>992</v>
      </c>
      <c r="N564" t="s">
        <v>992</v>
      </c>
      <c r="O564" t="s">
        <v>992</v>
      </c>
      <c r="P564" t="s">
        <v>992</v>
      </c>
      <c r="Q564" t="b">
        <v>1</v>
      </c>
      <c r="R564" t="b">
        <v>0</v>
      </c>
      <c r="S564" t="s">
        <v>1032</v>
      </c>
      <c r="T564" t="s">
        <v>992</v>
      </c>
      <c r="U564" t="s">
        <v>1139</v>
      </c>
      <c r="V564" t="s">
        <v>995</v>
      </c>
      <c r="W564" t="s">
        <v>2206</v>
      </c>
      <c r="X564" t="s">
        <v>2353</v>
      </c>
    </row>
    <row r="565" spans="1:24" x14ac:dyDescent="0.25">
      <c r="A565" t="s">
        <v>44</v>
      </c>
      <c r="B565" t="s">
        <v>1225</v>
      </c>
      <c r="C565" t="s">
        <v>2351</v>
      </c>
      <c r="D565" t="s">
        <v>44</v>
      </c>
      <c r="E565" t="s">
        <v>1019</v>
      </c>
      <c r="F565">
        <v>17686</v>
      </c>
      <c r="G565" t="s">
        <v>2204</v>
      </c>
      <c r="H565" t="s">
        <v>2364</v>
      </c>
      <c r="I565" t="s">
        <v>2351</v>
      </c>
      <c r="J565" t="s">
        <v>2204</v>
      </c>
      <c r="K565" t="s">
        <v>992</v>
      </c>
      <c r="L565" t="s">
        <v>992</v>
      </c>
      <c r="M565" t="s">
        <v>992</v>
      </c>
      <c r="N565" t="s">
        <v>992</v>
      </c>
      <c r="O565" t="s">
        <v>992</v>
      </c>
      <c r="P565" t="s">
        <v>992</v>
      </c>
      <c r="Q565" t="b">
        <v>1</v>
      </c>
      <c r="R565" t="b">
        <v>0</v>
      </c>
      <c r="S565" t="s">
        <v>1032</v>
      </c>
      <c r="T565" t="s">
        <v>992</v>
      </c>
      <c r="U565" t="s">
        <v>1139</v>
      </c>
      <c r="V565" t="s">
        <v>995</v>
      </c>
      <c r="W565" t="s">
        <v>2206</v>
      </c>
      <c r="X565" t="s">
        <v>2353</v>
      </c>
    </row>
    <row r="566" spans="1:24" x14ac:dyDescent="0.25">
      <c r="A566" t="s">
        <v>44</v>
      </c>
      <c r="B566" t="s">
        <v>1227</v>
      </c>
      <c r="C566" t="s">
        <v>2351</v>
      </c>
      <c r="D566" t="s">
        <v>44</v>
      </c>
      <c r="E566" t="s">
        <v>1021</v>
      </c>
      <c r="F566">
        <v>23953</v>
      </c>
      <c r="G566" t="s">
        <v>2204</v>
      </c>
      <c r="H566" t="s">
        <v>2365</v>
      </c>
      <c r="I566" t="s">
        <v>2351</v>
      </c>
      <c r="J566" t="s">
        <v>2204</v>
      </c>
      <c r="K566" t="s">
        <v>992</v>
      </c>
      <c r="L566" t="s">
        <v>992</v>
      </c>
      <c r="M566" t="s">
        <v>992</v>
      </c>
      <c r="N566" t="s">
        <v>992</v>
      </c>
      <c r="O566" t="s">
        <v>992</v>
      </c>
      <c r="P566" t="s">
        <v>992</v>
      </c>
      <c r="Q566" t="b">
        <v>1</v>
      </c>
      <c r="R566" t="b">
        <v>0</v>
      </c>
      <c r="S566" t="s">
        <v>1032</v>
      </c>
      <c r="T566" t="s">
        <v>992</v>
      </c>
      <c r="U566" t="s">
        <v>1139</v>
      </c>
      <c r="V566" t="s">
        <v>995</v>
      </c>
      <c r="W566" t="s">
        <v>2206</v>
      </c>
      <c r="X566" t="s">
        <v>2353</v>
      </c>
    </row>
    <row r="567" spans="1:24" x14ac:dyDescent="0.25">
      <c r="A567" t="s">
        <v>44</v>
      </c>
      <c r="B567" t="s">
        <v>1229</v>
      </c>
      <c r="C567" t="s">
        <v>2351</v>
      </c>
      <c r="D567" t="s">
        <v>44</v>
      </c>
      <c r="E567" t="s">
        <v>1129</v>
      </c>
      <c r="F567">
        <v>19373</v>
      </c>
      <c r="G567" t="s">
        <v>2204</v>
      </c>
      <c r="H567" t="s">
        <v>2366</v>
      </c>
      <c r="I567" t="s">
        <v>2351</v>
      </c>
      <c r="J567" t="s">
        <v>2204</v>
      </c>
      <c r="K567" t="s">
        <v>992</v>
      </c>
      <c r="L567" t="s">
        <v>992</v>
      </c>
      <c r="M567" t="s">
        <v>992</v>
      </c>
      <c r="N567" t="s">
        <v>992</v>
      </c>
      <c r="O567" t="s">
        <v>992</v>
      </c>
      <c r="P567" t="s">
        <v>992</v>
      </c>
      <c r="Q567" t="b">
        <v>1</v>
      </c>
      <c r="R567" t="b">
        <v>0</v>
      </c>
      <c r="S567" t="s">
        <v>1032</v>
      </c>
      <c r="T567" t="s">
        <v>992</v>
      </c>
      <c r="U567" t="s">
        <v>1139</v>
      </c>
      <c r="V567" t="s">
        <v>995</v>
      </c>
      <c r="W567" t="s">
        <v>2206</v>
      </c>
      <c r="X567" t="s">
        <v>2353</v>
      </c>
    </row>
    <row r="568" spans="1:24" x14ac:dyDescent="0.25">
      <c r="A568" t="s">
        <v>44</v>
      </c>
      <c r="B568" t="s">
        <v>1231</v>
      </c>
      <c r="C568" t="s">
        <v>2367</v>
      </c>
      <c r="D568" t="s">
        <v>44</v>
      </c>
      <c r="E568" t="s">
        <v>990</v>
      </c>
      <c r="F568">
        <v>10437</v>
      </c>
      <c r="G568" t="s">
        <v>2204</v>
      </c>
      <c r="H568" t="s">
        <v>2368</v>
      </c>
      <c r="I568" t="s">
        <v>2367</v>
      </c>
      <c r="J568" t="s">
        <v>2204</v>
      </c>
      <c r="K568" t="s">
        <v>992</v>
      </c>
      <c r="L568" t="s">
        <v>992</v>
      </c>
      <c r="M568" t="s">
        <v>992</v>
      </c>
      <c r="N568" t="s">
        <v>992</v>
      </c>
      <c r="O568" t="s">
        <v>992</v>
      </c>
      <c r="P568" t="s">
        <v>992</v>
      </c>
      <c r="Q568" t="b">
        <v>1</v>
      </c>
      <c r="R568" t="b">
        <v>0</v>
      </c>
      <c r="S568" t="s">
        <v>1032</v>
      </c>
      <c r="T568" t="s">
        <v>992</v>
      </c>
      <c r="U568" t="s">
        <v>1139</v>
      </c>
      <c r="V568" t="s">
        <v>995</v>
      </c>
      <c r="W568" t="s">
        <v>2206</v>
      </c>
      <c r="X568" t="s">
        <v>2369</v>
      </c>
    </row>
    <row r="569" spans="1:24" x14ac:dyDescent="0.25">
      <c r="A569" t="s">
        <v>44</v>
      </c>
      <c r="B569" t="s">
        <v>1235</v>
      </c>
      <c r="C569" t="s">
        <v>2367</v>
      </c>
      <c r="D569" t="s">
        <v>44</v>
      </c>
      <c r="E569" t="s">
        <v>999</v>
      </c>
      <c r="F569">
        <v>7531</v>
      </c>
      <c r="G569" t="s">
        <v>2204</v>
      </c>
      <c r="H569" t="s">
        <v>2370</v>
      </c>
      <c r="I569" t="s">
        <v>2367</v>
      </c>
      <c r="J569" t="s">
        <v>2204</v>
      </c>
      <c r="K569" t="s">
        <v>992</v>
      </c>
      <c r="L569" t="s">
        <v>992</v>
      </c>
      <c r="M569" t="s">
        <v>992</v>
      </c>
      <c r="N569" t="s">
        <v>992</v>
      </c>
      <c r="O569" t="s">
        <v>992</v>
      </c>
      <c r="P569" t="s">
        <v>992</v>
      </c>
      <c r="Q569" t="b">
        <v>1</v>
      </c>
      <c r="R569" t="b">
        <v>0</v>
      </c>
      <c r="S569" t="s">
        <v>1032</v>
      </c>
      <c r="T569" t="s">
        <v>992</v>
      </c>
      <c r="U569" t="s">
        <v>1139</v>
      </c>
      <c r="V569" t="s">
        <v>995</v>
      </c>
      <c r="W569" t="s">
        <v>2206</v>
      </c>
      <c r="X569" t="s">
        <v>2369</v>
      </c>
    </row>
    <row r="570" spans="1:24" x14ac:dyDescent="0.25">
      <c r="A570" t="s">
        <v>44</v>
      </c>
      <c r="B570" t="s">
        <v>1238</v>
      </c>
      <c r="C570" t="s">
        <v>2367</v>
      </c>
      <c r="D570" t="s">
        <v>44</v>
      </c>
      <c r="E570" t="s">
        <v>1001</v>
      </c>
      <c r="F570">
        <v>6207</v>
      </c>
      <c r="G570" t="s">
        <v>2204</v>
      </c>
      <c r="H570" t="s">
        <v>2371</v>
      </c>
      <c r="I570" t="s">
        <v>2367</v>
      </c>
      <c r="J570" t="s">
        <v>2204</v>
      </c>
      <c r="K570" t="s">
        <v>992</v>
      </c>
      <c r="L570" t="s">
        <v>992</v>
      </c>
      <c r="M570" t="s">
        <v>992</v>
      </c>
      <c r="N570" t="s">
        <v>992</v>
      </c>
      <c r="O570" t="s">
        <v>992</v>
      </c>
      <c r="P570" t="s">
        <v>992</v>
      </c>
      <c r="Q570" t="b">
        <v>1</v>
      </c>
      <c r="R570" t="b">
        <v>0</v>
      </c>
      <c r="S570" t="s">
        <v>1032</v>
      </c>
      <c r="T570" t="s">
        <v>992</v>
      </c>
      <c r="U570" t="s">
        <v>1139</v>
      </c>
      <c r="V570" t="s">
        <v>995</v>
      </c>
      <c r="W570" t="s">
        <v>2206</v>
      </c>
      <c r="X570" t="s">
        <v>2369</v>
      </c>
    </row>
    <row r="571" spans="1:24" x14ac:dyDescent="0.25">
      <c r="A571" t="s">
        <v>44</v>
      </c>
      <c r="B571" t="s">
        <v>1241</v>
      </c>
      <c r="C571" t="s">
        <v>2367</v>
      </c>
      <c r="D571" t="s">
        <v>44</v>
      </c>
      <c r="E571" t="s">
        <v>1003</v>
      </c>
      <c r="F571">
        <v>6153</v>
      </c>
      <c r="G571" t="s">
        <v>2204</v>
      </c>
      <c r="H571" t="s">
        <v>2372</v>
      </c>
      <c r="I571" t="s">
        <v>2367</v>
      </c>
      <c r="J571" t="s">
        <v>2204</v>
      </c>
      <c r="K571" t="s">
        <v>992</v>
      </c>
      <c r="L571" t="s">
        <v>992</v>
      </c>
      <c r="M571" t="s">
        <v>992</v>
      </c>
      <c r="N571" t="s">
        <v>992</v>
      </c>
      <c r="O571" t="s">
        <v>992</v>
      </c>
      <c r="P571" t="s">
        <v>992</v>
      </c>
      <c r="Q571" t="b">
        <v>1</v>
      </c>
      <c r="R571" t="b">
        <v>0</v>
      </c>
      <c r="S571" t="s">
        <v>1032</v>
      </c>
      <c r="T571" t="s">
        <v>992</v>
      </c>
      <c r="U571" t="s">
        <v>1139</v>
      </c>
      <c r="V571" t="s">
        <v>995</v>
      </c>
      <c r="W571" t="s">
        <v>2206</v>
      </c>
      <c r="X571" t="s">
        <v>2369</v>
      </c>
    </row>
    <row r="572" spans="1:24" x14ac:dyDescent="0.25">
      <c r="A572" t="s">
        <v>44</v>
      </c>
      <c r="B572" t="s">
        <v>1245</v>
      </c>
      <c r="C572" t="s">
        <v>2367</v>
      </c>
      <c r="D572" t="s">
        <v>44</v>
      </c>
      <c r="E572" t="s">
        <v>1005</v>
      </c>
      <c r="F572">
        <v>8622</v>
      </c>
      <c r="G572" t="s">
        <v>2204</v>
      </c>
      <c r="H572" t="s">
        <v>2373</v>
      </c>
      <c r="I572" t="s">
        <v>2367</v>
      </c>
      <c r="J572" t="s">
        <v>2204</v>
      </c>
      <c r="K572" t="s">
        <v>992</v>
      </c>
      <c r="L572" t="s">
        <v>992</v>
      </c>
      <c r="M572" t="s">
        <v>992</v>
      </c>
      <c r="N572" t="s">
        <v>992</v>
      </c>
      <c r="O572" t="s">
        <v>992</v>
      </c>
      <c r="P572" t="s">
        <v>992</v>
      </c>
      <c r="Q572" t="b">
        <v>1</v>
      </c>
      <c r="R572" t="b">
        <v>0</v>
      </c>
      <c r="S572" t="s">
        <v>1032</v>
      </c>
      <c r="T572" t="s">
        <v>992</v>
      </c>
      <c r="U572" t="s">
        <v>1139</v>
      </c>
      <c r="V572" t="s">
        <v>995</v>
      </c>
      <c r="W572" t="s">
        <v>2206</v>
      </c>
      <c r="X572" t="s">
        <v>2369</v>
      </c>
    </row>
    <row r="573" spans="1:24" x14ac:dyDescent="0.25">
      <c r="A573" t="s">
        <v>44</v>
      </c>
      <c r="B573" t="s">
        <v>1248</v>
      </c>
      <c r="C573" t="s">
        <v>2367</v>
      </c>
      <c r="D573" t="s">
        <v>44</v>
      </c>
      <c r="E573" t="s">
        <v>1007</v>
      </c>
      <c r="F573">
        <v>6700</v>
      </c>
      <c r="G573" t="s">
        <v>2204</v>
      </c>
      <c r="H573" t="s">
        <v>2374</v>
      </c>
      <c r="I573" t="s">
        <v>2367</v>
      </c>
      <c r="J573" t="s">
        <v>2204</v>
      </c>
      <c r="K573" t="s">
        <v>992</v>
      </c>
      <c r="L573" t="s">
        <v>992</v>
      </c>
      <c r="M573" t="s">
        <v>992</v>
      </c>
      <c r="N573" t="s">
        <v>992</v>
      </c>
      <c r="O573" t="s">
        <v>992</v>
      </c>
      <c r="P573" t="s">
        <v>992</v>
      </c>
      <c r="Q573" t="b">
        <v>1</v>
      </c>
      <c r="R573" t="b">
        <v>0</v>
      </c>
      <c r="S573" t="s">
        <v>1032</v>
      </c>
      <c r="T573" t="s">
        <v>992</v>
      </c>
      <c r="U573" t="s">
        <v>1139</v>
      </c>
      <c r="V573" t="s">
        <v>995</v>
      </c>
      <c r="W573" t="s">
        <v>2206</v>
      </c>
      <c r="X573" t="s">
        <v>2369</v>
      </c>
    </row>
    <row r="574" spans="1:24" x14ac:dyDescent="0.25">
      <c r="A574" t="s">
        <v>44</v>
      </c>
      <c r="B574" t="s">
        <v>1251</v>
      </c>
      <c r="C574" t="s">
        <v>2367</v>
      </c>
      <c r="D574" t="s">
        <v>44</v>
      </c>
      <c r="E574" t="s">
        <v>1009</v>
      </c>
      <c r="F574">
        <v>5562</v>
      </c>
      <c r="G574" t="s">
        <v>2204</v>
      </c>
      <c r="H574" t="s">
        <v>2375</v>
      </c>
      <c r="I574" t="s">
        <v>2367</v>
      </c>
      <c r="J574" t="s">
        <v>2204</v>
      </c>
      <c r="K574" t="s">
        <v>992</v>
      </c>
      <c r="L574" t="s">
        <v>992</v>
      </c>
      <c r="M574" t="s">
        <v>992</v>
      </c>
      <c r="N574" t="s">
        <v>992</v>
      </c>
      <c r="O574" t="s">
        <v>992</v>
      </c>
      <c r="P574" t="s">
        <v>992</v>
      </c>
      <c r="Q574" t="b">
        <v>1</v>
      </c>
      <c r="R574" t="b">
        <v>0</v>
      </c>
      <c r="S574" t="s">
        <v>1032</v>
      </c>
      <c r="T574" t="s">
        <v>992</v>
      </c>
      <c r="U574" t="s">
        <v>1139</v>
      </c>
      <c r="V574" t="s">
        <v>995</v>
      </c>
      <c r="W574" t="s">
        <v>2206</v>
      </c>
      <c r="X574" t="s">
        <v>2369</v>
      </c>
    </row>
    <row r="575" spans="1:24" x14ac:dyDescent="0.25">
      <c r="A575" t="s">
        <v>44</v>
      </c>
      <c r="B575" t="s">
        <v>1254</v>
      </c>
      <c r="C575" t="s">
        <v>2367</v>
      </c>
      <c r="D575" t="s">
        <v>44</v>
      </c>
      <c r="E575" t="s">
        <v>1011</v>
      </c>
      <c r="F575">
        <v>6198</v>
      </c>
      <c r="G575" t="s">
        <v>2204</v>
      </c>
      <c r="H575" t="s">
        <v>2376</v>
      </c>
      <c r="I575" t="s">
        <v>2367</v>
      </c>
      <c r="J575" t="s">
        <v>2204</v>
      </c>
      <c r="K575" t="s">
        <v>992</v>
      </c>
      <c r="L575" t="s">
        <v>992</v>
      </c>
      <c r="M575" t="s">
        <v>992</v>
      </c>
      <c r="N575" t="s">
        <v>992</v>
      </c>
      <c r="O575" t="s">
        <v>992</v>
      </c>
      <c r="P575" t="s">
        <v>992</v>
      </c>
      <c r="Q575" t="b">
        <v>1</v>
      </c>
      <c r="R575" t="b">
        <v>0</v>
      </c>
      <c r="S575" t="s">
        <v>1032</v>
      </c>
      <c r="T575" t="s">
        <v>992</v>
      </c>
      <c r="U575" t="s">
        <v>1139</v>
      </c>
      <c r="V575" t="s">
        <v>995</v>
      </c>
      <c r="W575" t="s">
        <v>2206</v>
      </c>
      <c r="X575" t="s">
        <v>2369</v>
      </c>
    </row>
    <row r="576" spans="1:24" x14ac:dyDescent="0.25">
      <c r="A576" t="s">
        <v>44</v>
      </c>
      <c r="B576" t="s">
        <v>1257</v>
      </c>
      <c r="C576" t="s">
        <v>2367</v>
      </c>
      <c r="D576" t="s">
        <v>44</v>
      </c>
      <c r="E576" t="s">
        <v>1013</v>
      </c>
      <c r="F576">
        <v>8160</v>
      </c>
      <c r="G576" t="s">
        <v>2204</v>
      </c>
      <c r="H576" t="s">
        <v>2377</v>
      </c>
      <c r="I576" t="s">
        <v>2367</v>
      </c>
      <c r="J576" t="s">
        <v>2204</v>
      </c>
      <c r="K576" t="s">
        <v>992</v>
      </c>
      <c r="L576" t="s">
        <v>992</v>
      </c>
      <c r="M576" t="s">
        <v>992</v>
      </c>
      <c r="N576" t="s">
        <v>992</v>
      </c>
      <c r="O576" t="s">
        <v>992</v>
      </c>
      <c r="P576" t="s">
        <v>992</v>
      </c>
      <c r="Q576" t="b">
        <v>1</v>
      </c>
      <c r="R576" t="b">
        <v>0</v>
      </c>
      <c r="S576" t="s">
        <v>1032</v>
      </c>
      <c r="T576" t="s">
        <v>992</v>
      </c>
      <c r="U576" t="s">
        <v>1139</v>
      </c>
      <c r="V576" t="s">
        <v>995</v>
      </c>
      <c r="W576" t="s">
        <v>2206</v>
      </c>
      <c r="X576" t="s">
        <v>2369</v>
      </c>
    </row>
    <row r="577" spans="1:24" x14ac:dyDescent="0.25">
      <c r="A577" t="s">
        <v>44</v>
      </c>
      <c r="B577" t="s">
        <v>1260</v>
      </c>
      <c r="C577" t="s">
        <v>2367</v>
      </c>
      <c r="D577" t="s">
        <v>44</v>
      </c>
      <c r="E577" t="s">
        <v>1015</v>
      </c>
      <c r="F577">
        <v>6626</v>
      </c>
      <c r="G577" t="s">
        <v>2204</v>
      </c>
      <c r="H577" t="s">
        <v>2378</v>
      </c>
      <c r="I577" t="s">
        <v>2367</v>
      </c>
      <c r="J577" t="s">
        <v>2204</v>
      </c>
      <c r="K577" t="s">
        <v>992</v>
      </c>
      <c r="L577" t="s">
        <v>992</v>
      </c>
      <c r="M577" t="s">
        <v>992</v>
      </c>
      <c r="N577" t="s">
        <v>992</v>
      </c>
      <c r="O577" t="s">
        <v>992</v>
      </c>
      <c r="P577" t="s">
        <v>992</v>
      </c>
      <c r="Q577" t="b">
        <v>1</v>
      </c>
      <c r="R577" t="b">
        <v>0</v>
      </c>
      <c r="S577" t="s">
        <v>1032</v>
      </c>
      <c r="T577" t="s">
        <v>992</v>
      </c>
      <c r="U577" t="s">
        <v>1139</v>
      </c>
      <c r="V577" t="s">
        <v>995</v>
      </c>
      <c r="W577" t="s">
        <v>2206</v>
      </c>
      <c r="X577" t="s">
        <v>2369</v>
      </c>
    </row>
    <row r="578" spans="1:24" x14ac:dyDescent="0.25">
      <c r="A578" t="s">
        <v>44</v>
      </c>
      <c r="B578" t="s">
        <v>1263</v>
      </c>
      <c r="C578" t="s">
        <v>2367</v>
      </c>
      <c r="D578" t="s">
        <v>44</v>
      </c>
      <c r="E578" t="s">
        <v>1017</v>
      </c>
      <c r="F578">
        <v>5822</v>
      </c>
      <c r="G578" t="s">
        <v>2204</v>
      </c>
      <c r="H578" t="s">
        <v>2379</v>
      </c>
      <c r="I578" t="s">
        <v>2367</v>
      </c>
      <c r="J578" t="s">
        <v>2204</v>
      </c>
      <c r="K578" t="s">
        <v>992</v>
      </c>
      <c r="L578" t="s">
        <v>992</v>
      </c>
      <c r="M578" t="s">
        <v>992</v>
      </c>
      <c r="N578" t="s">
        <v>992</v>
      </c>
      <c r="O578" t="s">
        <v>992</v>
      </c>
      <c r="P578" t="s">
        <v>992</v>
      </c>
      <c r="Q578" t="b">
        <v>1</v>
      </c>
      <c r="R578" t="b">
        <v>0</v>
      </c>
      <c r="S578" t="s">
        <v>1032</v>
      </c>
      <c r="T578" t="s">
        <v>992</v>
      </c>
      <c r="U578" t="s">
        <v>1139</v>
      </c>
      <c r="V578" t="s">
        <v>995</v>
      </c>
      <c r="W578" t="s">
        <v>2206</v>
      </c>
      <c r="X578" t="s">
        <v>2369</v>
      </c>
    </row>
    <row r="579" spans="1:24" x14ac:dyDescent="0.25">
      <c r="A579" t="s">
        <v>44</v>
      </c>
      <c r="B579" t="s">
        <v>1266</v>
      </c>
      <c r="C579" t="s">
        <v>2367</v>
      </c>
      <c r="D579" t="s">
        <v>44</v>
      </c>
      <c r="E579" t="s">
        <v>1019</v>
      </c>
      <c r="F579">
        <v>6309</v>
      </c>
      <c r="G579" t="s">
        <v>2204</v>
      </c>
      <c r="H579" t="s">
        <v>2380</v>
      </c>
      <c r="I579" t="s">
        <v>2367</v>
      </c>
      <c r="J579" t="s">
        <v>2204</v>
      </c>
      <c r="K579" t="s">
        <v>992</v>
      </c>
      <c r="L579" t="s">
        <v>992</v>
      </c>
      <c r="M579" t="s">
        <v>992</v>
      </c>
      <c r="N579" t="s">
        <v>992</v>
      </c>
      <c r="O579" t="s">
        <v>992</v>
      </c>
      <c r="P579" t="s">
        <v>992</v>
      </c>
      <c r="Q579" t="b">
        <v>1</v>
      </c>
      <c r="R579" t="b">
        <v>0</v>
      </c>
      <c r="S579" t="s">
        <v>1032</v>
      </c>
      <c r="T579" t="s">
        <v>992</v>
      </c>
      <c r="U579" t="s">
        <v>1139</v>
      </c>
      <c r="V579" t="s">
        <v>995</v>
      </c>
      <c r="W579" t="s">
        <v>2206</v>
      </c>
      <c r="X579" t="s">
        <v>2369</v>
      </c>
    </row>
    <row r="580" spans="1:24" x14ac:dyDescent="0.25">
      <c r="A580" t="s">
        <v>44</v>
      </c>
      <c r="B580" t="s">
        <v>1269</v>
      </c>
      <c r="C580" t="s">
        <v>2367</v>
      </c>
      <c r="D580" t="s">
        <v>44</v>
      </c>
      <c r="E580" t="s">
        <v>1021</v>
      </c>
      <c r="F580">
        <v>11792</v>
      </c>
      <c r="G580" t="s">
        <v>2204</v>
      </c>
      <c r="H580" t="s">
        <v>2381</v>
      </c>
      <c r="I580" t="s">
        <v>2367</v>
      </c>
      <c r="J580" t="s">
        <v>2204</v>
      </c>
      <c r="K580" t="s">
        <v>992</v>
      </c>
      <c r="L580" t="s">
        <v>992</v>
      </c>
      <c r="M580" t="s">
        <v>992</v>
      </c>
      <c r="N580" t="s">
        <v>992</v>
      </c>
      <c r="O580" t="s">
        <v>992</v>
      </c>
      <c r="P580" t="s">
        <v>992</v>
      </c>
      <c r="Q580" t="b">
        <v>1</v>
      </c>
      <c r="R580" t="b">
        <v>0</v>
      </c>
      <c r="S580" t="s">
        <v>1032</v>
      </c>
      <c r="T580" t="s">
        <v>992</v>
      </c>
      <c r="U580" t="s">
        <v>1139</v>
      </c>
      <c r="V580" t="s">
        <v>995</v>
      </c>
      <c r="W580" t="s">
        <v>2206</v>
      </c>
      <c r="X580" t="s">
        <v>2369</v>
      </c>
    </row>
    <row r="581" spans="1:24" x14ac:dyDescent="0.25">
      <c r="A581" t="s">
        <v>44</v>
      </c>
      <c r="B581" t="s">
        <v>1272</v>
      </c>
      <c r="C581" t="s">
        <v>2367</v>
      </c>
      <c r="D581" t="s">
        <v>44</v>
      </c>
      <c r="E581" t="s">
        <v>1129</v>
      </c>
      <c r="F581">
        <v>9189</v>
      </c>
      <c r="G581" t="s">
        <v>2204</v>
      </c>
      <c r="H581" t="s">
        <v>2382</v>
      </c>
      <c r="I581" t="s">
        <v>2367</v>
      </c>
      <c r="J581" t="s">
        <v>2204</v>
      </c>
      <c r="K581" t="s">
        <v>992</v>
      </c>
      <c r="L581" t="s">
        <v>992</v>
      </c>
      <c r="M581" t="s">
        <v>992</v>
      </c>
      <c r="N581" t="s">
        <v>992</v>
      </c>
      <c r="O581" t="s">
        <v>992</v>
      </c>
      <c r="P581" t="s">
        <v>992</v>
      </c>
      <c r="Q581" t="b">
        <v>1</v>
      </c>
      <c r="R581" t="b">
        <v>0</v>
      </c>
      <c r="S581" t="s">
        <v>1032</v>
      </c>
      <c r="T581" t="s">
        <v>992</v>
      </c>
      <c r="U581" t="s">
        <v>1139</v>
      </c>
      <c r="V581" t="s">
        <v>995</v>
      </c>
      <c r="W581" t="s">
        <v>2206</v>
      </c>
      <c r="X581" t="s">
        <v>2369</v>
      </c>
    </row>
    <row r="582" spans="1:24" x14ac:dyDescent="0.25">
      <c r="A582" t="s">
        <v>44</v>
      </c>
      <c r="B582" t="s">
        <v>2383</v>
      </c>
      <c r="C582" t="s">
        <v>2384</v>
      </c>
      <c r="D582" t="s">
        <v>44</v>
      </c>
      <c r="E582" t="s">
        <v>990</v>
      </c>
      <c r="F582">
        <v>3236</v>
      </c>
      <c r="G582" t="s">
        <v>2204</v>
      </c>
      <c r="H582" t="s">
        <v>2385</v>
      </c>
      <c r="I582" t="s">
        <v>2384</v>
      </c>
      <c r="J582" t="s">
        <v>2204</v>
      </c>
      <c r="K582" t="s">
        <v>992</v>
      </c>
      <c r="L582" t="s">
        <v>992</v>
      </c>
      <c r="M582" t="s">
        <v>992</v>
      </c>
      <c r="N582" t="s">
        <v>992</v>
      </c>
      <c r="O582" t="s">
        <v>992</v>
      </c>
      <c r="P582" t="s">
        <v>992</v>
      </c>
      <c r="Q582" t="b">
        <v>1</v>
      </c>
      <c r="R582" t="b">
        <v>0</v>
      </c>
      <c r="S582" t="s">
        <v>1032</v>
      </c>
      <c r="T582" t="s">
        <v>992</v>
      </c>
      <c r="U582" t="s">
        <v>1139</v>
      </c>
      <c r="V582" t="s">
        <v>995</v>
      </c>
      <c r="W582" t="s">
        <v>2206</v>
      </c>
      <c r="X582" t="s">
        <v>2386</v>
      </c>
    </row>
    <row r="583" spans="1:24" x14ac:dyDescent="0.25">
      <c r="A583" t="s">
        <v>44</v>
      </c>
      <c r="B583" t="s">
        <v>2387</v>
      </c>
      <c r="C583" t="s">
        <v>2384</v>
      </c>
      <c r="D583" t="s">
        <v>44</v>
      </c>
      <c r="E583" t="s">
        <v>999</v>
      </c>
      <c r="F583">
        <v>3394</v>
      </c>
      <c r="G583" t="s">
        <v>2204</v>
      </c>
      <c r="H583" t="s">
        <v>2388</v>
      </c>
      <c r="I583" t="s">
        <v>2384</v>
      </c>
      <c r="J583" t="s">
        <v>2204</v>
      </c>
      <c r="K583" t="s">
        <v>992</v>
      </c>
      <c r="L583" t="s">
        <v>992</v>
      </c>
      <c r="M583" t="s">
        <v>992</v>
      </c>
      <c r="N583" t="s">
        <v>992</v>
      </c>
      <c r="O583" t="s">
        <v>992</v>
      </c>
      <c r="P583" t="s">
        <v>992</v>
      </c>
      <c r="Q583" t="b">
        <v>1</v>
      </c>
      <c r="R583" t="b">
        <v>0</v>
      </c>
      <c r="S583" t="s">
        <v>1032</v>
      </c>
      <c r="T583" t="s">
        <v>992</v>
      </c>
      <c r="U583" t="s">
        <v>1139</v>
      </c>
      <c r="V583" t="s">
        <v>995</v>
      </c>
      <c r="W583" t="s">
        <v>2206</v>
      </c>
      <c r="X583" t="s">
        <v>2386</v>
      </c>
    </row>
    <row r="584" spans="1:24" x14ac:dyDescent="0.25">
      <c r="A584" t="s">
        <v>44</v>
      </c>
      <c r="B584" t="s">
        <v>2389</v>
      </c>
      <c r="C584" t="s">
        <v>2384</v>
      </c>
      <c r="D584" t="s">
        <v>44</v>
      </c>
      <c r="E584" t="s">
        <v>1001</v>
      </c>
      <c r="F584">
        <v>2443</v>
      </c>
      <c r="G584" t="s">
        <v>2204</v>
      </c>
      <c r="H584" t="s">
        <v>2390</v>
      </c>
      <c r="I584" t="s">
        <v>2384</v>
      </c>
      <c r="J584" t="s">
        <v>2204</v>
      </c>
      <c r="K584" t="s">
        <v>992</v>
      </c>
      <c r="L584" t="s">
        <v>992</v>
      </c>
      <c r="M584" t="s">
        <v>992</v>
      </c>
      <c r="N584" t="s">
        <v>992</v>
      </c>
      <c r="O584" t="s">
        <v>992</v>
      </c>
      <c r="P584" t="s">
        <v>992</v>
      </c>
      <c r="Q584" t="b">
        <v>1</v>
      </c>
      <c r="R584" t="b">
        <v>0</v>
      </c>
      <c r="S584" t="s">
        <v>1032</v>
      </c>
      <c r="T584" t="s">
        <v>992</v>
      </c>
      <c r="U584" t="s">
        <v>1139</v>
      </c>
      <c r="V584" t="s">
        <v>995</v>
      </c>
      <c r="W584" t="s">
        <v>2206</v>
      </c>
      <c r="X584" t="s">
        <v>2386</v>
      </c>
    </row>
    <row r="585" spans="1:24" x14ac:dyDescent="0.25">
      <c r="A585" t="s">
        <v>44</v>
      </c>
      <c r="B585" t="s">
        <v>2391</v>
      </c>
      <c r="C585" t="s">
        <v>2384</v>
      </c>
      <c r="D585" t="s">
        <v>44</v>
      </c>
      <c r="E585" t="s">
        <v>1003</v>
      </c>
      <c r="F585">
        <v>2815</v>
      </c>
      <c r="G585" t="s">
        <v>2204</v>
      </c>
      <c r="H585" t="s">
        <v>2392</v>
      </c>
      <c r="I585" t="s">
        <v>2384</v>
      </c>
      <c r="J585" t="s">
        <v>2204</v>
      </c>
      <c r="K585" t="s">
        <v>992</v>
      </c>
      <c r="L585" t="s">
        <v>992</v>
      </c>
      <c r="M585" t="s">
        <v>992</v>
      </c>
      <c r="N585" t="s">
        <v>992</v>
      </c>
      <c r="O585" t="s">
        <v>992</v>
      </c>
      <c r="P585" t="s">
        <v>992</v>
      </c>
      <c r="Q585" t="b">
        <v>1</v>
      </c>
      <c r="R585" t="b">
        <v>0</v>
      </c>
      <c r="S585" t="s">
        <v>1032</v>
      </c>
      <c r="T585" t="s">
        <v>992</v>
      </c>
      <c r="U585" t="s">
        <v>1139</v>
      </c>
      <c r="V585" t="s">
        <v>995</v>
      </c>
      <c r="W585" t="s">
        <v>2206</v>
      </c>
      <c r="X585" t="s">
        <v>2386</v>
      </c>
    </row>
    <row r="586" spans="1:24" x14ac:dyDescent="0.25">
      <c r="A586" t="s">
        <v>44</v>
      </c>
      <c r="B586" t="s">
        <v>2393</v>
      </c>
      <c r="C586" t="s">
        <v>2384</v>
      </c>
      <c r="D586" t="s">
        <v>44</v>
      </c>
      <c r="E586" t="s">
        <v>1005</v>
      </c>
      <c r="F586">
        <v>3819</v>
      </c>
      <c r="G586" t="s">
        <v>2204</v>
      </c>
      <c r="H586" t="s">
        <v>2394</v>
      </c>
      <c r="I586" t="s">
        <v>2384</v>
      </c>
      <c r="J586" t="s">
        <v>2204</v>
      </c>
      <c r="K586" t="s">
        <v>992</v>
      </c>
      <c r="L586" t="s">
        <v>992</v>
      </c>
      <c r="M586" t="s">
        <v>992</v>
      </c>
      <c r="N586" t="s">
        <v>992</v>
      </c>
      <c r="O586" t="s">
        <v>992</v>
      </c>
      <c r="P586" t="s">
        <v>992</v>
      </c>
      <c r="Q586" t="b">
        <v>1</v>
      </c>
      <c r="R586" t="b">
        <v>0</v>
      </c>
      <c r="S586" t="s">
        <v>1032</v>
      </c>
      <c r="T586" t="s">
        <v>992</v>
      </c>
      <c r="U586" t="s">
        <v>1139</v>
      </c>
      <c r="V586" t="s">
        <v>995</v>
      </c>
      <c r="W586" t="s">
        <v>2206</v>
      </c>
      <c r="X586" t="s">
        <v>2386</v>
      </c>
    </row>
    <row r="587" spans="1:24" x14ac:dyDescent="0.25">
      <c r="A587" t="s">
        <v>44</v>
      </c>
      <c r="B587" t="s">
        <v>2395</v>
      </c>
      <c r="C587" t="s">
        <v>2384</v>
      </c>
      <c r="D587" t="s">
        <v>44</v>
      </c>
      <c r="E587" t="s">
        <v>1007</v>
      </c>
      <c r="F587">
        <v>3135</v>
      </c>
      <c r="G587" t="s">
        <v>2204</v>
      </c>
      <c r="H587" t="s">
        <v>2396</v>
      </c>
      <c r="I587" t="s">
        <v>2384</v>
      </c>
      <c r="J587" t="s">
        <v>2204</v>
      </c>
      <c r="K587" t="s">
        <v>992</v>
      </c>
      <c r="L587" t="s">
        <v>992</v>
      </c>
      <c r="M587" t="s">
        <v>992</v>
      </c>
      <c r="N587" t="s">
        <v>992</v>
      </c>
      <c r="O587" t="s">
        <v>992</v>
      </c>
      <c r="P587" t="s">
        <v>992</v>
      </c>
      <c r="Q587" t="b">
        <v>1</v>
      </c>
      <c r="R587" t="b">
        <v>0</v>
      </c>
      <c r="S587" t="s">
        <v>1032</v>
      </c>
      <c r="T587" t="s">
        <v>992</v>
      </c>
      <c r="U587" t="s">
        <v>1139</v>
      </c>
      <c r="V587" t="s">
        <v>995</v>
      </c>
      <c r="W587" t="s">
        <v>2206</v>
      </c>
      <c r="X587" t="s">
        <v>2386</v>
      </c>
    </row>
    <row r="588" spans="1:24" x14ac:dyDescent="0.25">
      <c r="A588" t="s">
        <v>44</v>
      </c>
      <c r="B588" t="s">
        <v>2397</v>
      </c>
      <c r="C588" t="s">
        <v>2384</v>
      </c>
      <c r="D588" t="s">
        <v>44</v>
      </c>
      <c r="E588" t="s">
        <v>1009</v>
      </c>
      <c r="F588">
        <v>2544</v>
      </c>
      <c r="G588" t="s">
        <v>2204</v>
      </c>
      <c r="H588" t="s">
        <v>2398</v>
      </c>
      <c r="I588" t="s">
        <v>2384</v>
      </c>
      <c r="J588" t="s">
        <v>2204</v>
      </c>
      <c r="K588" t="s">
        <v>992</v>
      </c>
      <c r="L588" t="s">
        <v>992</v>
      </c>
      <c r="M588" t="s">
        <v>992</v>
      </c>
      <c r="N588" t="s">
        <v>992</v>
      </c>
      <c r="O588" t="s">
        <v>992</v>
      </c>
      <c r="P588" t="s">
        <v>992</v>
      </c>
      <c r="Q588" t="b">
        <v>1</v>
      </c>
      <c r="R588" t="b">
        <v>0</v>
      </c>
      <c r="S588" t="s">
        <v>1032</v>
      </c>
      <c r="T588" t="s">
        <v>992</v>
      </c>
      <c r="U588" t="s">
        <v>1139</v>
      </c>
      <c r="V588" t="s">
        <v>995</v>
      </c>
      <c r="W588" t="s">
        <v>2206</v>
      </c>
      <c r="X588" t="s">
        <v>2386</v>
      </c>
    </row>
    <row r="589" spans="1:24" x14ac:dyDescent="0.25">
      <c r="A589" t="s">
        <v>44</v>
      </c>
      <c r="B589" t="s">
        <v>2399</v>
      </c>
      <c r="C589" t="s">
        <v>2384</v>
      </c>
      <c r="D589" t="s">
        <v>44</v>
      </c>
      <c r="E589" t="s">
        <v>1011</v>
      </c>
      <c r="F589">
        <v>2956</v>
      </c>
      <c r="G589" t="s">
        <v>2204</v>
      </c>
      <c r="H589" t="s">
        <v>2400</v>
      </c>
      <c r="I589" t="s">
        <v>2384</v>
      </c>
      <c r="J589" t="s">
        <v>2204</v>
      </c>
      <c r="K589" t="s">
        <v>992</v>
      </c>
      <c r="L589" t="s">
        <v>992</v>
      </c>
      <c r="M589" t="s">
        <v>992</v>
      </c>
      <c r="N589" t="s">
        <v>992</v>
      </c>
      <c r="O589" t="s">
        <v>992</v>
      </c>
      <c r="P589" t="s">
        <v>992</v>
      </c>
      <c r="Q589" t="b">
        <v>1</v>
      </c>
      <c r="R589" t="b">
        <v>0</v>
      </c>
      <c r="S589" t="s">
        <v>1032</v>
      </c>
      <c r="T589" t="s">
        <v>992</v>
      </c>
      <c r="U589" t="s">
        <v>1139</v>
      </c>
      <c r="V589" t="s">
        <v>995</v>
      </c>
      <c r="W589" t="s">
        <v>2206</v>
      </c>
      <c r="X589" t="s">
        <v>2386</v>
      </c>
    </row>
    <row r="590" spans="1:24" x14ac:dyDescent="0.25">
      <c r="A590" t="s">
        <v>44</v>
      </c>
      <c r="B590" t="s">
        <v>2401</v>
      </c>
      <c r="C590" t="s">
        <v>2384</v>
      </c>
      <c r="D590" t="s">
        <v>44</v>
      </c>
      <c r="E590" t="s">
        <v>1013</v>
      </c>
      <c r="F590">
        <v>4314</v>
      </c>
      <c r="G590" t="s">
        <v>2204</v>
      </c>
      <c r="H590" t="s">
        <v>2402</v>
      </c>
      <c r="I590" t="s">
        <v>2384</v>
      </c>
      <c r="J590" t="s">
        <v>2204</v>
      </c>
      <c r="K590" t="s">
        <v>992</v>
      </c>
      <c r="L590" t="s">
        <v>992</v>
      </c>
      <c r="M590" t="s">
        <v>992</v>
      </c>
      <c r="N590" t="s">
        <v>992</v>
      </c>
      <c r="O590" t="s">
        <v>992</v>
      </c>
      <c r="P590" t="s">
        <v>992</v>
      </c>
      <c r="Q590" t="b">
        <v>1</v>
      </c>
      <c r="R590" t="b">
        <v>0</v>
      </c>
      <c r="S590" t="s">
        <v>1032</v>
      </c>
      <c r="T590" t="s">
        <v>992</v>
      </c>
      <c r="U590" t="s">
        <v>1139</v>
      </c>
      <c r="V590" t="s">
        <v>995</v>
      </c>
      <c r="W590" t="s">
        <v>2206</v>
      </c>
      <c r="X590" t="s">
        <v>2386</v>
      </c>
    </row>
    <row r="591" spans="1:24" x14ac:dyDescent="0.25">
      <c r="A591" t="s">
        <v>44</v>
      </c>
      <c r="B591" t="s">
        <v>2403</v>
      </c>
      <c r="C591" t="s">
        <v>2384</v>
      </c>
      <c r="D591" t="s">
        <v>44</v>
      </c>
      <c r="E591" t="s">
        <v>1015</v>
      </c>
      <c r="F591">
        <v>3434</v>
      </c>
      <c r="G591" t="s">
        <v>2204</v>
      </c>
      <c r="H591" t="s">
        <v>2404</v>
      </c>
      <c r="I591" t="s">
        <v>2384</v>
      </c>
      <c r="J591" t="s">
        <v>2204</v>
      </c>
      <c r="K591" t="s">
        <v>992</v>
      </c>
      <c r="L591" t="s">
        <v>992</v>
      </c>
      <c r="M591" t="s">
        <v>992</v>
      </c>
      <c r="N591" t="s">
        <v>992</v>
      </c>
      <c r="O591" t="s">
        <v>992</v>
      </c>
      <c r="P591" t="s">
        <v>992</v>
      </c>
      <c r="Q591" t="b">
        <v>1</v>
      </c>
      <c r="R591" t="b">
        <v>0</v>
      </c>
      <c r="S591" t="s">
        <v>1032</v>
      </c>
      <c r="T591" t="s">
        <v>992</v>
      </c>
      <c r="U591" t="s">
        <v>1139</v>
      </c>
      <c r="V591" t="s">
        <v>995</v>
      </c>
      <c r="W591" t="s">
        <v>2206</v>
      </c>
      <c r="X591" t="s">
        <v>2386</v>
      </c>
    </row>
    <row r="592" spans="1:24" x14ac:dyDescent="0.25">
      <c r="A592" t="s">
        <v>44</v>
      </c>
      <c r="B592" t="s">
        <v>2405</v>
      </c>
      <c r="C592" t="s">
        <v>2384</v>
      </c>
      <c r="D592" t="s">
        <v>44</v>
      </c>
      <c r="E592" t="s">
        <v>1017</v>
      </c>
      <c r="F592">
        <v>2872</v>
      </c>
      <c r="G592" t="s">
        <v>2204</v>
      </c>
      <c r="H592" t="s">
        <v>2406</v>
      </c>
      <c r="I592" t="s">
        <v>2384</v>
      </c>
      <c r="J592" t="s">
        <v>2204</v>
      </c>
      <c r="K592" t="s">
        <v>992</v>
      </c>
      <c r="L592" t="s">
        <v>992</v>
      </c>
      <c r="M592" t="s">
        <v>992</v>
      </c>
      <c r="N592" t="s">
        <v>992</v>
      </c>
      <c r="O592" t="s">
        <v>992</v>
      </c>
      <c r="P592" t="s">
        <v>992</v>
      </c>
      <c r="Q592" t="b">
        <v>1</v>
      </c>
      <c r="R592" t="b">
        <v>0</v>
      </c>
      <c r="S592" t="s">
        <v>1032</v>
      </c>
      <c r="T592" t="s">
        <v>992</v>
      </c>
      <c r="U592" t="s">
        <v>1139</v>
      </c>
      <c r="V592" t="s">
        <v>995</v>
      </c>
      <c r="W592" t="s">
        <v>2206</v>
      </c>
      <c r="X592" t="s">
        <v>2386</v>
      </c>
    </row>
    <row r="593" spans="1:24" x14ac:dyDescent="0.25">
      <c r="A593" t="s">
        <v>44</v>
      </c>
      <c r="B593" t="s">
        <v>2407</v>
      </c>
      <c r="C593" t="s">
        <v>2384</v>
      </c>
      <c r="D593" t="s">
        <v>44</v>
      </c>
      <c r="E593" t="s">
        <v>1019</v>
      </c>
      <c r="F593">
        <v>3335</v>
      </c>
      <c r="G593" t="s">
        <v>2204</v>
      </c>
      <c r="H593" t="s">
        <v>2408</v>
      </c>
      <c r="I593" t="s">
        <v>2384</v>
      </c>
      <c r="J593" t="s">
        <v>2204</v>
      </c>
      <c r="K593" t="s">
        <v>992</v>
      </c>
      <c r="L593" t="s">
        <v>992</v>
      </c>
      <c r="M593" t="s">
        <v>992</v>
      </c>
      <c r="N593" t="s">
        <v>992</v>
      </c>
      <c r="O593" t="s">
        <v>992</v>
      </c>
      <c r="P593" t="s">
        <v>992</v>
      </c>
      <c r="Q593" t="b">
        <v>1</v>
      </c>
      <c r="R593" t="b">
        <v>0</v>
      </c>
      <c r="S593" t="s">
        <v>1032</v>
      </c>
      <c r="T593" t="s">
        <v>992</v>
      </c>
      <c r="U593" t="s">
        <v>1139</v>
      </c>
      <c r="V593" t="s">
        <v>995</v>
      </c>
      <c r="W593" t="s">
        <v>2206</v>
      </c>
      <c r="X593" t="s">
        <v>2386</v>
      </c>
    </row>
    <row r="594" spans="1:24" x14ac:dyDescent="0.25">
      <c r="A594" t="s">
        <v>44</v>
      </c>
      <c r="B594" t="s">
        <v>2409</v>
      </c>
      <c r="C594" t="s">
        <v>2384</v>
      </c>
      <c r="D594" t="s">
        <v>44</v>
      </c>
      <c r="E594" t="s">
        <v>1021</v>
      </c>
      <c r="F594">
        <v>4613</v>
      </c>
      <c r="G594" t="s">
        <v>2204</v>
      </c>
      <c r="H594" t="s">
        <v>2410</v>
      </c>
      <c r="I594" t="s">
        <v>2384</v>
      </c>
      <c r="J594" t="s">
        <v>2204</v>
      </c>
      <c r="K594" t="s">
        <v>992</v>
      </c>
      <c r="L594" t="s">
        <v>992</v>
      </c>
      <c r="M594" t="s">
        <v>992</v>
      </c>
      <c r="N594" t="s">
        <v>992</v>
      </c>
      <c r="O594" t="s">
        <v>992</v>
      </c>
      <c r="P594" t="s">
        <v>992</v>
      </c>
      <c r="Q594" t="b">
        <v>1</v>
      </c>
      <c r="R594" t="b">
        <v>0</v>
      </c>
      <c r="S594" t="s">
        <v>1032</v>
      </c>
      <c r="T594" t="s">
        <v>992</v>
      </c>
      <c r="U594" t="s">
        <v>1139</v>
      </c>
      <c r="V594" t="s">
        <v>995</v>
      </c>
      <c r="W594" t="s">
        <v>2206</v>
      </c>
      <c r="X594" t="s">
        <v>2386</v>
      </c>
    </row>
    <row r="595" spans="1:24" x14ac:dyDescent="0.25">
      <c r="A595" t="s">
        <v>44</v>
      </c>
      <c r="B595" t="s">
        <v>2411</v>
      </c>
      <c r="C595" t="s">
        <v>2384</v>
      </c>
      <c r="D595" t="s">
        <v>44</v>
      </c>
      <c r="E595" t="s">
        <v>1129</v>
      </c>
      <c r="F595">
        <v>3839</v>
      </c>
      <c r="G595" t="s">
        <v>2204</v>
      </c>
      <c r="H595" t="s">
        <v>2412</v>
      </c>
      <c r="I595" t="s">
        <v>2384</v>
      </c>
      <c r="J595" t="s">
        <v>2204</v>
      </c>
      <c r="K595" t="s">
        <v>992</v>
      </c>
      <c r="L595" t="s">
        <v>992</v>
      </c>
      <c r="M595" t="s">
        <v>992</v>
      </c>
      <c r="N595" t="s">
        <v>992</v>
      </c>
      <c r="O595" t="s">
        <v>992</v>
      </c>
      <c r="P595" t="s">
        <v>992</v>
      </c>
      <c r="Q595" t="b">
        <v>1</v>
      </c>
      <c r="R595" t="b">
        <v>0</v>
      </c>
      <c r="S595" t="s">
        <v>1032</v>
      </c>
      <c r="T595" t="s">
        <v>992</v>
      </c>
      <c r="U595" t="s">
        <v>1139</v>
      </c>
      <c r="V595" t="s">
        <v>995</v>
      </c>
      <c r="W595" t="s">
        <v>2206</v>
      </c>
      <c r="X595" t="s">
        <v>2386</v>
      </c>
    </row>
    <row r="596" spans="1:24" x14ac:dyDescent="0.25">
      <c r="A596" t="s">
        <v>44</v>
      </c>
      <c r="B596" t="s">
        <v>2413</v>
      </c>
      <c r="C596" t="s">
        <v>2414</v>
      </c>
      <c r="E596" t="s">
        <v>990</v>
      </c>
      <c r="F596">
        <v>0</v>
      </c>
      <c r="G596" t="s">
        <v>991</v>
      </c>
      <c r="H596" t="s">
        <v>992</v>
      </c>
      <c r="J596" t="s">
        <v>2204</v>
      </c>
      <c r="K596" t="s">
        <v>992</v>
      </c>
      <c r="L596" t="s">
        <v>992</v>
      </c>
      <c r="Q596" t="b">
        <v>1</v>
      </c>
      <c r="R596" t="b">
        <v>0</v>
      </c>
      <c r="T596" t="s">
        <v>992</v>
      </c>
      <c r="U596" t="s">
        <v>994</v>
      </c>
      <c r="V596" t="s">
        <v>1288</v>
      </c>
      <c r="W596" t="s">
        <v>2415</v>
      </c>
      <c r="X596" t="s">
        <v>2416</v>
      </c>
    </row>
    <row r="597" spans="1:24" x14ac:dyDescent="0.25">
      <c r="A597" t="s">
        <v>44</v>
      </c>
      <c r="B597" t="s">
        <v>2417</v>
      </c>
      <c r="C597" t="s">
        <v>2414</v>
      </c>
      <c r="E597" t="s">
        <v>999</v>
      </c>
      <c r="F597">
        <v>0</v>
      </c>
      <c r="G597" t="s">
        <v>991</v>
      </c>
      <c r="H597" t="s">
        <v>992</v>
      </c>
      <c r="J597" t="s">
        <v>2204</v>
      </c>
      <c r="K597" t="s">
        <v>992</v>
      </c>
      <c r="L597" t="s">
        <v>992</v>
      </c>
      <c r="Q597" t="b">
        <v>1</v>
      </c>
      <c r="R597" t="b">
        <v>0</v>
      </c>
      <c r="T597" t="s">
        <v>992</v>
      </c>
      <c r="U597" t="s">
        <v>994</v>
      </c>
      <c r="V597" t="s">
        <v>1288</v>
      </c>
      <c r="W597" t="s">
        <v>2415</v>
      </c>
      <c r="X597" t="s">
        <v>2416</v>
      </c>
    </row>
    <row r="598" spans="1:24" x14ac:dyDescent="0.25">
      <c r="A598" t="s">
        <v>44</v>
      </c>
      <c r="B598" t="s">
        <v>2418</v>
      </c>
      <c r="C598" t="s">
        <v>2414</v>
      </c>
      <c r="E598" t="s">
        <v>1001</v>
      </c>
      <c r="F598">
        <v>0</v>
      </c>
      <c r="G598" t="s">
        <v>991</v>
      </c>
      <c r="H598" t="s">
        <v>992</v>
      </c>
      <c r="J598" t="s">
        <v>2204</v>
      </c>
      <c r="K598" t="s">
        <v>992</v>
      </c>
      <c r="L598" t="s">
        <v>992</v>
      </c>
      <c r="Q598" t="b">
        <v>1</v>
      </c>
      <c r="R598" t="b">
        <v>0</v>
      </c>
      <c r="T598" t="s">
        <v>992</v>
      </c>
      <c r="U598" t="s">
        <v>994</v>
      </c>
      <c r="V598" t="s">
        <v>1288</v>
      </c>
      <c r="W598" t="s">
        <v>2415</v>
      </c>
      <c r="X598" t="s">
        <v>2416</v>
      </c>
    </row>
    <row r="599" spans="1:24" x14ac:dyDescent="0.25">
      <c r="A599" t="s">
        <v>44</v>
      </c>
      <c r="B599" t="s">
        <v>2419</v>
      </c>
      <c r="C599" t="s">
        <v>2414</v>
      </c>
      <c r="E599" t="s">
        <v>1003</v>
      </c>
      <c r="F599">
        <v>0</v>
      </c>
      <c r="G599" t="s">
        <v>991</v>
      </c>
      <c r="H599" t="s">
        <v>992</v>
      </c>
      <c r="J599" t="s">
        <v>2204</v>
      </c>
      <c r="K599" t="s">
        <v>992</v>
      </c>
      <c r="L599" t="s">
        <v>992</v>
      </c>
      <c r="Q599" t="b">
        <v>1</v>
      </c>
      <c r="R599" t="b">
        <v>0</v>
      </c>
      <c r="T599" t="s">
        <v>992</v>
      </c>
      <c r="U599" t="s">
        <v>994</v>
      </c>
      <c r="V599" t="s">
        <v>1288</v>
      </c>
      <c r="W599" t="s">
        <v>2415</v>
      </c>
      <c r="X599" t="s">
        <v>2416</v>
      </c>
    </row>
    <row r="600" spans="1:24" x14ac:dyDescent="0.25">
      <c r="A600" t="s">
        <v>44</v>
      </c>
      <c r="B600" t="s">
        <v>2420</v>
      </c>
      <c r="C600" t="s">
        <v>2414</v>
      </c>
      <c r="E600" t="s">
        <v>1005</v>
      </c>
      <c r="F600">
        <v>0</v>
      </c>
      <c r="G600" t="s">
        <v>991</v>
      </c>
      <c r="H600" t="s">
        <v>992</v>
      </c>
      <c r="J600" t="s">
        <v>2204</v>
      </c>
      <c r="K600" t="s">
        <v>992</v>
      </c>
      <c r="L600" t="s">
        <v>992</v>
      </c>
      <c r="Q600" t="b">
        <v>1</v>
      </c>
      <c r="R600" t="b">
        <v>0</v>
      </c>
      <c r="T600" t="s">
        <v>992</v>
      </c>
      <c r="U600" t="s">
        <v>994</v>
      </c>
      <c r="V600" t="s">
        <v>1288</v>
      </c>
      <c r="W600" t="s">
        <v>2415</v>
      </c>
      <c r="X600" t="s">
        <v>2416</v>
      </c>
    </row>
    <row r="601" spans="1:24" x14ac:dyDescent="0.25">
      <c r="A601" t="s">
        <v>44</v>
      </c>
      <c r="B601" t="s">
        <v>2421</v>
      </c>
      <c r="C601" t="s">
        <v>2414</v>
      </c>
      <c r="E601" t="s">
        <v>1007</v>
      </c>
      <c r="F601">
        <v>0</v>
      </c>
      <c r="G601" t="s">
        <v>991</v>
      </c>
      <c r="H601" t="s">
        <v>992</v>
      </c>
      <c r="J601" t="s">
        <v>2204</v>
      </c>
      <c r="K601" t="s">
        <v>992</v>
      </c>
      <c r="L601" t="s">
        <v>992</v>
      </c>
      <c r="Q601" t="b">
        <v>1</v>
      </c>
      <c r="R601" t="b">
        <v>0</v>
      </c>
      <c r="T601" t="s">
        <v>992</v>
      </c>
      <c r="U601" t="s">
        <v>994</v>
      </c>
      <c r="V601" t="s">
        <v>1288</v>
      </c>
      <c r="W601" t="s">
        <v>2415</v>
      </c>
      <c r="X601" t="s">
        <v>2416</v>
      </c>
    </row>
    <row r="602" spans="1:24" x14ac:dyDescent="0.25">
      <c r="A602" t="s">
        <v>44</v>
      </c>
      <c r="B602" t="s">
        <v>2422</v>
      </c>
      <c r="C602" t="s">
        <v>2414</v>
      </c>
      <c r="E602" t="s">
        <v>1009</v>
      </c>
      <c r="F602">
        <v>0</v>
      </c>
      <c r="G602" t="s">
        <v>991</v>
      </c>
      <c r="H602" t="s">
        <v>992</v>
      </c>
      <c r="J602" t="s">
        <v>2204</v>
      </c>
      <c r="K602" t="s">
        <v>992</v>
      </c>
      <c r="L602" t="s">
        <v>992</v>
      </c>
      <c r="Q602" t="b">
        <v>1</v>
      </c>
      <c r="R602" t="b">
        <v>0</v>
      </c>
      <c r="T602" t="s">
        <v>992</v>
      </c>
      <c r="U602" t="s">
        <v>994</v>
      </c>
      <c r="V602" t="s">
        <v>1288</v>
      </c>
      <c r="W602" t="s">
        <v>2415</v>
      </c>
      <c r="X602" t="s">
        <v>2416</v>
      </c>
    </row>
    <row r="603" spans="1:24" x14ac:dyDescent="0.25">
      <c r="A603" t="s">
        <v>44</v>
      </c>
      <c r="B603" t="s">
        <v>2423</v>
      </c>
      <c r="C603" t="s">
        <v>2414</v>
      </c>
      <c r="E603" t="s">
        <v>1011</v>
      </c>
      <c r="F603">
        <v>0</v>
      </c>
      <c r="G603" t="s">
        <v>991</v>
      </c>
      <c r="H603" t="s">
        <v>992</v>
      </c>
      <c r="J603" t="s">
        <v>2204</v>
      </c>
      <c r="K603" t="s">
        <v>992</v>
      </c>
      <c r="L603" t="s">
        <v>992</v>
      </c>
      <c r="Q603" t="b">
        <v>1</v>
      </c>
      <c r="R603" t="b">
        <v>0</v>
      </c>
      <c r="T603" t="s">
        <v>992</v>
      </c>
      <c r="U603" t="s">
        <v>994</v>
      </c>
      <c r="V603" t="s">
        <v>1288</v>
      </c>
      <c r="W603" t="s">
        <v>2415</v>
      </c>
      <c r="X603" t="s">
        <v>2416</v>
      </c>
    </row>
    <row r="604" spans="1:24" x14ac:dyDescent="0.25">
      <c r="A604" t="s">
        <v>44</v>
      </c>
      <c r="B604" t="s">
        <v>2424</v>
      </c>
      <c r="C604" t="s">
        <v>2414</v>
      </c>
      <c r="E604" t="s">
        <v>1013</v>
      </c>
      <c r="F604">
        <v>0</v>
      </c>
      <c r="G604" t="s">
        <v>991</v>
      </c>
      <c r="H604" t="s">
        <v>992</v>
      </c>
      <c r="J604" t="s">
        <v>2204</v>
      </c>
      <c r="K604" t="s">
        <v>992</v>
      </c>
      <c r="L604" t="s">
        <v>992</v>
      </c>
      <c r="Q604" t="b">
        <v>1</v>
      </c>
      <c r="R604" t="b">
        <v>0</v>
      </c>
      <c r="T604" t="s">
        <v>992</v>
      </c>
      <c r="U604" t="s">
        <v>994</v>
      </c>
      <c r="V604" t="s">
        <v>1288</v>
      </c>
      <c r="W604" t="s">
        <v>2415</v>
      </c>
      <c r="X604" t="s">
        <v>2416</v>
      </c>
    </row>
    <row r="605" spans="1:24" x14ac:dyDescent="0.25">
      <c r="A605" t="s">
        <v>44</v>
      </c>
      <c r="B605" t="s">
        <v>2425</v>
      </c>
      <c r="C605" t="s">
        <v>2414</v>
      </c>
      <c r="E605" t="s">
        <v>1015</v>
      </c>
      <c r="F605">
        <v>0</v>
      </c>
      <c r="G605" t="s">
        <v>991</v>
      </c>
      <c r="H605" t="s">
        <v>992</v>
      </c>
      <c r="J605" t="s">
        <v>2204</v>
      </c>
      <c r="K605" t="s">
        <v>992</v>
      </c>
      <c r="L605" t="s">
        <v>992</v>
      </c>
      <c r="Q605" t="b">
        <v>1</v>
      </c>
      <c r="R605" t="b">
        <v>0</v>
      </c>
      <c r="T605" t="s">
        <v>992</v>
      </c>
      <c r="U605" t="s">
        <v>994</v>
      </c>
      <c r="V605" t="s">
        <v>1288</v>
      </c>
      <c r="W605" t="s">
        <v>2415</v>
      </c>
      <c r="X605" t="s">
        <v>2416</v>
      </c>
    </row>
    <row r="606" spans="1:24" x14ac:dyDescent="0.25">
      <c r="A606" t="s">
        <v>44</v>
      </c>
      <c r="B606" t="s">
        <v>2426</v>
      </c>
      <c r="C606" t="s">
        <v>2414</v>
      </c>
      <c r="E606" t="s">
        <v>1017</v>
      </c>
      <c r="F606">
        <v>0</v>
      </c>
      <c r="G606" t="s">
        <v>991</v>
      </c>
      <c r="H606" t="s">
        <v>992</v>
      </c>
      <c r="J606" t="s">
        <v>2204</v>
      </c>
      <c r="K606" t="s">
        <v>992</v>
      </c>
      <c r="L606" t="s">
        <v>992</v>
      </c>
      <c r="Q606" t="b">
        <v>1</v>
      </c>
      <c r="R606" t="b">
        <v>0</v>
      </c>
      <c r="T606" t="s">
        <v>992</v>
      </c>
      <c r="U606" t="s">
        <v>994</v>
      </c>
      <c r="V606" t="s">
        <v>1288</v>
      </c>
      <c r="W606" t="s">
        <v>2415</v>
      </c>
      <c r="X606" t="s">
        <v>2416</v>
      </c>
    </row>
    <row r="607" spans="1:24" x14ac:dyDescent="0.25">
      <c r="A607" t="s">
        <v>44</v>
      </c>
      <c r="B607" t="s">
        <v>2427</v>
      </c>
      <c r="C607" t="s">
        <v>2414</v>
      </c>
      <c r="E607" t="s">
        <v>1019</v>
      </c>
      <c r="F607">
        <v>0</v>
      </c>
      <c r="G607" t="s">
        <v>991</v>
      </c>
      <c r="H607" t="s">
        <v>992</v>
      </c>
      <c r="J607" t="s">
        <v>2204</v>
      </c>
      <c r="K607" t="s">
        <v>992</v>
      </c>
      <c r="L607" t="s">
        <v>992</v>
      </c>
      <c r="Q607" t="b">
        <v>1</v>
      </c>
      <c r="R607" t="b">
        <v>0</v>
      </c>
      <c r="T607" t="s">
        <v>992</v>
      </c>
      <c r="U607" t="s">
        <v>994</v>
      </c>
      <c r="V607" t="s">
        <v>1288</v>
      </c>
      <c r="W607" t="s">
        <v>2415</v>
      </c>
      <c r="X607" t="s">
        <v>2416</v>
      </c>
    </row>
    <row r="608" spans="1:24" x14ac:dyDescent="0.25">
      <c r="A608" t="s">
        <v>44</v>
      </c>
      <c r="B608" t="s">
        <v>2428</v>
      </c>
      <c r="C608" t="s">
        <v>2414</v>
      </c>
      <c r="E608" t="s">
        <v>1021</v>
      </c>
      <c r="F608">
        <v>0</v>
      </c>
      <c r="G608" t="s">
        <v>991</v>
      </c>
      <c r="H608" t="s">
        <v>992</v>
      </c>
      <c r="J608" t="s">
        <v>2204</v>
      </c>
      <c r="K608" t="s">
        <v>992</v>
      </c>
      <c r="L608" t="s">
        <v>992</v>
      </c>
      <c r="Q608" t="b">
        <v>1</v>
      </c>
      <c r="R608" t="b">
        <v>0</v>
      </c>
      <c r="T608" t="s">
        <v>992</v>
      </c>
      <c r="U608" t="s">
        <v>994</v>
      </c>
      <c r="V608" t="s">
        <v>1288</v>
      </c>
      <c r="W608" t="s">
        <v>2415</v>
      </c>
      <c r="X608" t="s">
        <v>2416</v>
      </c>
    </row>
    <row r="609" spans="1:24" x14ac:dyDescent="0.25">
      <c r="A609" t="s">
        <v>44</v>
      </c>
      <c r="B609" t="s">
        <v>2429</v>
      </c>
      <c r="C609" t="s">
        <v>2414</v>
      </c>
      <c r="E609" t="s">
        <v>1129</v>
      </c>
      <c r="F609">
        <v>0</v>
      </c>
      <c r="G609" t="s">
        <v>991</v>
      </c>
      <c r="H609" t="s">
        <v>992</v>
      </c>
      <c r="J609" t="s">
        <v>2204</v>
      </c>
      <c r="K609" t="s">
        <v>992</v>
      </c>
      <c r="L609" t="s">
        <v>992</v>
      </c>
      <c r="Q609" t="b">
        <v>1</v>
      </c>
      <c r="R609" t="b">
        <v>0</v>
      </c>
      <c r="T609" t="s">
        <v>992</v>
      </c>
      <c r="U609" t="s">
        <v>994</v>
      </c>
      <c r="V609" t="s">
        <v>1288</v>
      </c>
      <c r="W609" t="s">
        <v>2415</v>
      </c>
      <c r="X609" t="s">
        <v>2416</v>
      </c>
    </row>
    <row r="610" spans="1:24" x14ac:dyDescent="0.25">
      <c r="A610" t="s">
        <v>44</v>
      </c>
      <c r="B610" t="s">
        <v>2430</v>
      </c>
      <c r="C610" t="s">
        <v>2431</v>
      </c>
      <c r="E610" t="s">
        <v>990</v>
      </c>
      <c r="F610">
        <v>4479</v>
      </c>
      <c r="G610" t="s">
        <v>2432</v>
      </c>
      <c r="H610" t="s">
        <v>2433</v>
      </c>
      <c r="J610" t="s">
        <v>2204</v>
      </c>
      <c r="K610" t="s">
        <v>1026</v>
      </c>
      <c r="L610" t="s">
        <v>992</v>
      </c>
      <c r="Q610" t="b">
        <v>1</v>
      </c>
      <c r="R610" t="b">
        <v>0</v>
      </c>
      <c r="T610" t="s">
        <v>992</v>
      </c>
      <c r="U610" t="s">
        <v>2434</v>
      </c>
      <c r="V610" t="s">
        <v>1061</v>
      </c>
      <c r="W610" t="s">
        <v>1034</v>
      </c>
      <c r="X610" t="s">
        <v>2435</v>
      </c>
    </row>
    <row r="611" spans="1:24" x14ac:dyDescent="0.25">
      <c r="A611" t="s">
        <v>44</v>
      </c>
      <c r="B611" t="s">
        <v>2436</v>
      </c>
      <c r="C611" t="s">
        <v>2431</v>
      </c>
      <c r="E611" t="s">
        <v>999</v>
      </c>
      <c r="F611">
        <v>3466</v>
      </c>
      <c r="G611" t="s">
        <v>2432</v>
      </c>
      <c r="H611" t="s">
        <v>2433</v>
      </c>
      <c r="J611" t="s">
        <v>2204</v>
      </c>
      <c r="K611" t="s">
        <v>1038</v>
      </c>
      <c r="L611" t="s">
        <v>992</v>
      </c>
      <c r="Q611" t="b">
        <v>1</v>
      </c>
      <c r="R611" t="b">
        <v>0</v>
      </c>
      <c r="T611" t="s">
        <v>992</v>
      </c>
      <c r="U611" t="s">
        <v>2434</v>
      </c>
      <c r="V611" t="s">
        <v>1061</v>
      </c>
      <c r="W611" t="s">
        <v>1034</v>
      </c>
      <c r="X611" t="s">
        <v>2435</v>
      </c>
    </row>
    <row r="612" spans="1:24" x14ac:dyDescent="0.25">
      <c r="A612" t="s">
        <v>44</v>
      </c>
      <c r="B612" t="s">
        <v>2437</v>
      </c>
      <c r="C612" t="s">
        <v>2431</v>
      </c>
      <c r="E612" t="s">
        <v>1001</v>
      </c>
      <c r="F612">
        <v>1231</v>
      </c>
      <c r="G612" t="s">
        <v>2432</v>
      </c>
      <c r="H612" t="s">
        <v>2433</v>
      </c>
      <c r="J612" t="s">
        <v>2204</v>
      </c>
      <c r="K612" t="s">
        <v>1045</v>
      </c>
      <c r="L612" t="s">
        <v>992</v>
      </c>
      <c r="Q612" t="b">
        <v>1</v>
      </c>
      <c r="R612" t="b">
        <v>0</v>
      </c>
      <c r="T612" t="s">
        <v>992</v>
      </c>
      <c r="U612" t="s">
        <v>2434</v>
      </c>
      <c r="V612" t="s">
        <v>1061</v>
      </c>
      <c r="W612" t="s">
        <v>1034</v>
      </c>
      <c r="X612" t="s">
        <v>2435</v>
      </c>
    </row>
    <row r="613" spans="1:24" x14ac:dyDescent="0.25">
      <c r="A613" t="s">
        <v>44</v>
      </c>
      <c r="B613" t="s">
        <v>2438</v>
      </c>
      <c r="C613" t="s">
        <v>2431</v>
      </c>
      <c r="E613" t="s">
        <v>1003</v>
      </c>
      <c r="F613">
        <v>2401</v>
      </c>
      <c r="G613" t="s">
        <v>2432</v>
      </c>
      <c r="H613" t="s">
        <v>2433</v>
      </c>
      <c r="J613" t="s">
        <v>2204</v>
      </c>
      <c r="K613" t="s">
        <v>1054</v>
      </c>
      <c r="L613" t="s">
        <v>992</v>
      </c>
      <c r="Q613" t="b">
        <v>1</v>
      </c>
      <c r="R613" t="b">
        <v>0</v>
      </c>
      <c r="T613" t="s">
        <v>992</v>
      </c>
      <c r="U613" t="s">
        <v>2434</v>
      </c>
      <c r="V613" t="s">
        <v>1061</v>
      </c>
      <c r="W613" t="s">
        <v>1034</v>
      </c>
      <c r="X613" t="s">
        <v>2435</v>
      </c>
    </row>
    <row r="614" spans="1:24" x14ac:dyDescent="0.25">
      <c r="A614" t="s">
        <v>44</v>
      </c>
      <c r="B614" t="s">
        <v>2439</v>
      </c>
      <c r="C614" t="s">
        <v>2431</v>
      </c>
      <c r="E614" t="s">
        <v>1005</v>
      </c>
      <c r="F614">
        <v>7575</v>
      </c>
      <c r="G614" t="s">
        <v>2432</v>
      </c>
      <c r="H614" t="s">
        <v>2433</v>
      </c>
      <c r="J614" t="s">
        <v>2204</v>
      </c>
      <c r="K614" t="s">
        <v>1065</v>
      </c>
      <c r="L614" t="s">
        <v>992</v>
      </c>
      <c r="Q614" t="b">
        <v>1</v>
      </c>
      <c r="R614" t="b">
        <v>0</v>
      </c>
      <c r="T614" t="s">
        <v>992</v>
      </c>
      <c r="U614" t="s">
        <v>2434</v>
      </c>
      <c r="V614" t="s">
        <v>1061</v>
      </c>
      <c r="W614" t="s">
        <v>1034</v>
      </c>
      <c r="X614" t="s">
        <v>2435</v>
      </c>
    </row>
    <row r="615" spans="1:24" x14ac:dyDescent="0.25">
      <c r="A615" t="s">
        <v>44</v>
      </c>
      <c r="B615" t="s">
        <v>2440</v>
      </c>
      <c r="C615" t="s">
        <v>2431</v>
      </c>
      <c r="E615" t="s">
        <v>1007</v>
      </c>
      <c r="F615">
        <v>2991</v>
      </c>
      <c r="G615" t="s">
        <v>2432</v>
      </c>
      <c r="H615" t="s">
        <v>2433</v>
      </c>
      <c r="J615" t="s">
        <v>2204</v>
      </c>
      <c r="K615" t="s">
        <v>1072</v>
      </c>
      <c r="L615" t="s">
        <v>992</v>
      </c>
      <c r="Q615" t="b">
        <v>1</v>
      </c>
      <c r="R615" t="b">
        <v>0</v>
      </c>
      <c r="T615" t="s">
        <v>992</v>
      </c>
      <c r="U615" t="s">
        <v>2434</v>
      </c>
      <c r="V615" t="s">
        <v>1061</v>
      </c>
      <c r="W615" t="s">
        <v>1034</v>
      </c>
      <c r="X615" t="s">
        <v>2435</v>
      </c>
    </row>
    <row r="616" spans="1:24" x14ac:dyDescent="0.25">
      <c r="A616" t="s">
        <v>44</v>
      </c>
      <c r="B616" t="s">
        <v>2441</v>
      </c>
      <c r="C616" t="s">
        <v>2431</v>
      </c>
      <c r="E616" t="s">
        <v>1009</v>
      </c>
      <c r="F616">
        <v>2037</v>
      </c>
      <c r="G616" t="s">
        <v>2432</v>
      </c>
      <c r="H616" t="s">
        <v>2433</v>
      </c>
      <c r="J616" t="s">
        <v>2204</v>
      </c>
      <c r="K616" t="s">
        <v>1079</v>
      </c>
      <c r="L616" t="s">
        <v>992</v>
      </c>
      <c r="Q616" t="b">
        <v>1</v>
      </c>
      <c r="R616" t="b">
        <v>0</v>
      </c>
      <c r="T616" t="s">
        <v>992</v>
      </c>
      <c r="U616" t="s">
        <v>2434</v>
      </c>
      <c r="V616" t="s">
        <v>1061</v>
      </c>
      <c r="W616" t="s">
        <v>1034</v>
      </c>
      <c r="X616" t="s">
        <v>2435</v>
      </c>
    </row>
    <row r="617" spans="1:24" x14ac:dyDescent="0.25">
      <c r="A617" t="s">
        <v>44</v>
      </c>
      <c r="B617" t="s">
        <v>2442</v>
      </c>
      <c r="C617" t="s">
        <v>2431</v>
      </c>
      <c r="E617" t="s">
        <v>1011</v>
      </c>
      <c r="F617">
        <v>3421</v>
      </c>
      <c r="G617" t="s">
        <v>2432</v>
      </c>
      <c r="H617" t="s">
        <v>2433</v>
      </c>
      <c r="J617" t="s">
        <v>2204</v>
      </c>
      <c r="K617" t="s">
        <v>1087</v>
      </c>
      <c r="L617" t="s">
        <v>992</v>
      </c>
      <c r="Q617" t="b">
        <v>1</v>
      </c>
      <c r="R617" t="b">
        <v>0</v>
      </c>
      <c r="T617" t="s">
        <v>992</v>
      </c>
      <c r="U617" t="s">
        <v>2434</v>
      </c>
      <c r="V617" t="s">
        <v>1061</v>
      </c>
      <c r="W617" t="s">
        <v>1034</v>
      </c>
      <c r="X617" t="s">
        <v>2435</v>
      </c>
    </row>
    <row r="618" spans="1:24" x14ac:dyDescent="0.25">
      <c r="A618" t="s">
        <v>44</v>
      </c>
      <c r="B618" t="s">
        <v>2443</v>
      </c>
      <c r="C618" t="s">
        <v>2431</v>
      </c>
      <c r="E618" t="s">
        <v>1013</v>
      </c>
      <c r="F618">
        <v>8849</v>
      </c>
      <c r="G618" t="s">
        <v>2432</v>
      </c>
      <c r="H618" t="s">
        <v>2433</v>
      </c>
      <c r="J618" t="s">
        <v>2204</v>
      </c>
      <c r="K618" t="s">
        <v>1094</v>
      </c>
      <c r="L618" t="s">
        <v>992</v>
      </c>
      <c r="Q618" t="b">
        <v>1</v>
      </c>
      <c r="R618" t="b">
        <v>0</v>
      </c>
      <c r="T618" t="s">
        <v>992</v>
      </c>
      <c r="U618" t="s">
        <v>2434</v>
      </c>
      <c r="V618" t="s">
        <v>1061</v>
      </c>
      <c r="W618" t="s">
        <v>1034</v>
      </c>
      <c r="X618" t="s">
        <v>2435</v>
      </c>
    </row>
    <row r="619" spans="1:24" x14ac:dyDescent="0.25">
      <c r="A619" t="s">
        <v>44</v>
      </c>
      <c r="B619" t="s">
        <v>2444</v>
      </c>
      <c r="C619" t="s">
        <v>2431</v>
      </c>
      <c r="E619" t="s">
        <v>1015</v>
      </c>
      <c r="F619">
        <v>2755</v>
      </c>
      <c r="G619" t="s">
        <v>2432</v>
      </c>
      <c r="H619" t="s">
        <v>2433</v>
      </c>
      <c r="J619" t="s">
        <v>2204</v>
      </c>
      <c r="K619" t="s">
        <v>1102</v>
      </c>
      <c r="L619" t="s">
        <v>992</v>
      </c>
      <c r="Q619" t="b">
        <v>1</v>
      </c>
      <c r="R619" t="b">
        <v>0</v>
      </c>
      <c r="T619" t="s">
        <v>992</v>
      </c>
      <c r="U619" t="s">
        <v>2434</v>
      </c>
      <c r="V619" t="s">
        <v>1061</v>
      </c>
      <c r="W619" t="s">
        <v>1034</v>
      </c>
      <c r="X619" t="s">
        <v>2435</v>
      </c>
    </row>
    <row r="620" spans="1:24" x14ac:dyDescent="0.25">
      <c r="A620" t="s">
        <v>44</v>
      </c>
      <c r="B620" t="s">
        <v>2445</v>
      </c>
      <c r="C620" t="s">
        <v>2431</v>
      </c>
      <c r="E620" t="s">
        <v>1017</v>
      </c>
      <c r="F620">
        <v>2997</v>
      </c>
      <c r="G620" t="s">
        <v>2432</v>
      </c>
      <c r="H620" t="s">
        <v>2433</v>
      </c>
      <c r="J620" t="s">
        <v>2204</v>
      </c>
      <c r="K620" t="s">
        <v>1109</v>
      </c>
      <c r="L620" t="s">
        <v>992</v>
      </c>
      <c r="Q620" t="b">
        <v>1</v>
      </c>
      <c r="R620" t="b">
        <v>0</v>
      </c>
      <c r="T620" t="s">
        <v>992</v>
      </c>
      <c r="U620" t="s">
        <v>2434</v>
      </c>
      <c r="V620" t="s">
        <v>1061</v>
      </c>
      <c r="W620" t="s">
        <v>1034</v>
      </c>
      <c r="X620" t="s">
        <v>2435</v>
      </c>
    </row>
    <row r="621" spans="1:24" x14ac:dyDescent="0.25">
      <c r="A621" t="s">
        <v>44</v>
      </c>
      <c r="B621" t="s">
        <v>2446</v>
      </c>
      <c r="C621" t="s">
        <v>2431</v>
      </c>
      <c r="E621" t="s">
        <v>1019</v>
      </c>
      <c r="F621">
        <v>5097</v>
      </c>
      <c r="G621" t="s">
        <v>2432</v>
      </c>
      <c r="H621" t="s">
        <v>2433</v>
      </c>
      <c r="J621" t="s">
        <v>2204</v>
      </c>
      <c r="K621" t="s">
        <v>1116</v>
      </c>
      <c r="L621" t="s">
        <v>992</v>
      </c>
      <c r="Q621" t="b">
        <v>1</v>
      </c>
      <c r="R621" t="b">
        <v>0</v>
      </c>
      <c r="T621" t="s">
        <v>992</v>
      </c>
      <c r="U621" t="s">
        <v>2434</v>
      </c>
      <c r="V621" t="s">
        <v>1061</v>
      </c>
      <c r="W621" t="s">
        <v>1034</v>
      </c>
      <c r="X621" t="s">
        <v>2435</v>
      </c>
    </row>
    <row r="622" spans="1:24" x14ac:dyDescent="0.25">
      <c r="A622" t="s">
        <v>44</v>
      </c>
      <c r="B622" t="s">
        <v>2447</v>
      </c>
      <c r="C622" t="s">
        <v>2431</v>
      </c>
      <c r="E622" t="s">
        <v>1021</v>
      </c>
      <c r="F622">
        <v>10494</v>
      </c>
      <c r="G622" t="s">
        <v>2432</v>
      </c>
      <c r="H622" t="s">
        <v>2433</v>
      </c>
      <c r="J622" t="s">
        <v>2204</v>
      </c>
      <c r="K622" t="s">
        <v>1123</v>
      </c>
      <c r="L622" t="s">
        <v>992</v>
      </c>
      <c r="Q622" t="b">
        <v>1</v>
      </c>
      <c r="R622" t="b">
        <v>0</v>
      </c>
      <c r="T622" t="s">
        <v>992</v>
      </c>
      <c r="U622" t="s">
        <v>2434</v>
      </c>
      <c r="V622" t="s">
        <v>1061</v>
      </c>
      <c r="W622" t="s">
        <v>1034</v>
      </c>
      <c r="X622" t="s">
        <v>2435</v>
      </c>
    </row>
    <row r="623" spans="1:24" x14ac:dyDescent="0.25">
      <c r="A623" t="s">
        <v>44</v>
      </c>
      <c r="B623" t="s">
        <v>2448</v>
      </c>
      <c r="C623" t="s">
        <v>2431</v>
      </c>
      <c r="E623" t="s">
        <v>1129</v>
      </c>
      <c r="F623">
        <v>3484</v>
      </c>
      <c r="G623" t="s">
        <v>2432</v>
      </c>
      <c r="H623" t="s">
        <v>2433</v>
      </c>
      <c r="J623" t="s">
        <v>2204</v>
      </c>
      <c r="K623" t="s">
        <v>1131</v>
      </c>
      <c r="L623" t="s">
        <v>992</v>
      </c>
      <c r="Q623" t="b">
        <v>1</v>
      </c>
      <c r="R623" t="b">
        <v>0</v>
      </c>
      <c r="T623" t="s">
        <v>992</v>
      </c>
      <c r="U623" t="s">
        <v>2434</v>
      </c>
      <c r="V623" t="s">
        <v>1061</v>
      </c>
      <c r="W623" t="s">
        <v>1034</v>
      </c>
      <c r="X623" t="s">
        <v>2435</v>
      </c>
    </row>
    <row r="624" spans="1:24" x14ac:dyDescent="0.25">
      <c r="A624" t="s">
        <v>44</v>
      </c>
      <c r="B624" t="s">
        <v>1195</v>
      </c>
      <c r="C624" t="s">
        <v>456</v>
      </c>
      <c r="E624" t="s">
        <v>1017</v>
      </c>
      <c r="F624">
        <v>28202</v>
      </c>
      <c r="G624" t="s">
        <v>2432</v>
      </c>
      <c r="H624" t="s">
        <v>2449</v>
      </c>
      <c r="J624" t="s">
        <v>2204</v>
      </c>
      <c r="K624" t="s">
        <v>992</v>
      </c>
      <c r="L624" t="s">
        <v>992</v>
      </c>
      <c r="Q624" t="b">
        <v>1</v>
      </c>
      <c r="R624" t="b">
        <v>0</v>
      </c>
      <c r="T624" t="s">
        <v>992</v>
      </c>
      <c r="U624" t="s">
        <v>1139</v>
      </c>
      <c r="V624" t="s">
        <v>995</v>
      </c>
      <c r="W624" t="s">
        <v>1034</v>
      </c>
      <c r="X624" t="s">
        <v>2450</v>
      </c>
    </row>
    <row r="625" spans="1:24" x14ac:dyDescent="0.25">
      <c r="A625" t="s">
        <v>42</v>
      </c>
      <c r="B625" t="s">
        <v>2451</v>
      </c>
      <c r="C625" t="s">
        <v>268</v>
      </c>
      <c r="E625" t="s">
        <v>990</v>
      </c>
      <c r="F625">
        <v>117154</v>
      </c>
      <c r="G625" t="s">
        <v>2432</v>
      </c>
      <c r="H625" t="s">
        <v>2452</v>
      </c>
      <c r="J625" t="s">
        <v>993</v>
      </c>
      <c r="K625" t="s">
        <v>1026</v>
      </c>
      <c r="L625" t="s">
        <v>992</v>
      </c>
      <c r="Q625" t="b">
        <v>1</v>
      </c>
      <c r="R625" t="b">
        <v>0</v>
      </c>
      <c r="T625" t="s">
        <v>992</v>
      </c>
      <c r="U625" t="s">
        <v>1060</v>
      </c>
      <c r="V625" t="s">
        <v>995</v>
      </c>
      <c r="W625" t="s">
        <v>1034</v>
      </c>
      <c r="X625" t="s">
        <v>2453</v>
      </c>
    </row>
    <row r="626" spans="1:24" x14ac:dyDescent="0.25">
      <c r="A626" t="s">
        <v>42</v>
      </c>
      <c r="B626" t="s">
        <v>2454</v>
      </c>
      <c r="C626" t="s">
        <v>268</v>
      </c>
      <c r="E626" t="s">
        <v>999</v>
      </c>
      <c r="F626">
        <v>94836</v>
      </c>
      <c r="G626" t="s">
        <v>2432</v>
      </c>
      <c r="H626" t="s">
        <v>2452</v>
      </c>
      <c r="J626" t="s">
        <v>993</v>
      </c>
      <c r="K626" t="s">
        <v>1038</v>
      </c>
      <c r="L626" t="s">
        <v>992</v>
      </c>
      <c r="Q626" t="b">
        <v>1</v>
      </c>
      <c r="R626" t="b">
        <v>0</v>
      </c>
      <c r="T626" t="s">
        <v>992</v>
      </c>
      <c r="U626" t="s">
        <v>1060</v>
      </c>
      <c r="V626" t="s">
        <v>995</v>
      </c>
      <c r="W626" t="s">
        <v>1034</v>
      </c>
      <c r="X626" t="s">
        <v>2453</v>
      </c>
    </row>
    <row r="627" spans="1:24" x14ac:dyDescent="0.25">
      <c r="A627" t="s">
        <v>42</v>
      </c>
      <c r="B627" t="s">
        <v>2455</v>
      </c>
      <c r="C627" t="s">
        <v>268</v>
      </c>
      <c r="E627" t="s">
        <v>1001</v>
      </c>
      <c r="F627">
        <v>81797</v>
      </c>
      <c r="G627" t="s">
        <v>2432</v>
      </c>
      <c r="H627" t="s">
        <v>2452</v>
      </c>
      <c r="J627" t="s">
        <v>993</v>
      </c>
      <c r="K627" t="s">
        <v>1045</v>
      </c>
      <c r="L627" t="s">
        <v>992</v>
      </c>
      <c r="Q627" t="b">
        <v>1</v>
      </c>
      <c r="R627" t="b">
        <v>0</v>
      </c>
      <c r="T627" t="s">
        <v>992</v>
      </c>
      <c r="U627" t="s">
        <v>1060</v>
      </c>
      <c r="V627" t="s">
        <v>995</v>
      </c>
      <c r="W627" t="s">
        <v>1034</v>
      </c>
      <c r="X627" t="s">
        <v>2453</v>
      </c>
    </row>
    <row r="628" spans="1:24" x14ac:dyDescent="0.25">
      <c r="A628" t="s">
        <v>42</v>
      </c>
      <c r="B628" t="s">
        <v>2456</v>
      </c>
      <c r="C628" t="s">
        <v>268</v>
      </c>
      <c r="E628" t="s">
        <v>1003</v>
      </c>
      <c r="F628">
        <v>89498</v>
      </c>
      <c r="G628" t="s">
        <v>2432</v>
      </c>
      <c r="H628" t="s">
        <v>2452</v>
      </c>
      <c r="J628" t="s">
        <v>993</v>
      </c>
      <c r="K628" t="s">
        <v>1054</v>
      </c>
      <c r="L628" t="s">
        <v>992</v>
      </c>
      <c r="Q628" t="b">
        <v>1</v>
      </c>
      <c r="R628" t="b">
        <v>0</v>
      </c>
      <c r="T628" t="s">
        <v>992</v>
      </c>
      <c r="U628" t="s">
        <v>1060</v>
      </c>
      <c r="V628" t="s">
        <v>995</v>
      </c>
      <c r="W628" t="s">
        <v>1034</v>
      </c>
      <c r="X628" t="s">
        <v>2453</v>
      </c>
    </row>
    <row r="629" spans="1:24" x14ac:dyDescent="0.25">
      <c r="A629" t="s">
        <v>42</v>
      </c>
      <c r="B629" t="s">
        <v>2457</v>
      </c>
      <c r="C629" t="s">
        <v>268</v>
      </c>
      <c r="E629" t="s">
        <v>1005</v>
      </c>
      <c r="F629">
        <v>119575</v>
      </c>
      <c r="G629" t="s">
        <v>2432</v>
      </c>
      <c r="H629" t="s">
        <v>2452</v>
      </c>
      <c r="J629" t="s">
        <v>993</v>
      </c>
      <c r="K629" t="s">
        <v>1065</v>
      </c>
      <c r="L629" t="s">
        <v>992</v>
      </c>
      <c r="Q629" t="b">
        <v>1</v>
      </c>
      <c r="R629" t="b">
        <v>0</v>
      </c>
      <c r="T629" t="s">
        <v>992</v>
      </c>
      <c r="U629" t="s">
        <v>1060</v>
      </c>
      <c r="V629" t="s">
        <v>995</v>
      </c>
      <c r="W629" t="s">
        <v>1034</v>
      </c>
      <c r="X629" t="s">
        <v>2453</v>
      </c>
    </row>
    <row r="630" spans="1:24" x14ac:dyDescent="0.25">
      <c r="A630" t="s">
        <v>42</v>
      </c>
      <c r="B630" t="s">
        <v>2458</v>
      </c>
      <c r="C630" t="s">
        <v>268</v>
      </c>
      <c r="E630" t="s">
        <v>1007</v>
      </c>
      <c r="F630">
        <v>90753</v>
      </c>
      <c r="G630" t="s">
        <v>2432</v>
      </c>
      <c r="H630" t="s">
        <v>2452</v>
      </c>
      <c r="J630" t="s">
        <v>993</v>
      </c>
      <c r="K630" t="s">
        <v>1072</v>
      </c>
      <c r="L630" t="s">
        <v>992</v>
      </c>
      <c r="Q630" t="b">
        <v>1</v>
      </c>
      <c r="R630" t="b">
        <v>0</v>
      </c>
      <c r="T630" t="s">
        <v>992</v>
      </c>
      <c r="U630" t="s">
        <v>1060</v>
      </c>
      <c r="V630" t="s">
        <v>995</v>
      </c>
      <c r="W630" t="s">
        <v>1034</v>
      </c>
      <c r="X630" t="s">
        <v>2453</v>
      </c>
    </row>
    <row r="631" spans="1:24" x14ac:dyDescent="0.25">
      <c r="A631" t="s">
        <v>42</v>
      </c>
      <c r="B631" t="s">
        <v>2459</v>
      </c>
      <c r="C631" t="s">
        <v>268</v>
      </c>
      <c r="E631" t="s">
        <v>1009</v>
      </c>
      <c r="F631">
        <v>85777</v>
      </c>
      <c r="G631" t="s">
        <v>2432</v>
      </c>
      <c r="H631" t="s">
        <v>2452</v>
      </c>
      <c r="J631" t="s">
        <v>993</v>
      </c>
      <c r="K631" t="s">
        <v>1079</v>
      </c>
      <c r="L631" t="s">
        <v>992</v>
      </c>
      <c r="Q631" t="b">
        <v>1</v>
      </c>
      <c r="R631" t="b">
        <v>0</v>
      </c>
      <c r="T631" t="s">
        <v>992</v>
      </c>
      <c r="U631" t="s">
        <v>1060</v>
      </c>
      <c r="V631" t="s">
        <v>995</v>
      </c>
      <c r="W631" t="s">
        <v>1034</v>
      </c>
      <c r="X631" t="s">
        <v>2453</v>
      </c>
    </row>
    <row r="632" spans="1:24" x14ac:dyDescent="0.25">
      <c r="A632" t="s">
        <v>42</v>
      </c>
      <c r="B632" t="s">
        <v>2460</v>
      </c>
      <c r="C632" t="s">
        <v>268</v>
      </c>
      <c r="E632" t="s">
        <v>1011</v>
      </c>
      <c r="F632">
        <v>94930</v>
      </c>
      <c r="G632" t="s">
        <v>2432</v>
      </c>
      <c r="H632" t="s">
        <v>2452</v>
      </c>
      <c r="J632" t="s">
        <v>993</v>
      </c>
      <c r="K632" t="s">
        <v>1087</v>
      </c>
      <c r="L632" t="s">
        <v>992</v>
      </c>
      <c r="Q632" t="b">
        <v>1</v>
      </c>
      <c r="R632" t="b">
        <v>0</v>
      </c>
      <c r="T632" t="s">
        <v>992</v>
      </c>
      <c r="U632" t="s">
        <v>1060</v>
      </c>
      <c r="V632" t="s">
        <v>995</v>
      </c>
      <c r="W632" t="s">
        <v>1034</v>
      </c>
      <c r="X632" t="s">
        <v>2453</v>
      </c>
    </row>
    <row r="633" spans="1:24" x14ac:dyDescent="0.25">
      <c r="A633" t="s">
        <v>42</v>
      </c>
      <c r="B633" t="s">
        <v>2461</v>
      </c>
      <c r="C633" t="s">
        <v>268</v>
      </c>
      <c r="E633" t="s">
        <v>1013</v>
      </c>
      <c r="F633">
        <v>124300</v>
      </c>
      <c r="G633" t="s">
        <v>2432</v>
      </c>
      <c r="H633" t="s">
        <v>2452</v>
      </c>
      <c r="J633" t="s">
        <v>993</v>
      </c>
      <c r="K633" t="s">
        <v>1094</v>
      </c>
      <c r="L633" t="s">
        <v>992</v>
      </c>
      <c r="Q633" t="b">
        <v>1</v>
      </c>
      <c r="R633" t="b">
        <v>0</v>
      </c>
      <c r="T633" t="s">
        <v>992</v>
      </c>
      <c r="U633" t="s">
        <v>1060</v>
      </c>
      <c r="V633" t="s">
        <v>995</v>
      </c>
      <c r="W633" t="s">
        <v>1034</v>
      </c>
      <c r="X633" t="s">
        <v>2453</v>
      </c>
    </row>
    <row r="634" spans="1:24" x14ac:dyDescent="0.25">
      <c r="A634" t="s">
        <v>42</v>
      </c>
      <c r="B634" t="s">
        <v>2462</v>
      </c>
      <c r="C634" t="s">
        <v>268</v>
      </c>
      <c r="E634" t="s">
        <v>1015</v>
      </c>
      <c r="F634">
        <v>95359</v>
      </c>
      <c r="G634" t="s">
        <v>2432</v>
      </c>
      <c r="H634" t="s">
        <v>2452</v>
      </c>
      <c r="J634" t="s">
        <v>993</v>
      </c>
      <c r="K634" t="s">
        <v>1102</v>
      </c>
      <c r="L634" t="s">
        <v>992</v>
      </c>
      <c r="Q634" t="b">
        <v>1</v>
      </c>
      <c r="R634" t="b">
        <v>0</v>
      </c>
      <c r="T634" t="s">
        <v>992</v>
      </c>
      <c r="U634" t="s">
        <v>1060</v>
      </c>
      <c r="V634" t="s">
        <v>995</v>
      </c>
      <c r="W634" t="s">
        <v>1034</v>
      </c>
      <c r="X634" t="s">
        <v>2453</v>
      </c>
    </row>
    <row r="635" spans="1:24" x14ac:dyDescent="0.25">
      <c r="A635" t="s">
        <v>42</v>
      </c>
      <c r="B635" t="s">
        <v>2463</v>
      </c>
      <c r="C635" t="s">
        <v>268</v>
      </c>
      <c r="E635" t="s">
        <v>1017</v>
      </c>
      <c r="F635">
        <v>94036</v>
      </c>
      <c r="G635" t="s">
        <v>2432</v>
      </c>
      <c r="H635" t="s">
        <v>2452</v>
      </c>
      <c r="J635" t="s">
        <v>993</v>
      </c>
      <c r="K635" t="s">
        <v>1109</v>
      </c>
      <c r="L635" t="s">
        <v>992</v>
      </c>
      <c r="Q635" t="b">
        <v>1</v>
      </c>
      <c r="R635" t="b">
        <v>0</v>
      </c>
      <c r="T635" t="s">
        <v>992</v>
      </c>
      <c r="U635" t="s">
        <v>1060</v>
      </c>
      <c r="V635" t="s">
        <v>995</v>
      </c>
      <c r="W635" t="s">
        <v>1034</v>
      </c>
      <c r="X635" t="s">
        <v>2453</v>
      </c>
    </row>
    <row r="636" spans="1:24" x14ac:dyDescent="0.25">
      <c r="A636" t="s">
        <v>42</v>
      </c>
      <c r="B636" t="s">
        <v>2464</v>
      </c>
      <c r="C636" t="s">
        <v>268</v>
      </c>
      <c r="E636" t="s">
        <v>1019</v>
      </c>
      <c r="F636">
        <v>102466</v>
      </c>
      <c r="G636" t="s">
        <v>2432</v>
      </c>
      <c r="H636" t="s">
        <v>2452</v>
      </c>
      <c r="J636" t="s">
        <v>993</v>
      </c>
      <c r="K636" t="s">
        <v>1116</v>
      </c>
      <c r="L636" t="s">
        <v>992</v>
      </c>
      <c r="Q636" t="b">
        <v>1</v>
      </c>
      <c r="R636" t="b">
        <v>0</v>
      </c>
      <c r="T636" t="s">
        <v>992</v>
      </c>
      <c r="U636" t="s">
        <v>1060</v>
      </c>
      <c r="V636" t="s">
        <v>995</v>
      </c>
      <c r="W636" t="s">
        <v>1034</v>
      </c>
      <c r="X636" t="s">
        <v>2453</v>
      </c>
    </row>
    <row r="637" spans="1:24" x14ac:dyDescent="0.25">
      <c r="A637" t="s">
        <v>42</v>
      </c>
      <c r="B637" t="s">
        <v>2465</v>
      </c>
      <c r="C637" t="s">
        <v>268</v>
      </c>
      <c r="E637" t="s">
        <v>1021</v>
      </c>
      <c r="F637">
        <v>143756</v>
      </c>
      <c r="G637" t="s">
        <v>2432</v>
      </c>
      <c r="H637" t="s">
        <v>2452</v>
      </c>
      <c r="J637" t="s">
        <v>993</v>
      </c>
      <c r="K637" t="s">
        <v>1123</v>
      </c>
      <c r="L637" t="s">
        <v>992</v>
      </c>
      <c r="Q637" t="b">
        <v>1</v>
      </c>
      <c r="R637" t="b">
        <v>0</v>
      </c>
      <c r="T637" t="s">
        <v>992</v>
      </c>
      <c r="U637" t="s">
        <v>1060</v>
      </c>
      <c r="V637" t="s">
        <v>995</v>
      </c>
      <c r="W637" t="s">
        <v>1034</v>
      </c>
      <c r="X637" t="s">
        <v>2453</v>
      </c>
    </row>
    <row r="638" spans="1:24" x14ac:dyDescent="0.25">
      <c r="A638" t="s">
        <v>42</v>
      </c>
      <c r="B638" t="s">
        <v>2466</v>
      </c>
      <c r="C638" t="s">
        <v>268</v>
      </c>
      <c r="E638" t="s">
        <v>1129</v>
      </c>
      <c r="F638">
        <v>111184</v>
      </c>
      <c r="G638" t="s">
        <v>2432</v>
      </c>
      <c r="H638" t="s">
        <v>2452</v>
      </c>
      <c r="J638" t="s">
        <v>993</v>
      </c>
      <c r="K638" t="s">
        <v>1131</v>
      </c>
      <c r="L638" t="s">
        <v>992</v>
      </c>
      <c r="Q638" t="b">
        <v>1</v>
      </c>
      <c r="R638" t="b">
        <v>0</v>
      </c>
      <c r="T638" t="s">
        <v>992</v>
      </c>
      <c r="U638" t="s">
        <v>1060</v>
      </c>
      <c r="V638" t="s">
        <v>995</v>
      </c>
      <c r="W638" t="s">
        <v>1034</v>
      </c>
      <c r="X638" t="s">
        <v>2453</v>
      </c>
    </row>
    <row r="639" spans="1:24" x14ac:dyDescent="0.25">
      <c r="A639" t="s">
        <v>42</v>
      </c>
      <c r="B639" t="s">
        <v>1257</v>
      </c>
      <c r="C639" t="s">
        <v>274</v>
      </c>
      <c r="E639" t="s">
        <v>1013</v>
      </c>
      <c r="F639">
        <v>-55516</v>
      </c>
      <c r="G639" t="s">
        <v>2432</v>
      </c>
      <c r="H639" t="s">
        <v>2467</v>
      </c>
      <c r="J639" t="s">
        <v>993</v>
      </c>
      <c r="K639" t="s">
        <v>1094</v>
      </c>
      <c r="L639" t="s">
        <v>992</v>
      </c>
      <c r="Q639" t="b">
        <v>1</v>
      </c>
      <c r="R639" t="b">
        <v>0</v>
      </c>
      <c r="T639" t="s">
        <v>992</v>
      </c>
      <c r="U639" t="s">
        <v>2434</v>
      </c>
      <c r="V639" t="s">
        <v>1061</v>
      </c>
      <c r="W639" t="s">
        <v>1034</v>
      </c>
      <c r="X639" t="s">
        <v>2468</v>
      </c>
    </row>
    <row r="640" spans="1:24" x14ac:dyDescent="0.25">
      <c r="A640" t="s">
        <v>42</v>
      </c>
      <c r="B640" t="s">
        <v>1260</v>
      </c>
      <c r="C640" t="s">
        <v>274</v>
      </c>
      <c r="E640" t="s">
        <v>1015</v>
      </c>
      <c r="F640">
        <v>-33875</v>
      </c>
      <c r="G640" t="s">
        <v>2432</v>
      </c>
      <c r="H640" t="s">
        <v>2467</v>
      </c>
      <c r="J640" t="s">
        <v>993</v>
      </c>
      <c r="K640" t="s">
        <v>1102</v>
      </c>
      <c r="L640" t="s">
        <v>992</v>
      </c>
      <c r="Q640" t="b">
        <v>1</v>
      </c>
      <c r="R640" t="b">
        <v>0</v>
      </c>
      <c r="T640" t="s">
        <v>992</v>
      </c>
      <c r="U640" t="s">
        <v>2434</v>
      </c>
      <c r="V640" t="s">
        <v>1061</v>
      </c>
      <c r="W640" t="s">
        <v>1034</v>
      </c>
      <c r="X640" t="s">
        <v>2468</v>
      </c>
    </row>
    <row r="641" spans="1:24" x14ac:dyDescent="0.25">
      <c r="A641" t="s">
        <v>42</v>
      </c>
      <c r="B641" t="s">
        <v>1263</v>
      </c>
      <c r="C641" t="s">
        <v>274</v>
      </c>
      <c r="E641" t="s">
        <v>1017</v>
      </c>
      <c r="F641">
        <v>-36834</v>
      </c>
      <c r="G641" t="s">
        <v>2432</v>
      </c>
      <c r="H641" t="s">
        <v>2467</v>
      </c>
      <c r="J641" t="s">
        <v>993</v>
      </c>
      <c r="K641" t="s">
        <v>1109</v>
      </c>
      <c r="L641" t="s">
        <v>992</v>
      </c>
      <c r="Q641" t="b">
        <v>1</v>
      </c>
      <c r="R641" t="b">
        <v>0</v>
      </c>
      <c r="T641" t="s">
        <v>992</v>
      </c>
      <c r="U641" t="s">
        <v>2434</v>
      </c>
      <c r="V641" t="s">
        <v>1061</v>
      </c>
      <c r="W641" t="s">
        <v>1034</v>
      </c>
      <c r="X641" t="s">
        <v>2468</v>
      </c>
    </row>
    <row r="642" spans="1:24" x14ac:dyDescent="0.25">
      <c r="A642" t="s">
        <v>42</v>
      </c>
      <c r="B642" t="s">
        <v>1269</v>
      </c>
      <c r="C642" t="s">
        <v>274</v>
      </c>
      <c r="E642" t="s">
        <v>1021</v>
      </c>
      <c r="F642">
        <v>-58233</v>
      </c>
      <c r="G642" t="s">
        <v>2432</v>
      </c>
      <c r="H642" t="s">
        <v>2467</v>
      </c>
      <c r="J642" t="s">
        <v>993</v>
      </c>
      <c r="K642" t="s">
        <v>1123</v>
      </c>
      <c r="L642" t="s">
        <v>992</v>
      </c>
      <c r="Q642" t="b">
        <v>1</v>
      </c>
      <c r="R642" t="b">
        <v>0</v>
      </c>
      <c r="T642" t="s">
        <v>992</v>
      </c>
      <c r="U642" t="s">
        <v>2434</v>
      </c>
      <c r="V642" t="s">
        <v>1061</v>
      </c>
      <c r="W642" t="s">
        <v>1034</v>
      </c>
      <c r="X642" t="s">
        <v>2468</v>
      </c>
    </row>
    <row r="643" spans="1:24" x14ac:dyDescent="0.25">
      <c r="A643" t="s">
        <v>42</v>
      </c>
      <c r="B643" t="s">
        <v>1272</v>
      </c>
      <c r="C643" t="s">
        <v>274</v>
      </c>
      <c r="E643" t="s">
        <v>1129</v>
      </c>
      <c r="F643">
        <v>-40929</v>
      </c>
      <c r="G643" t="s">
        <v>2432</v>
      </c>
      <c r="H643" t="s">
        <v>2467</v>
      </c>
      <c r="J643" t="s">
        <v>993</v>
      </c>
      <c r="K643" t="s">
        <v>1131</v>
      </c>
      <c r="L643" t="s">
        <v>992</v>
      </c>
      <c r="Q643" t="b">
        <v>1</v>
      </c>
      <c r="R643" t="b">
        <v>0</v>
      </c>
      <c r="T643" t="s">
        <v>992</v>
      </c>
      <c r="U643" t="s">
        <v>2434</v>
      </c>
      <c r="V643" t="s">
        <v>1061</v>
      </c>
      <c r="W643" t="s">
        <v>1034</v>
      </c>
      <c r="X643" t="s">
        <v>2468</v>
      </c>
    </row>
    <row r="644" spans="1:24" x14ac:dyDescent="0.25">
      <c r="A644" t="s">
        <v>42</v>
      </c>
      <c r="B644" t="s">
        <v>1292</v>
      </c>
      <c r="C644" t="s">
        <v>279</v>
      </c>
      <c r="E644" t="s">
        <v>990</v>
      </c>
      <c r="F644">
        <v>610</v>
      </c>
      <c r="G644" t="s">
        <v>2432</v>
      </c>
      <c r="H644" t="s">
        <v>2469</v>
      </c>
      <c r="J644" t="s">
        <v>993</v>
      </c>
      <c r="K644" t="s">
        <v>1026</v>
      </c>
      <c r="L644" t="s">
        <v>992</v>
      </c>
      <c r="Q644" t="b">
        <v>1</v>
      </c>
      <c r="R644" t="b">
        <v>0</v>
      </c>
      <c r="T644" t="s">
        <v>992</v>
      </c>
      <c r="U644" t="s">
        <v>2434</v>
      </c>
      <c r="V644" t="s">
        <v>1061</v>
      </c>
      <c r="W644" t="s">
        <v>1034</v>
      </c>
      <c r="X644" t="s">
        <v>2470</v>
      </c>
    </row>
    <row r="645" spans="1:24" x14ac:dyDescent="0.25">
      <c r="A645" t="s">
        <v>42</v>
      </c>
      <c r="B645" t="s">
        <v>1295</v>
      </c>
      <c r="C645" t="s">
        <v>279</v>
      </c>
      <c r="E645" t="s">
        <v>999</v>
      </c>
      <c r="F645">
        <v>994</v>
      </c>
      <c r="G645" t="s">
        <v>2432</v>
      </c>
      <c r="H645" t="s">
        <v>2469</v>
      </c>
      <c r="J645" t="s">
        <v>993</v>
      </c>
      <c r="K645" t="s">
        <v>1038</v>
      </c>
      <c r="L645" t="s">
        <v>992</v>
      </c>
      <c r="Q645" t="b">
        <v>1</v>
      </c>
      <c r="R645" t="b">
        <v>0</v>
      </c>
      <c r="T645" t="s">
        <v>992</v>
      </c>
      <c r="U645" t="s">
        <v>2434</v>
      </c>
      <c r="V645" t="s">
        <v>1061</v>
      </c>
      <c r="W645" t="s">
        <v>1034</v>
      </c>
      <c r="X645" t="s">
        <v>2470</v>
      </c>
    </row>
    <row r="646" spans="1:24" x14ac:dyDescent="0.25">
      <c r="A646" t="s">
        <v>42</v>
      </c>
      <c r="B646" t="s">
        <v>1297</v>
      </c>
      <c r="C646" t="s">
        <v>279</v>
      </c>
      <c r="E646" t="s">
        <v>1001</v>
      </c>
      <c r="F646">
        <v>733</v>
      </c>
      <c r="G646" t="s">
        <v>2432</v>
      </c>
      <c r="H646" t="s">
        <v>2469</v>
      </c>
      <c r="J646" t="s">
        <v>993</v>
      </c>
      <c r="K646" t="s">
        <v>1045</v>
      </c>
      <c r="L646" t="s">
        <v>992</v>
      </c>
      <c r="Q646" t="b">
        <v>1</v>
      </c>
      <c r="R646" t="b">
        <v>0</v>
      </c>
      <c r="T646" t="s">
        <v>992</v>
      </c>
      <c r="U646" t="s">
        <v>2434</v>
      </c>
      <c r="V646" t="s">
        <v>1061</v>
      </c>
      <c r="W646" t="s">
        <v>1034</v>
      </c>
      <c r="X646" t="s">
        <v>2470</v>
      </c>
    </row>
    <row r="647" spans="1:24" x14ac:dyDescent="0.25">
      <c r="A647" t="s">
        <v>42</v>
      </c>
      <c r="B647" t="s">
        <v>1299</v>
      </c>
      <c r="C647" t="s">
        <v>279</v>
      </c>
      <c r="E647" t="s">
        <v>1003</v>
      </c>
      <c r="F647">
        <v>1031</v>
      </c>
      <c r="G647" t="s">
        <v>2432</v>
      </c>
      <c r="H647" t="s">
        <v>2469</v>
      </c>
      <c r="J647" t="s">
        <v>993</v>
      </c>
      <c r="K647" t="s">
        <v>1054</v>
      </c>
      <c r="L647" t="s">
        <v>992</v>
      </c>
      <c r="Q647" t="b">
        <v>1</v>
      </c>
      <c r="R647" t="b">
        <v>0</v>
      </c>
      <c r="T647" t="s">
        <v>992</v>
      </c>
      <c r="U647" t="s">
        <v>2434</v>
      </c>
      <c r="V647" t="s">
        <v>1061</v>
      </c>
      <c r="W647" t="s">
        <v>1034</v>
      </c>
      <c r="X647" t="s">
        <v>2470</v>
      </c>
    </row>
    <row r="648" spans="1:24" x14ac:dyDescent="0.25">
      <c r="A648" t="s">
        <v>42</v>
      </c>
      <c r="B648" t="s">
        <v>2471</v>
      </c>
      <c r="C648" t="s">
        <v>279</v>
      </c>
      <c r="E648" t="s">
        <v>1005</v>
      </c>
      <c r="F648">
        <v>112</v>
      </c>
      <c r="G648" t="s">
        <v>2432</v>
      </c>
      <c r="H648" t="s">
        <v>2469</v>
      </c>
      <c r="J648" t="s">
        <v>993</v>
      </c>
      <c r="K648" t="s">
        <v>1065</v>
      </c>
      <c r="L648" t="s">
        <v>992</v>
      </c>
      <c r="Q648" t="b">
        <v>1</v>
      </c>
      <c r="R648" t="b">
        <v>0</v>
      </c>
      <c r="T648" t="s">
        <v>992</v>
      </c>
      <c r="U648" t="s">
        <v>2434</v>
      </c>
      <c r="V648" t="s">
        <v>1061</v>
      </c>
      <c r="W648" t="s">
        <v>1034</v>
      </c>
      <c r="X648" t="s">
        <v>2470</v>
      </c>
    </row>
    <row r="649" spans="1:24" x14ac:dyDescent="0.25">
      <c r="A649" t="s">
        <v>42</v>
      </c>
      <c r="B649" t="s">
        <v>2472</v>
      </c>
      <c r="C649" t="s">
        <v>279</v>
      </c>
      <c r="E649" t="s">
        <v>1007</v>
      </c>
      <c r="F649">
        <v>327</v>
      </c>
      <c r="G649" t="s">
        <v>2432</v>
      </c>
      <c r="H649" t="s">
        <v>2469</v>
      </c>
      <c r="J649" t="s">
        <v>993</v>
      </c>
      <c r="K649" t="s">
        <v>1072</v>
      </c>
      <c r="L649" t="s">
        <v>992</v>
      </c>
      <c r="Q649" t="b">
        <v>1</v>
      </c>
      <c r="R649" t="b">
        <v>0</v>
      </c>
      <c r="T649" t="s">
        <v>992</v>
      </c>
      <c r="U649" t="s">
        <v>2434</v>
      </c>
      <c r="V649" t="s">
        <v>1061</v>
      </c>
      <c r="W649" t="s">
        <v>1034</v>
      </c>
      <c r="X649" t="s">
        <v>2470</v>
      </c>
    </row>
    <row r="650" spans="1:24" x14ac:dyDescent="0.25">
      <c r="A650" t="s">
        <v>42</v>
      </c>
      <c r="B650" t="s">
        <v>2473</v>
      </c>
      <c r="C650" t="s">
        <v>279</v>
      </c>
      <c r="E650" t="s">
        <v>1009</v>
      </c>
      <c r="F650">
        <v>319</v>
      </c>
      <c r="G650" t="s">
        <v>2432</v>
      </c>
      <c r="H650" t="s">
        <v>2469</v>
      </c>
      <c r="J650" t="s">
        <v>993</v>
      </c>
      <c r="K650" t="s">
        <v>1079</v>
      </c>
      <c r="L650" t="s">
        <v>992</v>
      </c>
      <c r="Q650" t="b">
        <v>1</v>
      </c>
      <c r="R650" t="b">
        <v>0</v>
      </c>
      <c r="T650" t="s">
        <v>992</v>
      </c>
      <c r="U650" t="s">
        <v>2434</v>
      </c>
      <c r="V650" t="s">
        <v>1061</v>
      </c>
      <c r="W650" t="s">
        <v>1034</v>
      </c>
      <c r="X650" t="s">
        <v>2470</v>
      </c>
    </row>
    <row r="651" spans="1:24" x14ac:dyDescent="0.25">
      <c r="A651" t="s">
        <v>42</v>
      </c>
      <c r="B651" t="s">
        <v>2474</v>
      </c>
      <c r="C651" t="s">
        <v>279</v>
      </c>
      <c r="E651" t="s">
        <v>1011</v>
      </c>
      <c r="F651">
        <v>202</v>
      </c>
      <c r="G651" t="s">
        <v>2432</v>
      </c>
      <c r="H651" t="s">
        <v>2469</v>
      </c>
      <c r="J651" t="s">
        <v>993</v>
      </c>
      <c r="K651" t="s">
        <v>1087</v>
      </c>
      <c r="L651" t="s">
        <v>992</v>
      </c>
      <c r="Q651" t="b">
        <v>1</v>
      </c>
      <c r="R651" t="b">
        <v>0</v>
      </c>
      <c r="T651" t="s">
        <v>992</v>
      </c>
      <c r="U651" t="s">
        <v>2434</v>
      </c>
      <c r="V651" t="s">
        <v>1061</v>
      </c>
      <c r="W651" t="s">
        <v>1034</v>
      </c>
      <c r="X651" t="s">
        <v>2470</v>
      </c>
    </row>
    <row r="652" spans="1:24" x14ac:dyDescent="0.25">
      <c r="A652" t="s">
        <v>42</v>
      </c>
      <c r="B652" t="s">
        <v>2475</v>
      </c>
      <c r="C652" t="s">
        <v>279</v>
      </c>
      <c r="E652" t="s">
        <v>1013</v>
      </c>
      <c r="F652">
        <v>-43</v>
      </c>
      <c r="G652" t="s">
        <v>2432</v>
      </c>
      <c r="H652" t="s">
        <v>2469</v>
      </c>
      <c r="J652" t="s">
        <v>993</v>
      </c>
      <c r="K652" t="s">
        <v>1094</v>
      </c>
      <c r="L652" t="s">
        <v>992</v>
      </c>
      <c r="Q652" t="b">
        <v>1</v>
      </c>
      <c r="R652" t="b">
        <v>0</v>
      </c>
      <c r="T652" t="s">
        <v>992</v>
      </c>
      <c r="U652" t="s">
        <v>2434</v>
      </c>
      <c r="V652" t="s">
        <v>1061</v>
      </c>
      <c r="W652" t="s">
        <v>1034</v>
      </c>
      <c r="X652" t="s">
        <v>2470</v>
      </c>
    </row>
    <row r="653" spans="1:24" x14ac:dyDescent="0.25">
      <c r="A653" t="s">
        <v>42</v>
      </c>
      <c r="B653" t="s">
        <v>2476</v>
      </c>
      <c r="C653" t="s">
        <v>279</v>
      </c>
      <c r="E653" t="s">
        <v>1015</v>
      </c>
      <c r="F653">
        <v>-60</v>
      </c>
      <c r="G653" t="s">
        <v>2432</v>
      </c>
      <c r="H653" t="s">
        <v>2469</v>
      </c>
      <c r="J653" t="s">
        <v>993</v>
      </c>
      <c r="K653" t="s">
        <v>1102</v>
      </c>
      <c r="L653" t="s">
        <v>992</v>
      </c>
      <c r="Q653" t="b">
        <v>1</v>
      </c>
      <c r="R653" t="b">
        <v>0</v>
      </c>
      <c r="T653" t="s">
        <v>992</v>
      </c>
      <c r="U653" t="s">
        <v>2434</v>
      </c>
      <c r="V653" t="s">
        <v>1061</v>
      </c>
      <c r="W653" t="s">
        <v>1034</v>
      </c>
      <c r="X653" t="s">
        <v>2470</v>
      </c>
    </row>
    <row r="654" spans="1:24" x14ac:dyDescent="0.25">
      <c r="A654" t="s">
        <v>42</v>
      </c>
      <c r="B654" t="s">
        <v>2477</v>
      </c>
      <c r="C654" t="s">
        <v>279</v>
      </c>
      <c r="E654" t="s">
        <v>1017</v>
      </c>
      <c r="F654">
        <v>50</v>
      </c>
      <c r="G654" t="s">
        <v>2432</v>
      </c>
      <c r="H654" t="s">
        <v>2469</v>
      </c>
      <c r="J654" t="s">
        <v>993</v>
      </c>
      <c r="K654" t="s">
        <v>1109</v>
      </c>
      <c r="L654" t="s">
        <v>992</v>
      </c>
      <c r="Q654" t="b">
        <v>1</v>
      </c>
      <c r="R654" t="b">
        <v>0</v>
      </c>
      <c r="T654" t="s">
        <v>992</v>
      </c>
      <c r="U654" t="s">
        <v>2434</v>
      </c>
      <c r="V654" t="s">
        <v>1061</v>
      </c>
      <c r="W654" t="s">
        <v>1034</v>
      </c>
      <c r="X654" t="s">
        <v>2470</v>
      </c>
    </row>
    <row r="655" spans="1:24" x14ac:dyDescent="0.25">
      <c r="A655" t="s">
        <v>42</v>
      </c>
      <c r="B655" t="s">
        <v>1303</v>
      </c>
      <c r="C655" t="s">
        <v>279</v>
      </c>
      <c r="E655" t="s">
        <v>1019</v>
      </c>
      <c r="F655">
        <v>581</v>
      </c>
      <c r="G655" t="s">
        <v>2432</v>
      </c>
      <c r="H655" t="s">
        <v>2469</v>
      </c>
      <c r="J655" t="s">
        <v>993</v>
      </c>
      <c r="K655" t="s">
        <v>1116</v>
      </c>
      <c r="L655" t="s">
        <v>992</v>
      </c>
      <c r="Q655" t="b">
        <v>1</v>
      </c>
      <c r="R655" t="b">
        <v>0</v>
      </c>
      <c r="T655" t="s">
        <v>992</v>
      </c>
      <c r="U655" t="s">
        <v>2434</v>
      </c>
      <c r="V655" t="s">
        <v>1061</v>
      </c>
      <c r="W655" t="s">
        <v>1034</v>
      </c>
      <c r="X655" t="s">
        <v>2470</v>
      </c>
    </row>
    <row r="656" spans="1:24" x14ac:dyDescent="0.25">
      <c r="A656" t="s">
        <v>42</v>
      </c>
      <c r="B656" t="s">
        <v>2478</v>
      </c>
      <c r="C656" t="s">
        <v>279</v>
      </c>
      <c r="E656" t="s">
        <v>1021</v>
      </c>
      <c r="F656">
        <v>361</v>
      </c>
      <c r="G656" t="s">
        <v>2432</v>
      </c>
      <c r="H656" t="s">
        <v>2469</v>
      </c>
      <c r="J656" t="s">
        <v>993</v>
      </c>
      <c r="K656" t="s">
        <v>1123</v>
      </c>
      <c r="L656" t="s">
        <v>992</v>
      </c>
      <c r="Q656" t="b">
        <v>1</v>
      </c>
      <c r="R656" t="b">
        <v>0</v>
      </c>
      <c r="T656" t="s">
        <v>992</v>
      </c>
      <c r="U656" t="s">
        <v>2434</v>
      </c>
      <c r="V656" t="s">
        <v>1061</v>
      </c>
      <c r="W656" t="s">
        <v>1034</v>
      </c>
      <c r="X656" t="s">
        <v>2470</v>
      </c>
    </row>
    <row r="657" spans="1:24" x14ac:dyDescent="0.25">
      <c r="A657" t="s">
        <v>42</v>
      </c>
      <c r="B657" t="s">
        <v>2479</v>
      </c>
      <c r="C657" t="s">
        <v>279</v>
      </c>
      <c r="E657" t="s">
        <v>1129</v>
      </c>
      <c r="F657">
        <v>164</v>
      </c>
      <c r="G657" t="s">
        <v>2432</v>
      </c>
      <c r="H657" t="s">
        <v>2469</v>
      </c>
      <c r="J657" t="s">
        <v>993</v>
      </c>
      <c r="K657" t="s">
        <v>1131</v>
      </c>
      <c r="L657" t="s">
        <v>992</v>
      </c>
      <c r="Q657" t="b">
        <v>1</v>
      </c>
      <c r="R657" t="b">
        <v>0</v>
      </c>
      <c r="T657" t="s">
        <v>992</v>
      </c>
      <c r="U657" t="s">
        <v>2434</v>
      </c>
      <c r="V657" t="s">
        <v>1061</v>
      </c>
      <c r="W657" t="s">
        <v>1034</v>
      </c>
      <c r="X657" t="s">
        <v>2470</v>
      </c>
    </row>
    <row r="658" spans="1:24" x14ac:dyDescent="0.25">
      <c r="A658" t="s">
        <v>42</v>
      </c>
      <c r="B658" t="s">
        <v>1336</v>
      </c>
      <c r="C658" t="s">
        <v>281</v>
      </c>
      <c r="E658" t="s">
        <v>1129</v>
      </c>
      <c r="F658">
        <v>-11534</v>
      </c>
      <c r="G658" t="s">
        <v>2432</v>
      </c>
      <c r="H658" t="s">
        <v>2480</v>
      </c>
      <c r="J658" t="s">
        <v>993</v>
      </c>
      <c r="K658" t="s">
        <v>1131</v>
      </c>
      <c r="L658" t="s">
        <v>992</v>
      </c>
      <c r="Q658" t="b">
        <v>1</v>
      </c>
      <c r="R658" t="b">
        <v>0</v>
      </c>
      <c r="T658" t="s">
        <v>992</v>
      </c>
      <c r="U658" t="s">
        <v>2434</v>
      </c>
      <c r="V658" t="s">
        <v>1061</v>
      </c>
      <c r="W658" t="s">
        <v>1034</v>
      </c>
      <c r="X658" t="s">
        <v>2481</v>
      </c>
    </row>
    <row r="659" spans="1:24" x14ac:dyDescent="0.25">
      <c r="A659" t="s">
        <v>42</v>
      </c>
      <c r="B659" t="s">
        <v>1524</v>
      </c>
      <c r="C659" t="s">
        <v>333</v>
      </c>
      <c r="E659" t="s">
        <v>990</v>
      </c>
      <c r="F659">
        <v>270038</v>
      </c>
      <c r="G659" t="s">
        <v>2432</v>
      </c>
      <c r="H659" t="s">
        <v>485</v>
      </c>
      <c r="J659" t="s">
        <v>1424</v>
      </c>
      <c r="K659" t="s">
        <v>1026</v>
      </c>
      <c r="L659" t="s">
        <v>992</v>
      </c>
      <c r="Q659" t="b">
        <v>1</v>
      </c>
      <c r="R659" t="b">
        <v>0</v>
      </c>
      <c r="T659" t="s">
        <v>992</v>
      </c>
      <c r="U659" t="s">
        <v>2434</v>
      </c>
      <c r="V659" t="s">
        <v>1061</v>
      </c>
      <c r="W659" t="s">
        <v>1034</v>
      </c>
      <c r="X659" t="s">
        <v>2482</v>
      </c>
    </row>
    <row r="660" spans="1:24" x14ac:dyDescent="0.25">
      <c r="A660" t="s">
        <v>42</v>
      </c>
      <c r="B660" t="s">
        <v>1528</v>
      </c>
      <c r="C660" t="s">
        <v>333</v>
      </c>
      <c r="E660" t="s">
        <v>999</v>
      </c>
      <c r="F660">
        <v>259523</v>
      </c>
      <c r="G660" t="s">
        <v>2432</v>
      </c>
      <c r="H660" t="s">
        <v>485</v>
      </c>
      <c r="J660" t="s">
        <v>1424</v>
      </c>
      <c r="K660" t="s">
        <v>1038</v>
      </c>
      <c r="L660" t="s">
        <v>992</v>
      </c>
      <c r="Q660" t="b">
        <v>1</v>
      </c>
      <c r="R660" t="b">
        <v>0</v>
      </c>
      <c r="T660" t="s">
        <v>992</v>
      </c>
      <c r="U660" t="s">
        <v>2434</v>
      </c>
      <c r="V660" t="s">
        <v>1061</v>
      </c>
      <c r="W660" t="s">
        <v>1034</v>
      </c>
      <c r="X660" t="s">
        <v>2482</v>
      </c>
    </row>
    <row r="661" spans="1:24" x14ac:dyDescent="0.25">
      <c r="A661" t="s">
        <v>42</v>
      </c>
      <c r="B661" t="s">
        <v>1531</v>
      </c>
      <c r="C661" t="s">
        <v>333</v>
      </c>
      <c r="E661" t="s">
        <v>1001</v>
      </c>
      <c r="F661">
        <v>261332</v>
      </c>
      <c r="G661" t="s">
        <v>2432</v>
      </c>
      <c r="H661" t="s">
        <v>485</v>
      </c>
      <c r="J661" t="s">
        <v>1424</v>
      </c>
      <c r="K661" t="s">
        <v>1045</v>
      </c>
      <c r="L661" t="s">
        <v>992</v>
      </c>
      <c r="Q661" t="b">
        <v>1</v>
      </c>
      <c r="R661" t="b">
        <v>0</v>
      </c>
      <c r="T661" t="s">
        <v>992</v>
      </c>
      <c r="U661" t="s">
        <v>2434</v>
      </c>
      <c r="V661" t="s">
        <v>1061</v>
      </c>
      <c r="W661" t="s">
        <v>1034</v>
      </c>
      <c r="X661" t="s">
        <v>2482</v>
      </c>
    </row>
    <row r="662" spans="1:24" x14ac:dyDescent="0.25">
      <c r="A662" t="s">
        <v>42</v>
      </c>
      <c r="B662" t="s">
        <v>1534</v>
      </c>
      <c r="C662" t="s">
        <v>333</v>
      </c>
      <c r="E662" t="s">
        <v>1003</v>
      </c>
      <c r="F662">
        <v>277869</v>
      </c>
      <c r="G662" t="s">
        <v>2432</v>
      </c>
      <c r="H662" t="s">
        <v>485</v>
      </c>
      <c r="J662" t="s">
        <v>1424</v>
      </c>
      <c r="K662" t="s">
        <v>1065</v>
      </c>
      <c r="L662" t="s">
        <v>992</v>
      </c>
      <c r="Q662" t="b">
        <v>1</v>
      </c>
      <c r="R662" t="b">
        <v>0</v>
      </c>
      <c r="T662" t="s">
        <v>992</v>
      </c>
      <c r="U662" t="s">
        <v>2434</v>
      </c>
      <c r="V662" t="s">
        <v>1061</v>
      </c>
      <c r="W662" t="s">
        <v>1034</v>
      </c>
      <c r="X662" t="s">
        <v>2482</v>
      </c>
    </row>
    <row r="663" spans="1:24" x14ac:dyDescent="0.25">
      <c r="A663" t="s">
        <v>42</v>
      </c>
      <c r="B663" t="s">
        <v>1543</v>
      </c>
      <c r="C663" t="s">
        <v>333</v>
      </c>
      <c r="E663" t="s">
        <v>1005</v>
      </c>
      <c r="F663">
        <v>271549</v>
      </c>
      <c r="G663" t="s">
        <v>2432</v>
      </c>
      <c r="H663" t="s">
        <v>485</v>
      </c>
      <c r="J663" t="s">
        <v>1424</v>
      </c>
      <c r="K663" t="s">
        <v>1065</v>
      </c>
      <c r="L663" t="s">
        <v>992</v>
      </c>
      <c r="Q663" t="b">
        <v>1</v>
      </c>
      <c r="R663" t="b">
        <v>0</v>
      </c>
      <c r="T663" t="s">
        <v>992</v>
      </c>
      <c r="U663" t="s">
        <v>2434</v>
      </c>
      <c r="V663" t="s">
        <v>1061</v>
      </c>
      <c r="W663" t="s">
        <v>1034</v>
      </c>
      <c r="X663" t="s">
        <v>2482</v>
      </c>
    </row>
    <row r="664" spans="1:24" x14ac:dyDescent="0.25">
      <c r="A664" t="s">
        <v>42</v>
      </c>
      <c r="B664" t="s">
        <v>1546</v>
      </c>
      <c r="C664" t="s">
        <v>333</v>
      </c>
      <c r="E664" t="s">
        <v>1007</v>
      </c>
      <c r="F664">
        <v>258332</v>
      </c>
      <c r="G664" t="s">
        <v>2432</v>
      </c>
      <c r="H664" t="s">
        <v>485</v>
      </c>
      <c r="J664" t="s">
        <v>1424</v>
      </c>
      <c r="K664" t="s">
        <v>1072</v>
      </c>
      <c r="L664" t="s">
        <v>992</v>
      </c>
      <c r="Q664" t="b">
        <v>1</v>
      </c>
      <c r="R664" t="b">
        <v>0</v>
      </c>
      <c r="T664" t="s">
        <v>992</v>
      </c>
      <c r="U664" t="s">
        <v>2434</v>
      </c>
      <c r="V664" t="s">
        <v>1061</v>
      </c>
      <c r="W664" t="s">
        <v>1034</v>
      </c>
      <c r="X664" t="s">
        <v>2482</v>
      </c>
    </row>
    <row r="665" spans="1:24" x14ac:dyDescent="0.25">
      <c r="A665" t="s">
        <v>42</v>
      </c>
      <c r="B665" t="s">
        <v>1549</v>
      </c>
      <c r="C665" t="s">
        <v>333</v>
      </c>
      <c r="E665" t="s">
        <v>1009</v>
      </c>
      <c r="F665">
        <v>251801</v>
      </c>
      <c r="G665" t="s">
        <v>2432</v>
      </c>
      <c r="H665" t="s">
        <v>485</v>
      </c>
      <c r="J665" t="s">
        <v>1424</v>
      </c>
      <c r="K665" t="s">
        <v>1079</v>
      </c>
      <c r="L665" t="s">
        <v>992</v>
      </c>
      <c r="Q665" t="b">
        <v>1</v>
      </c>
      <c r="R665" t="b">
        <v>0</v>
      </c>
      <c r="T665" t="s">
        <v>992</v>
      </c>
      <c r="U665" t="s">
        <v>2434</v>
      </c>
      <c r="V665" t="s">
        <v>1061</v>
      </c>
      <c r="W665" t="s">
        <v>1034</v>
      </c>
      <c r="X665" t="s">
        <v>2482</v>
      </c>
    </row>
    <row r="666" spans="1:24" x14ac:dyDescent="0.25">
      <c r="A666" t="s">
        <v>42</v>
      </c>
      <c r="B666" t="s">
        <v>1552</v>
      </c>
      <c r="C666" t="s">
        <v>333</v>
      </c>
      <c r="E666" t="s">
        <v>1011</v>
      </c>
      <c r="F666">
        <v>255409</v>
      </c>
      <c r="G666" t="s">
        <v>2432</v>
      </c>
      <c r="H666" t="s">
        <v>485</v>
      </c>
      <c r="J666" t="s">
        <v>1424</v>
      </c>
      <c r="K666" t="s">
        <v>1094</v>
      </c>
      <c r="L666" t="s">
        <v>992</v>
      </c>
      <c r="Q666" t="b">
        <v>1</v>
      </c>
      <c r="R666" t="b">
        <v>0</v>
      </c>
      <c r="T666" t="s">
        <v>992</v>
      </c>
      <c r="U666" t="s">
        <v>2434</v>
      </c>
      <c r="V666" t="s">
        <v>1061</v>
      </c>
      <c r="W666" t="s">
        <v>1034</v>
      </c>
      <c r="X666" t="s">
        <v>2482</v>
      </c>
    </row>
    <row r="667" spans="1:24" x14ac:dyDescent="0.25">
      <c r="A667" t="s">
        <v>42</v>
      </c>
      <c r="B667" t="s">
        <v>1575</v>
      </c>
      <c r="C667" t="s">
        <v>333</v>
      </c>
      <c r="E667" t="s">
        <v>1021</v>
      </c>
      <c r="F667">
        <v>245074</v>
      </c>
      <c r="G667" t="s">
        <v>2432</v>
      </c>
      <c r="H667" t="s">
        <v>485</v>
      </c>
      <c r="J667" t="s">
        <v>1424</v>
      </c>
      <c r="K667" t="s">
        <v>1123</v>
      </c>
      <c r="L667" t="s">
        <v>992</v>
      </c>
      <c r="Q667" t="b">
        <v>1</v>
      </c>
      <c r="R667" t="b">
        <v>0</v>
      </c>
      <c r="T667" t="s">
        <v>992</v>
      </c>
      <c r="U667" t="s">
        <v>2434</v>
      </c>
      <c r="V667" t="s">
        <v>1061</v>
      </c>
      <c r="W667" t="s">
        <v>1034</v>
      </c>
      <c r="X667" t="s">
        <v>2482</v>
      </c>
    </row>
    <row r="668" spans="1:24" x14ac:dyDescent="0.25">
      <c r="A668" t="s">
        <v>42</v>
      </c>
      <c r="B668" t="s">
        <v>1578</v>
      </c>
      <c r="C668" t="s">
        <v>333</v>
      </c>
      <c r="E668" t="s">
        <v>1129</v>
      </c>
      <c r="F668">
        <v>246538</v>
      </c>
      <c r="G668" t="s">
        <v>2432</v>
      </c>
      <c r="H668" t="s">
        <v>485</v>
      </c>
      <c r="J668" t="s">
        <v>1424</v>
      </c>
      <c r="K668" t="s">
        <v>1131</v>
      </c>
      <c r="L668" t="s">
        <v>992</v>
      </c>
      <c r="Q668" t="b">
        <v>1</v>
      </c>
      <c r="R668" t="b">
        <v>0</v>
      </c>
      <c r="T668" t="s">
        <v>992</v>
      </c>
      <c r="U668" t="s">
        <v>2434</v>
      </c>
      <c r="V668" t="s">
        <v>1061</v>
      </c>
      <c r="W668" t="s">
        <v>1034</v>
      </c>
      <c r="X668" t="s">
        <v>2482</v>
      </c>
    </row>
    <row r="669" spans="1:24" x14ac:dyDescent="0.25">
      <c r="A669" t="s">
        <v>42</v>
      </c>
      <c r="B669" t="s">
        <v>1780</v>
      </c>
      <c r="C669" t="s">
        <v>342</v>
      </c>
      <c r="E669" t="s">
        <v>990</v>
      </c>
      <c r="F669">
        <v>210429</v>
      </c>
      <c r="G669" t="s">
        <v>2432</v>
      </c>
      <c r="H669" t="s">
        <v>486</v>
      </c>
      <c r="J669" t="s">
        <v>1424</v>
      </c>
      <c r="K669" t="s">
        <v>1026</v>
      </c>
      <c r="L669" t="s">
        <v>992</v>
      </c>
      <c r="Q669" t="b">
        <v>1</v>
      </c>
      <c r="R669" t="b">
        <v>0</v>
      </c>
      <c r="T669" t="s">
        <v>992</v>
      </c>
      <c r="U669" t="s">
        <v>2434</v>
      </c>
      <c r="V669" t="s">
        <v>1061</v>
      </c>
      <c r="W669" t="s">
        <v>1034</v>
      </c>
      <c r="X669" t="s">
        <v>2483</v>
      </c>
    </row>
    <row r="670" spans="1:24" x14ac:dyDescent="0.25">
      <c r="A670" t="s">
        <v>42</v>
      </c>
      <c r="B670" t="s">
        <v>1784</v>
      </c>
      <c r="C670" t="s">
        <v>342</v>
      </c>
      <c r="E670" t="s">
        <v>999</v>
      </c>
      <c r="F670">
        <v>205388</v>
      </c>
      <c r="G670" t="s">
        <v>2432</v>
      </c>
      <c r="H670" t="s">
        <v>486</v>
      </c>
      <c r="J670" t="s">
        <v>1424</v>
      </c>
      <c r="K670" t="s">
        <v>1038</v>
      </c>
      <c r="L670" t="s">
        <v>992</v>
      </c>
      <c r="Q670" t="b">
        <v>1</v>
      </c>
      <c r="R670" t="b">
        <v>0</v>
      </c>
      <c r="T670" t="s">
        <v>992</v>
      </c>
      <c r="U670" t="s">
        <v>2434</v>
      </c>
      <c r="V670" t="s">
        <v>1061</v>
      </c>
      <c r="W670" t="s">
        <v>1034</v>
      </c>
      <c r="X670" t="s">
        <v>2483</v>
      </c>
    </row>
    <row r="671" spans="1:24" x14ac:dyDescent="0.25">
      <c r="A671" t="s">
        <v>42</v>
      </c>
      <c r="B671" t="s">
        <v>1787</v>
      </c>
      <c r="C671" t="s">
        <v>342</v>
      </c>
      <c r="E671" t="s">
        <v>1001</v>
      </c>
      <c r="F671">
        <v>206835</v>
      </c>
      <c r="G671" t="s">
        <v>2432</v>
      </c>
      <c r="H671" t="s">
        <v>486</v>
      </c>
      <c r="J671" t="s">
        <v>1424</v>
      </c>
      <c r="K671" t="s">
        <v>1045</v>
      </c>
      <c r="L671" t="s">
        <v>992</v>
      </c>
      <c r="Q671" t="b">
        <v>1</v>
      </c>
      <c r="R671" t="b">
        <v>0</v>
      </c>
      <c r="T671" t="s">
        <v>992</v>
      </c>
      <c r="U671" t="s">
        <v>2434</v>
      </c>
      <c r="V671" t="s">
        <v>1061</v>
      </c>
      <c r="W671" t="s">
        <v>1034</v>
      </c>
      <c r="X671" t="s">
        <v>2483</v>
      </c>
    </row>
    <row r="672" spans="1:24" x14ac:dyDescent="0.25">
      <c r="A672" t="s">
        <v>42</v>
      </c>
      <c r="B672" t="s">
        <v>1790</v>
      </c>
      <c r="C672" t="s">
        <v>342</v>
      </c>
      <c r="E672" t="s">
        <v>1003</v>
      </c>
      <c r="F672">
        <v>199345</v>
      </c>
      <c r="G672" t="s">
        <v>2432</v>
      </c>
      <c r="H672" t="s">
        <v>486</v>
      </c>
      <c r="J672" t="s">
        <v>1424</v>
      </c>
      <c r="K672" t="s">
        <v>1065</v>
      </c>
      <c r="L672" t="s">
        <v>992</v>
      </c>
      <c r="Q672" t="b">
        <v>1</v>
      </c>
      <c r="R672" t="b">
        <v>0</v>
      </c>
      <c r="T672" t="s">
        <v>992</v>
      </c>
      <c r="U672" t="s">
        <v>2434</v>
      </c>
      <c r="V672" t="s">
        <v>1061</v>
      </c>
      <c r="W672" t="s">
        <v>1034</v>
      </c>
      <c r="X672" t="s">
        <v>2483</v>
      </c>
    </row>
    <row r="673" spans="1:24" x14ac:dyDescent="0.25">
      <c r="A673" t="s">
        <v>42</v>
      </c>
      <c r="B673" t="s">
        <v>1794</v>
      </c>
      <c r="C673" t="s">
        <v>342</v>
      </c>
      <c r="E673" t="s">
        <v>1005</v>
      </c>
      <c r="F673">
        <v>193539</v>
      </c>
      <c r="G673" t="s">
        <v>2432</v>
      </c>
      <c r="H673" t="s">
        <v>486</v>
      </c>
      <c r="J673" t="s">
        <v>1424</v>
      </c>
      <c r="K673" t="s">
        <v>1065</v>
      </c>
      <c r="L673" t="s">
        <v>992</v>
      </c>
      <c r="Q673" t="b">
        <v>1</v>
      </c>
      <c r="R673" t="b">
        <v>0</v>
      </c>
      <c r="T673" t="s">
        <v>992</v>
      </c>
      <c r="U673" t="s">
        <v>2434</v>
      </c>
      <c r="V673" t="s">
        <v>1061</v>
      </c>
      <c r="W673" t="s">
        <v>1034</v>
      </c>
      <c r="X673" t="s">
        <v>2483</v>
      </c>
    </row>
    <row r="674" spans="1:24" x14ac:dyDescent="0.25">
      <c r="A674" t="s">
        <v>42</v>
      </c>
      <c r="B674" t="s">
        <v>1798</v>
      </c>
      <c r="C674" t="s">
        <v>342</v>
      </c>
      <c r="E674" t="s">
        <v>1009</v>
      </c>
      <c r="F674">
        <v>189625</v>
      </c>
      <c r="G674" t="s">
        <v>2432</v>
      </c>
      <c r="H674" t="s">
        <v>486</v>
      </c>
      <c r="J674" t="s">
        <v>1424</v>
      </c>
      <c r="K674" t="s">
        <v>1079</v>
      </c>
      <c r="L674" t="s">
        <v>992</v>
      </c>
      <c r="Q674" t="b">
        <v>1</v>
      </c>
      <c r="R674" t="b">
        <v>0</v>
      </c>
      <c r="T674" t="s">
        <v>992</v>
      </c>
      <c r="U674" t="s">
        <v>2434</v>
      </c>
      <c r="V674" t="s">
        <v>1061</v>
      </c>
      <c r="W674" t="s">
        <v>1034</v>
      </c>
      <c r="X674" t="s">
        <v>2483</v>
      </c>
    </row>
    <row r="675" spans="1:24" x14ac:dyDescent="0.25">
      <c r="A675" t="s">
        <v>42</v>
      </c>
      <c r="B675" t="s">
        <v>1801</v>
      </c>
      <c r="C675" t="s">
        <v>342</v>
      </c>
      <c r="E675" t="s">
        <v>1011</v>
      </c>
      <c r="F675">
        <v>186261</v>
      </c>
      <c r="G675" t="s">
        <v>2432</v>
      </c>
      <c r="H675" t="s">
        <v>486</v>
      </c>
      <c r="J675" t="s">
        <v>1424</v>
      </c>
      <c r="K675" t="s">
        <v>1094</v>
      </c>
      <c r="L675" t="s">
        <v>992</v>
      </c>
      <c r="Q675" t="b">
        <v>1</v>
      </c>
      <c r="R675" t="b">
        <v>0</v>
      </c>
      <c r="T675" t="s">
        <v>992</v>
      </c>
      <c r="U675" t="s">
        <v>2434</v>
      </c>
      <c r="V675" t="s">
        <v>1061</v>
      </c>
      <c r="W675" t="s">
        <v>1034</v>
      </c>
      <c r="X675" t="s">
        <v>2483</v>
      </c>
    </row>
    <row r="676" spans="1:24" x14ac:dyDescent="0.25">
      <c r="A676" t="s">
        <v>42</v>
      </c>
      <c r="B676" t="s">
        <v>1815</v>
      </c>
      <c r="C676" t="s">
        <v>342</v>
      </c>
      <c r="E676" t="s">
        <v>1021</v>
      </c>
      <c r="F676">
        <v>185041</v>
      </c>
      <c r="G676" t="s">
        <v>2432</v>
      </c>
      <c r="H676" t="s">
        <v>486</v>
      </c>
      <c r="J676" t="s">
        <v>1424</v>
      </c>
      <c r="K676" t="s">
        <v>1123</v>
      </c>
      <c r="L676" t="s">
        <v>992</v>
      </c>
      <c r="Q676" t="b">
        <v>1</v>
      </c>
      <c r="R676" t="b">
        <v>0</v>
      </c>
      <c r="T676" t="s">
        <v>992</v>
      </c>
      <c r="U676" t="s">
        <v>2434</v>
      </c>
      <c r="V676" t="s">
        <v>1061</v>
      </c>
      <c r="W676" t="s">
        <v>1034</v>
      </c>
      <c r="X676" t="s">
        <v>2483</v>
      </c>
    </row>
    <row r="677" spans="1:24" x14ac:dyDescent="0.25">
      <c r="A677" t="s">
        <v>42</v>
      </c>
      <c r="B677" t="s">
        <v>1817</v>
      </c>
      <c r="C677" t="s">
        <v>342</v>
      </c>
      <c r="E677" t="s">
        <v>1129</v>
      </c>
      <c r="F677">
        <v>171005</v>
      </c>
      <c r="G677" t="s">
        <v>2432</v>
      </c>
      <c r="H677" t="s">
        <v>486</v>
      </c>
      <c r="J677" t="s">
        <v>1424</v>
      </c>
      <c r="K677" t="s">
        <v>1131</v>
      </c>
      <c r="L677" t="s">
        <v>992</v>
      </c>
      <c r="Q677" t="b">
        <v>1</v>
      </c>
      <c r="R677" t="b">
        <v>0</v>
      </c>
      <c r="T677" t="s">
        <v>992</v>
      </c>
      <c r="U677" t="s">
        <v>2434</v>
      </c>
      <c r="V677" t="s">
        <v>1061</v>
      </c>
      <c r="W677" t="s">
        <v>1034</v>
      </c>
      <c r="X677" t="s">
        <v>2483</v>
      </c>
    </row>
    <row r="678" spans="1:24" x14ac:dyDescent="0.25">
      <c r="A678" t="s">
        <v>42</v>
      </c>
      <c r="B678" t="s">
        <v>1957</v>
      </c>
      <c r="C678" t="s">
        <v>351</v>
      </c>
      <c r="E678" t="s">
        <v>1005</v>
      </c>
      <c r="F678">
        <v>75330</v>
      </c>
      <c r="G678" t="s">
        <v>2432</v>
      </c>
      <c r="H678" t="s">
        <v>2484</v>
      </c>
      <c r="J678" t="s">
        <v>1424</v>
      </c>
      <c r="K678" t="s">
        <v>1072</v>
      </c>
      <c r="L678" t="s">
        <v>992</v>
      </c>
      <c r="Q678" t="b">
        <v>1</v>
      </c>
      <c r="R678" t="b">
        <v>0</v>
      </c>
      <c r="T678" t="s">
        <v>992</v>
      </c>
      <c r="U678" t="s">
        <v>2434</v>
      </c>
      <c r="V678" t="s">
        <v>1061</v>
      </c>
      <c r="W678" t="s">
        <v>1034</v>
      </c>
      <c r="X678" t="s">
        <v>2485</v>
      </c>
    </row>
    <row r="679" spans="1:24" x14ac:dyDescent="0.25">
      <c r="A679" t="s">
        <v>42</v>
      </c>
      <c r="B679" t="s">
        <v>1959</v>
      </c>
      <c r="C679" t="s">
        <v>351</v>
      </c>
      <c r="E679" t="s">
        <v>1007</v>
      </c>
      <c r="F679">
        <v>71329</v>
      </c>
      <c r="G679" t="s">
        <v>2432</v>
      </c>
      <c r="H679" t="s">
        <v>2484</v>
      </c>
      <c r="J679" t="s">
        <v>1424</v>
      </c>
      <c r="K679" t="s">
        <v>1079</v>
      </c>
      <c r="L679" t="s">
        <v>992</v>
      </c>
      <c r="Q679" t="b">
        <v>1</v>
      </c>
      <c r="R679" t="b">
        <v>0</v>
      </c>
      <c r="T679" t="s">
        <v>992</v>
      </c>
      <c r="U679" t="s">
        <v>2434</v>
      </c>
      <c r="V679" t="s">
        <v>1061</v>
      </c>
      <c r="W679" t="s">
        <v>1034</v>
      </c>
      <c r="X679" t="s">
        <v>2485</v>
      </c>
    </row>
    <row r="680" spans="1:24" x14ac:dyDescent="0.25">
      <c r="A680" t="s">
        <v>42</v>
      </c>
      <c r="B680" t="s">
        <v>1962</v>
      </c>
      <c r="C680" t="s">
        <v>351</v>
      </c>
      <c r="E680" t="s">
        <v>1009</v>
      </c>
      <c r="F680">
        <v>70092</v>
      </c>
      <c r="G680" t="s">
        <v>2432</v>
      </c>
      <c r="H680" t="s">
        <v>2484</v>
      </c>
      <c r="J680" t="s">
        <v>1424</v>
      </c>
      <c r="K680" t="s">
        <v>1087</v>
      </c>
      <c r="L680" t="s">
        <v>992</v>
      </c>
      <c r="Q680" t="b">
        <v>1</v>
      </c>
      <c r="R680" t="b">
        <v>0</v>
      </c>
      <c r="T680" t="s">
        <v>992</v>
      </c>
      <c r="U680" t="s">
        <v>2434</v>
      </c>
      <c r="V680" t="s">
        <v>1061</v>
      </c>
      <c r="W680" t="s">
        <v>1034</v>
      </c>
      <c r="X680" t="s">
        <v>2485</v>
      </c>
    </row>
    <row r="681" spans="1:24" x14ac:dyDescent="0.25">
      <c r="A681" t="s">
        <v>42</v>
      </c>
      <c r="B681" t="s">
        <v>1968</v>
      </c>
      <c r="C681" t="s">
        <v>351</v>
      </c>
      <c r="E681" t="s">
        <v>1013</v>
      </c>
      <c r="F681">
        <v>84806</v>
      </c>
      <c r="G681" t="s">
        <v>2432</v>
      </c>
      <c r="H681" t="s">
        <v>2484</v>
      </c>
      <c r="J681" t="s">
        <v>1424</v>
      </c>
      <c r="K681" t="s">
        <v>1102</v>
      </c>
      <c r="L681" t="s">
        <v>992</v>
      </c>
      <c r="Q681" t="b">
        <v>1</v>
      </c>
      <c r="R681" t="b">
        <v>0</v>
      </c>
      <c r="T681" t="s">
        <v>992</v>
      </c>
      <c r="U681" t="s">
        <v>2434</v>
      </c>
      <c r="V681" t="s">
        <v>1061</v>
      </c>
      <c r="W681" t="s">
        <v>1034</v>
      </c>
      <c r="X681" t="s">
        <v>2485</v>
      </c>
    </row>
    <row r="682" spans="1:24" x14ac:dyDescent="0.25">
      <c r="A682" t="s">
        <v>42</v>
      </c>
      <c r="B682" t="s">
        <v>1970</v>
      </c>
      <c r="C682" t="s">
        <v>351</v>
      </c>
      <c r="E682" t="s">
        <v>1015</v>
      </c>
      <c r="F682">
        <v>87745</v>
      </c>
      <c r="G682" t="s">
        <v>2432</v>
      </c>
      <c r="H682" t="s">
        <v>2484</v>
      </c>
      <c r="J682" t="s">
        <v>1424</v>
      </c>
      <c r="K682" t="s">
        <v>1109</v>
      </c>
      <c r="L682" t="s">
        <v>992</v>
      </c>
      <c r="Q682" t="b">
        <v>1</v>
      </c>
      <c r="R682" t="b">
        <v>0</v>
      </c>
      <c r="T682" t="s">
        <v>992</v>
      </c>
      <c r="U682" t="s">
        <v>2434</v>
      </c>
      <c r="V682" t="s">
        <v>1061</v>
      </c>
      <c r="W682" t="s">
        <v>1034</v>
      </c>
      <c r="X682" t="s">
        <v>2485</v>
      </c>
    </row>
    <row r="683" spans="1:24" x14ac:dyDescent="0.25">
      <c r="A683" t="s">
        <v>42</v>
      </c>
      <c r="B683" t="s">
        <v>1979</v>
      </c>
      <c r="C683" t="s">
        <v>351</v>
      </c>
      <c r="E683" t="s">
        <v>1021</v>
      </c>
      <c r="F683">
        <v>108679</v>
      </c>
      <c r="G683" t="s">
        <v>2432</v>
      </c>
      <c r="H683" t="s">
        <v>2484</v>
      </c>
      <c r="J683" t="s">
        <v>1424</v>
      </c>
      <c r="K683" t="s">
        <v>1131</v>
      </c>
      <c r="L683" t="s">
        <v>992</v>
      </c>
      <c r="Q683" t="b">
        <v>1</v>
      </c>
      <c r="R683" t="b">
        <v>0</v>
      </c>
      <c r="T683" t="s">
        <v>992</v>
      </c>
      <c r="U683" t="s">
        <v>2434</v>
      </c>
      <c r="V683" t="s">
        <v>1061</v>
      </c>
      <c r="W683" t="s">
        <v>1034</v>
      </c>
      <c r="X683" t="s">
        <v>2485</v>
      </c>
    </row>
    <row r="684" spans="1:24" x14ac:dyDescent="0.25">
      <c r="A684" t="s">
        <v>42</v>
      </c>
      <c r="B684" t="s">
        <v>1981</v>
      </c>
      <c r="C684" t="s">
        <v>351</v>
      </c>
      <c r="E684" t="s">
        <v>1129</v>
      </c>
      <c r="F684">
        <v>107016</v>
      </c>
      <c r="G684" t="s">
        <v>2432</v>
      </c>
      <c r="H684" t="s">
        <v>2484</v>
      </c>
      <c r="J684" t="s">
        <v>1424</v>
      </c>
      <c r="K684" t="s">
        <v>1131</v>
      </c>
      <c r="L684" t="s">
        <v>992</v>
      </c>
      <c r="Q684" t="b">
        <v>1</v>
      </c>
      <c r="R684" t="b">
        <v>0</v>
      </c>
      <c r="T684" t="s">
        <v>992</v>
      </c>
      <c r="U684" t="s">
        <v>2434</v>
      </c>
      <c r="V684" t="s">
        <v>1061</v>
      </c>
      <c r="W684" t="s">
        <v>1034</v>
      </c>
      <c r="X684" t="s">
        <v>2485</v>
      </c>
    </row>
    <row r="685" spans="1:24" x14ac:dyDescent="0.25">
      <c r="A685" t="s">
        <v>42</v>
      </c>
      <c r="B685" t="s">
        <v>1543</v>
      </c>
      <c r="C685" t="s">
        <v>333</v>
      </c>
      <c r="E685" t="s">
        <v>1005</v>
      </c>
      <c r="F685">
        <v>271643</v>
      </c>
      <c r="G685" t="s">
        <v>2432</v>
      </c>
      <c r="H685" t="s">
        <v>2486</v>
      </c>
      <c r="J685" t="s">
        <v>1424</v>
      </c>
      <c r="K685" t="s">
        <v>992</v>
      </c>
      <c r="L685" t="s">
        <v>992</v>
      </c>
      <c r="Q685" t="b">
        <v>1</v>
      </c>
      <c r="R685" t="b">
        <v>0</v>
      </c>
      <c r="T685" t="s">
        <v>992</v>
      </c>
      <c r="U685" t="s">
        <v>2434</v>
      </c>
      <c r="V685" t="s">
        <v>1061</v>
      </c>
      <c r="W685" t="s">
        <v>1034</v>
      </c>
      <c r="X685" t="s">
        <v>2487</v>
      </c>
    </row>
    <row r="686" spans="1:24" x14ac:dyDescent="0.25">
      <c r="A686" t="s">
        <v>42</v>
      </c>
      <c r="B686" t="s">
        <v>1798</v>
      </c>
      <c r="C686" t="s">
        <v>342</v>
      </c>
      <c r="E686" t="s">
        <v>1009</v>
      </c>
      <c r="F686">
        <v>199383</v>
      </c>
      <c r="G686" t="s">
        <v>2432</v>
      </c>
      <c r="H686" t="s">
        <v>2486</v>
      </c>
      <c r="J686" t="s">
        <v>1424</v>
      </c>
      <c r="K686" t="s">
        <v>992</v>
      </c>
      <c r="L686" t="s">
        <v>992</v>
      </c>
      <c r="Q686" t="b">
        <v>1</v>
      </c>
      <c r="R686" t="b">
        <v>0</v>
      </c>
      <c r="T686" t="s">
        <v>992</v>
      </c>
      <c r="U686" t="s">
        <v>2434</v>
      </c>
      <c r="V686" t="s">
        <v>1061</v>
      </c>
      <c r="W686" t="s">
        <v>1034</v>
      </c>
      <c r="X686" t="s">
        <v>2487</v>
      </c>
    </row>
    <row r="687" spans="1:24" x14ac:dyDescent="0.25">
      <c r="A687" t="s">
        <v>42</v>
      </c>
      <c r="B687" t="s">
        <v>1710</v>
      </c>
      <c r="C687" t="s">
        <v>338</v>
      </c>
      <c r="E687" t="s">
        <v>1013</v>
      </c>
      <c r="F687">
        <v>164814</v>
      </c>
      <c r="G687" t="s">
        <v>2432</v>
      </c>
      <c r="H687" t="s">
        <v>2486</v>
      </c>
      <c r="J687" t="s">
        <v>1424</v>
      </c>
      <c r="K687" t="s">
        <v>992</v>
      </c>
      <c r="L687" t="s">
        <v>992</v>
      </c>
      <c r="Q687" t="b">
        <v>1</v>
      </c>
      <c r="R687" t="b">
        <v>0</v>
      </c>
      <c r="T687" t="s">
        <v>992</v>
      </c>
      <c r="U687" t="s">
        <v>2434</v>
      </c>
      <c r="V687" t="s">
        <v>1061</v>
      </c>
      <c r="W687" t="s">
        <v>1034</v>
      </c>
      <c r="X687" t="s">
        <v>2487</v>
      </c>
    </row>
    <row r="688" spans="1:24" x14ac:dyDescent="0.25">
      <c r="A688" t="s">
        <v>42</v>
      </c>
      <c r="B688" t="s">
        <v>1931</v>
      </c>
      <c r="C688" t="s">
        <v>348</v>
      </c>
      <c r="E688" t="s">
        <v>1015</v>
      </c>
      <c r="F688">
        <v>42266</v>
      </c>
      <c r="G688" t="s">
        <v>2432</v>
      </c>
      <c r="H688" t="s">
        <v>2486</v>
      </c>
      <c r="J688" t="s">
        <v>1424</v>
      </c>
      <c r="K688" t="s">
        <v>992</v>
      </c>
      <c r="L688" t="s">
        <v>992</v>
      </c>
      <c r="Q688" t="b">
        <v>1</v>
      </c>
      <c r="R688" t="b">
        <v>0</v>
      </c>
      <c r="T688" t="s">
        <v>992</v>
      </c>
      <c r="U688" t="s">
        <v>2434</v>
      </c>
      <c r="V688" t="s">
        <v>1061</v>
      </c>
      <c r="W688" t="s">
        <v>1034</v>
      </c>
      <c r="X688" t="s">
        <v>2487</v>
      </c>
    </row>
    <row r="689" spans="1:24" x14ac:dyDescent="0.25">
      <c r="A689" t="s">
        <v>42</v>
      </c>
      <c r="B689" t="s">
        <v>1575</v>
      </c>
      <c r="C689" t="s">
        <v>333</v>
      </c>
      <c r="E689" t="s">
        <v>1021</v>
      </c>
      <c r="F689">
        <v>263375</v>
      </c>
      <c r="G689" t="s">
        <v>2432</v>
      </c>
      <c r="H689" t="s">
        <v>2486</v>
      </c>
      <c r="J689" t="s">
        <v>1424</v>
      </c>
      <c r="K689" t="s">
        <v>992</v>
      </c>
      <c r="L689" t="s">
        <v>992</v>
      </c>
      <c r="Q689" t="b">
        <v>1</v>
      </c>
      <c r="R689" t="b">
        <v>0</v>
      </c>
      <c r="T689" t="s">
        <v>992</v>
      </c>
      <c r="U689" t="s">
        <v>2434</v>
      </c>
      <c r="V689" t="s">
        <v>1061</v>
      </c>
      <c r="W689" t="s">
        <v>1034</v>
      </c>
      <c r="X689" t="s">
        <v>2487</v>
      </c>
    </row>
    <row r="690" spans="1:24" x14ac:dyDescent="0.25">
      <c r="A690" t="s">
        <v>42</v>
      </c>
      <c r="B690" t="s">
        <v>2488</v>
      </c>
      <c r="C690" t="s">
        <v>282</v>
      </c>
      <c r="E690" t="s">
        <v>1129</v>
      </c>
      <c r="F690">
        <v>29578</v>
      </c>
      <c r="G690" t="s">
        <v>2432</v>
      </c>
      <c r="H690" t="s">
        <v>2489</v>
      </c>
      <c r="J690" t="s">
        <v>993</v>
      </c>
      <c r="K690" t="s">
        <v>1131</v>
      </c>
      <c r="L690" t="s">
        <v>992</v>
      </c>
      <c r="Q690" t="b">
        <v>1</v>
      </c>
      <c r="R690" t="b">
        <v>0</v>
      </c>
      <c r="T690" t="s">
        <v>992</v>
      </c>
      <c r="U690" t="s">
        <v>1060</v>
      </c>
      <c r="V690" t="s">
        <v>995</v>
      </c>
      <c r="W690" t="s">
        <v>1034</v>
      </c>
      <c r="X690" t="s">
        <v>2490</v>
      </c>
    </row>
    <row r="691" spans="1:24" x14ac:dyDescent="0.25">
      <c r="A691" t="s">
        <v>42</v>
      </c>
      <c r="B691" t="s">
        <v>1421</v>
      </c>
      <c r="C691" t="s">
        <v>330</v>
      </c>
      <c r="E691" t="s">
        <v>990</v>
      </c>
      <c r="F691">
        <v>20535</v>
      </c>
      <c r="G691" t="s">
        <v>1051</v>
      </c>
      <c r="H691" t="s">
        <v>1422</v>
      </c>
      <c r="I691" t="s">
        <v>1423</v>
      </c>
      <c r="J691" t="s">
        <v>1424</v>
      </c>
      <c r="K691" t="s">
        <v>1026</v>
      </c>
      <c r="L691" t="s">
        <v>1027</v>
      </c>
      <c r="M691" t="s">
        <v>1028</v>
      </c>
      <c r="N691" t="s">
        <v>1029</v>
      </c>
      <c r="O691" t="s">
        <v>992</v>
      </c>
      <c r="P691" t="s">
        <v>1031</v>
      </c>
      <c r="Q691" t="b">
        <v>1</v>
      </c>
      <c r="R691" t="b">
        <v>0</v>
      </c>
      <c r="S691" t="s">
        <v>2491</v>
      </c>
      <c r="T691" t="s">
        <v>992</v>
      </c>
      <c r="U691" t="s">
        <v>1139</v>
      </c>
      <c r="V691" t="s">
        <v>995</v>
      </c>
      <c r="W691" t="s">
        <v>1034</v>
      </c>
      <c r="X691" t="s">
        <v>2492</v>
      </c>
    </row>
    <row r="692" spans="1:24" x14ac:dyDescent="0.25">
      <c r="A692" t="s">
        <v>42</v>
      </c>
      <c r="B692" t="s">
        <v>1425</v>
      </c>
      <c r="C692" t="s">
        <v>330</v>
      </c>
      <c r="E692" t="s">
        <v>999</v>
      </c>
      <c r="F692">
        <v>24687</v>
      </c>
      <c r="G692" t="s">
        <v>1051</v>
      </c>
      <c r="H692" t="s">
        <v>1426</v>
      </c>
      <c r="I692" t="s">
        <v>1423</v>
      </c>
      <c r="J692" t="s">
        <v>1424</v>
      </c>
      <c r="K692" t="s">
        <v>1038</v>
      </c>
      <c r="L692" t="s">
        <v>1039</v>
      </c>
      <c r="M692" t="s">
        <v>1028</v>
      </c>
      <c r="N692" t="s">
        <v>1040</v>
      </c>
      <c r="O692" t="s">
        <v>992</v>
      </c>
      <c r="P692" t="s">
        <v>1042</v>
      </c>
      <c r="Q692" t="b">
        <v>1</v>
      </c>
      <c r="R692" t="b">
        <v>0</v>
      </c>
      <c r="S692" t="s">
        <v>2491</v>
      </c>
      <c r="T692" t="s">
        <v>992</v>
      </c>
      <c r="U692" t="s">
        <v>1139</v>
      </c>
      <c r="V692" t="s">
        <v>995</v>
      </c>
      <c r="W692" t="s">
        <v>1034</v>
      </c>
      <c r="X692" t="s">
        <v>2492</v>
      </c>
    </row>
    <row r="693" spans="1:24" x14ac:dyDescent="0.25">
      <c r="A693" t="s">
        <v>42</v>
      </c>
      <c r="B693" t="s">
        <v>1427</v>
      </c>
      <c r="C693" t="s">
        <v>330</v>
      </c>
      <c r="E693" t="s">
        <v>1001</v>
      </c>
      <c r="F693">
        <v>28408</v>
      </c>
      <c r="G693" t="s">
        <v>1051</v>
      </c>
      <c r="H693" t="s">
        <v>1428</v>
      </c>
      <c r="I693" t="s">
        <v>1423</v>
      </c>
      <c r="J693" t="s">
        <v>1424</v>
      </c>
      <c r="K693" t="s">
        <v>1045</v>
      </c>
      <c r="L693" t="s">
        <v>1046</v>
      </c>
      <c r="M693" t="s">
        <v>1028</v>
      </c>
      <c r="N693" t="s">
        <v>1047</v>
      </c>
      <c r="O693" t="s">
        <v>992</v>
      </c>
      <c r="P693" t="s">
        <v>1049</v>
      </c>
      <c r="Q693" t="b">
        <v>1</v>
      </c>
      <c r="R693" t="b">
        <v>0</v>
      </c>
      <c r="S693" t="s">
        <v>2491</v>
      </c>
      <c r="T693" t="s">
        <v>992</v>
      </c>
      <c r="U693" t="s">
        <v>1139</v>
      </c>
      <c r="V693" t="s">
        <v>995</v>
      </c>
      <c r="W693" t="s">
        <v>1034</v>
      </c>
      <c r="X693" t="s">
        <v>2492</v>
      </c>
    </row>
    <row r="694" spans="1:24" x14ac:dyDescent="0.25">
      <c r="A694" t="s">
        <v>42</v>
      </c>
      <c r="B694" t="s">
        <v>1429</v>
      </c>
      <c r="C694" t="s">
        <v>330</v>
      </c>
      <c r="E694" t="s">
        <v>1003</v>
      </c>
      <c r="F694">
        <v>40760</v>
      </c>
      <c r="G694" t="s">
        <v>1051</v>
      </c>
      <c r="H694" t="s">
        <v>1430</v>
      </c>
      <c r="I694" t="s">
        <v>1431</v>
      </c>
      <c r="J694" t="s">
        <v>1424</v>
      </c>
      <c r="K694" t="s">
        <v>1065</v>
      </c>
      <c r="L694" t="s">
        <v>1432</v>
      </c>
      <c r="M694" t="s">
        <v>1028</v>
      </c>
      <c r="N694" t="s">
        <v>1067</v>
      </c>
      <c r="O694" t="s">
        <v>992</v>
      </c>
      <c r="P694" t="s">
        <v>1069</v>
      </c>
      <c r="Q694" t="b">
        <v>1</v>
      </c>
      <c r="R694" t="b">
        <v>0</v>
      </c>
      <c r="S694" t="s">
        <v>2491</v>
      </c>
      <c r="T694" t="s">
        <v>992</v>
      </c>
      <c r="U694" t="s">
        <v>1139</v>
      </c>
      <c r="V694" t="s">
        <v>995</v>
      </c>
      <c r="W694" t="s">
        <v>1034</v>
      </c>
      <c r="X694" t="s">
        <v>2492</v>
      </c>
    </row>
    <row r="695" spans="1:24" x14ac:dyDescent="0.25">
      <c r="A695" t="s">
        <v>42</v>
      </c>
      <c r="B695" t="s">
        <v>1433</v>
      </c>
      <c r="C695" t="s">
        <v>330</v>
      </c>
      <c r="E695" t="s">
        <v>1005</v>
      </c>
      <c r="F695">
        <v>40760</v>
      </c>
      <c r="G695" t="s">
        <v>1051</v>
      </c>
      <c r="H695" t="s">
        <v>1430</v>
      </c>
      <c r="I695" t="s">
        <v>1423</v>
      </c>
      <c r="J695" t="s">
        <v>1424</v>
      </c>
      <c r="K695" t="s">
        <v>1065</v>
      </c>
      <c r="L695" t="s">
        <v>1066</v>
      </c>
      <c r="M695" t="s">
        <v>1028</v>
      </c>
      <c r="N695" t="s">
        <v>1067</v>
      </c>
      <c r="O695" t="s">
        <v>992</v>
      </c>
      <c r="P695" t="s">
        <v>1069</v>
      </c>
      <c r="Q695" t="b">
        <v>1</v>
      </c>
      <c r="R695" t="b">
        <v>0</v>
      </c>
      <c r="S695" t="s">
        <v>2491</v>
      </c>
      <c r="T695" t="s">
        <v>992</v>
      </c>
      <c r="U695" t="s">
        <v>1139</v>
      </c>
      <c r="V695" t="s">
        <v>995</v>
      </c>
      <c r="W695" t="s">
        <v>1034</v>
      </c>
      <c r="X695" t="s">
        <v>2492</v>
      </c>
    </row>
    <row r="696" spans="1:24" x14ac:dyDescent="0.25">
      <c r="A696" t="s">
        <v>42</v>
      </c>
      <c r="B696" t="s">
        <v>1434</v>
      </c>
      <c r="C696" t="s">
        <v>330</v>
      </c>
      <c r="E696" t="s">
        <v>1007</v>
      </c>
      <c r="F696">
        <v>32695</v>
      </c>
      <c r="G696" t="s">
        <v>1051</v>
      </c>
      <c r="H696" t="s">
        <v>1435</v>
      </c>
      <c r="I696" t="s">
        <v>1423</v>
      </c>
      <c r="J696" t="s">
        <v>1424</v>
      </c>
      <c r="K696" t="s">
        <v>1072</v>
      </c>
      <c r="L696" t="s">
        <v>1073</v>
      </c>
      <c r="M696" t="s">
        <v>1028</v>
      </c>
      <c r="N696" t="s">
        <v>1074</v>
      </c>
      <c r="O696" t="s">
        <v>992</v>
      </c>
      <c r="P696" t="s">
        <v>1076</v>
      </c>
      <c r="Q696" t="b">
        <v>1</v>
      </c>
      <c r="R696" t="b">
        <v>0</v>
      </c>
      <c r="S696" t="s">
        <v>2491</v>
      </c>
      <c r="T696" t="s">
        <v>992</v>
      </c>
      <c r="U696" t="s">
        <v>1139</v>
      </c>
      <c r="V696" t="s">
        <v>995</v>
      </c>
      <c r="W696" t="s">
        <v>1034</v>
      </c>
      <c r="X696" t="s">
        <v>2492</v>
      </c>
    </row>
    <row r="697" spans="1:24" x14ac:dyDescent="0.25">
      <c r="A697" t="s">
        <v>42</v>
      </c>
      <c r="B697" t="s">
        <v>1436</v>
      </c>
      <c r="C697" t="s">
        <v>330</v>
      </c>
      <c r="E697" t="s">
        <v>1009</v>
      </c>
      <c r="F697">
        <v>25565</v>
      </c>
      <c r="G697" t="s">
        <v>1051</v>
      </c>
      <c r="H697" t="s">
        <v>1437</v>
      </c>
      <c r="I697" t="s">
        <v>1423</v>
      </c>
      <c r="J697" t="s">
        <v>1424</v>
      </c>
      <c r="K697" t="s">
        <v>1079</v>
      </c>
      <c r="L697" t="s">
        <v>1080</v>
      </c>
      <c r="M697" t="s">
        <v>1028</v>
      </c>
      <c r="N697" t="s">
        <v>1081</v>
      </c>
      <c r="O697" t="s">
        <v>992</v>
      </c>
      <c r="P697" t="s">
        <v>1083</v>
      </c>
      <c r="Q697" t="b">
        <v>1</v>
      </c>
      <c r="R697" t="b">
        <v>0</v>
      </c>
      <c r="S697" t="s">
        <v>2491</v>
      </c>
      <c r="T697" t="s">
        <v>992</v>
      </c>
      <c r="U697" t="s">
        <v>1139</v>
      </c>
      <c r="V697" t="s">
        <v>995</v>
      </c>
      <c r="W697" t="s">
        <v>1034</v>
      </c>
      <c r="X697" t="s">
        <v>2492</v>
      </c>
    </row>
    <row r="698" spans="1:24" x14ac:dyDescent="0.25">
      <c r="A698" t="s">
        <v>42</v>
      </c>
      <c r="B698" t="s">
        <v>1438</v>
      </c>
      <c r="C698" t="s">
        <v>330</v>
      </c>
      <c r="E698" t="s">
        <v>1011</v>
      </c>
      <c r="F698">
        <v>30299</v>
      </c>
      <c r="G698" t="s">
        <v>1051</v>
      </c>
      <c r="H698" t="s">
        <v>1439</v>
      </c>
      <c r="I698" t="s">
        <v>1431</v>
      </c>
      <c r="J698" t="s">
        <v>1424</v>
      </c>
      <c r="K698" t="s">
        <v>1094</v>
      </c>
      <c r="L698" t="s">
        <v>1440</v>
      </c>
      <c r="M698" t="s">
        <v>1028</v>
      </c>
      <c r="N698" t="s">
        <v>1096</v>
      </c>
      <c r="O698" t="s">
        <v>992</v>
      </c>
      <c r="P698" t="s">
        <v>1098</v>
      </c>
      <c r="Q698" t="b">
        <v>1</v>
      </c>
      <c r="R698" t="b">
        <v>0</v>
      </c>
      <c r="S698" t="s">
        <v>2491</v>
      </c>
      <c r="T698" t="s">
        <v>992</v>
      </c>
      <c r="U698" t="s">
        <v>1139</v>
      </c>
      <c r="V698" t="s">
        <v>995</v>
      </c>
      <c r="W698" t="s">
        <v>1034</v>
      </c>
      <c r="X698" t="s">
        <v>2492</v>
      </c>
    </row>
    <row r="699" spans="1:24" x14ac:dyDescent="0.25">
      <c r="A699" t="s">
        <v>42</v>
      </c>
      <c r="B699" t="s">
        <v>1453</v>
      </c>
      <c r="C699" t="s">
        <v>330</v>
      </c>
      <c r="E699" t="s">
        <v>1021</v>
      </c>
      <c r="F699">
        <v>45317</v>
      </c>
      <c r="G699" t="s">
        <v>1051</v>
      </c>
      <c r="H699" t="s">
        <v>1450</v>
      </c>
      <c r="I699" t="s">
        <v>1423</v>
      </c>
      <c r="J699" t="s">
        <v>1424</v>
      </c>
      <c r="K699" t="s">
        <v>1123</v>
      </c>
      <c r="L699" t="s">
        <v>1124</v>
      </c>
      <c r="M699" t="s">
        <v>1028</v>
      </c>
      <c r="N699" t="s">
        <v>1125</v>
      </c>
      <c r="O699" t="s">
        <v>992</v>
      </c>
      <c r="P699" t="s">
        <v>1127</v>
      </c>
      <c r="Q699" t="b">
        <v>1</v>
      </c>
      <c r="R699" t="b">
        <v>0</v>
      </c>
      <c r="S699" t="s">
        <v>2491</v>
      </c>
      <c r="T699" t="s">
        <v>992</v>
      </c>
      <c r="U699" t="s">
        <v>1139</v>
      </c>
      <c r="V699" t="s">
        <v>995</v>
      </c>
      <c r="W699" t="s">
        <v>1034</v>
      </c>
      <c r="X699" t="s">
        <v>2492</v>
      </c>
    </row>
    <row r="700" spans="1:24" x14ac:dyDescent="0.25">
      <c r="A700" t="s">
        <v>42</v>
      </c>
      <c r="B700" t="s">
        <v>1454</v>
      </c>
      <c r="C700" t="s">
        <v>330</v>
      </c>
      <c r="E700" t="s">
        <v>1129</v>
      </c>
      <c r="F700">
        <v>45572</v>
      </c>
      <c r="G700" t="s">
        <v>1051</v>
      </c>
      <c r="H700" t="s">
        <v>1455</v>
      </c>
      <c r="I700" t="s">
        <v>1423</v>
      </c>
      <c r="J700" t="s">
        <v>1424</v>
      </c>
      <c r="K700" t="s">
        <v>1131</v>
      </c>
      <c r="L700" t="s">
        <v>1132</v>
      </c>
      <c r="M700" t="s">
        <v>1028</v>
      </c>
      <c r="N700" t="s">
        <v>1133</v>
      </c>
      <c r="O700" t="s">
        <v>992</v>
      </c>
      <c r="P700" t="s">
        <v>1135</v>
      </c>
      <c r="Q700" t="b">
        <v>1</v>
      </c>
      <c r="R700" t="b">
        <v>0</v>
      </c>
      <c r="S700" t="s">
        <v>2491</v>
      </c>
      <c r="T700" t="s">
        <v>992</v>
      </c>
      <c r="U700" t="s">
        <v>1139</v>
      </c>
      <c r="V700" t="s">
        <v>995</v>
      </c>
      <c r="W700" t="s">
        <v>1034</v>
      </c>
      <c r="X700" t="s">
        <v>2492</v>
      </c>
    </row>
    <row r="701" spans="1:24" x14ac:dyDescent="0.25">
      <c r="A701" t="s">
        <v>42</v>
      </c>
      <c r="B701" t="s">
        <v>1524</v>
      </c>
      <c r="C701" t="s">
        <v>333</v>
      </c>
      <c r="E701" t="s">
        <v>990</v>
      </c>
      <c r="F701">
        <v>77670</v>
      </c>
      <c r="G701" t="s">
        <v>1051</v>
      </c>
      <c r="H701" t="s">
        <v>1525</v>
      </c>
      <c r="I701" t="s">
        <v>1526</v>
      </c>
      <c r="J701" t="s">
        <v>1424</v>
      </c>
      <c r="K701" t="s">
        <v>1026</v>
      </c>
      <c r="L701" t="s">
        <v>1027</v>
      </c>
      <c r="M701" t="s">
        <v>1028</v>
      </c>
      <c r="N701" t="s">
        <v>1029</v>
      </c>
      <c r="O701" t="s">
        <v>992</v>
      </c>
      <c r="P701" t="s">
        <v>1031</v>
      </c>
      <c r="Q701" t="b">
        <v>1</v>
      </c>
      <c r="R701" t="b">
        <v>0</v>
      </c>
      <c r="S701" t="s">
        <v>1032</v>
      </c>
      <c r="T701" t="s">
        <v>992</v>
      </c>
      <c r="U701" t="s">
        <v>1139</v>
      </c>
      <c r="V701" t="s">
        <v>995</v>
      </c>
      <c r="W701" t="s">
        <v>1034</v>
      </c>
      <c r="X701" t="s">
        <v>2493</v>
      </c>
    </row>
    <row r="702" spans="1:24" x14ac:dyDescent="0.25">
      <c r="A702" t="s">
        <v>42</v>
      </c>
      <c r="B702" t="s">
        <v>1528</v>
      </c>
      <c r="C702" t="s">
        <v>333</v>
      </c>
      <c r="E702" t="s">
        <v>999</v>
      </c>
      <c r="F702">
        <v>62808</v>
      </c>
      <c r="G702" t="s">
        <v>1051</v>
      </c>
      <c r="H702" t="s">
        <v>1529</v>
      </c>
      <c r="I702" t="s">
        <v>1526</v>
      </c>
      <c r="J702" t="s">
        <v>1424</v>
      </c>
      <c r="K702" t="s">
        <v>1038</v>
      </c>
      <c r="L702" t="s">
        <v>1039</v>
      </c>
      <c r="M702" t="s">
        <v>1028</v>
      </c>
      <c r="N702" t="s">
        <v>1040</v>
      </c>
      <c r="O702" t="s">
        <v>992</v>
      </c>
      <c r="P702" t="s">
        <v>1042</v>
      </c>
      <c r="Q702" t="b">
        <v>1</v>
      </c>
      <c r="R702" t="b">
        <v>0</v>
      </c>
      <c r="S702" t="s">
        <v>1032</v>
      </c>
      <c r="T702" t="s">
        <v>992</v>
      </c>
      <c r="U702" t="s">
        <v>1139</v>
      </c>
      <c r="V702" t="s">
        <v>995</v>
      </c>
      <c r="W702" t="s">
        <v>1034</v>
      </c>
      <c r="X702" t="s">
        <v>2493</v>
      </c>
    </row>
    <row r="703" spans="1:24" x14ac:dyDescent="0.25">
      <c r="A703" t="s">
        <v>42</v>
      </c>
      <c r="B703" t="s">
        <v>1531</v>
      </c>
      <c r="C703" t="s">
        <v>333</v>
      </c>
      <c r="E703" t="s">
        <v>1001</v>
      </c>
      <c r="F703">
        <v>67351</v>
      </c>
      <c r="G703" t="s">
        <v>1051</v>
      </c>
      <c r="H703" t="s">
        <v>1532</v>
      </c>
      <c r="I703" t="s">
        <v>1526</v>
      </c>
      <c r="J703" t="s">
        <v>1424</v>
      </c>
      <c r="K703" t="s">
        <v>1045</v>
      </c>
      <c r="L703" t="s">
        <v>1046</v>
      </c>
      <c r="M703" t="s">
        <v>1028</v>
      </c>
      <c r="N703" t="s">
        <v>1047</v>
      </c>
      <c r="O703" t="s">
        <v>992</v>
      </c>
      <c r="P703" t="s">
        <v>1049</v>
      </c>
      <c r="Q703" t="b">
        <v>1</v>
      </c>
      <c r="R703" t="b">
        <v>0</v>
      </c>
      <c r="S703" t="s">
        <v>1032</v>
      </c>
      <c r="T703" t="s">
        <v>992</v>
      </c>
      <c r="U703" t="s">
        <v>1139</v>
      </c>
      <c r="V703" t="s">
        <v>995</v>
      </c>
      <c r="W703" t="s">
        <v>1034</v>
      </c>
      <c r="X703" t="s">
        <v>2493</v>
      </c>
    </row>
    <row r="704" spans="1:24" x14ac:dyDescent="0.25">
      <c r="A704" t="s">
        <v>42</v>
      </c>
      <c r="B704" t="s">
        <v>1534</v>
      </c>
      <c r="C704" t="s">
        <v>333</v>
      </c>
      <c r="E704" t="s">
        <v>1003</v>
      </c>
      <c r="F704">
        <v>73101</v>
      </c>
      <c r="G704" t="s">
        <v>1051</v>
      </c>
      <c r="H704" t="s">
        <v>1535</v>
      </c>
      <c r="I704" t="s">
        <v>1536</v>
      </c>
      <c r="J704" t="s">
        <v>1424</v>
      </c>
      <c r="K704" t="s">
        <v>1537</v>
      </c>
      <c r="L704" t="s">
        <v>1538</v>
      </c>
      <c r="M704" t="s">
        <v>1539</v>
      </c>
      <c r="N704" t="s">
        <v>1540</v>
      </c>
      <c r="O704" t="s">
        <v>992</v>
      </c>
      <c r="P704" t="s">
        <v>1541</v>
      </c>
      <c r="Q704" t="b">
        <v>1</v>
      </c>
      <c r="R704" t="b">
        <v>0</v>
      </c>
      <c r="S704" t="s">
        <v>1032</v>
      </c>
      <c r="T704" t="s">
        <v>992</v>
      </c>
      <c r="U704" t="s">
        <v>1139</v>
      </c>
      <c r="V704" t="s">
        <v>995</v>
      </c>
      <c r="W704" t="s">
        <v>1034</v>
      </c>
      <c r="X704" t="s">
        <v>2493</v>
      </c>
    </row>
    <row r="705" spans="1:24" x14ac:dyDescent="0.25">
      <c r="A705" t="s">
        <v>42</v>
      </c>
      <c r="B705" t="s">
        <v>1543</v>
      </c>
      <c r="C705" t="s">
        <v>333</v>
      </c>
      <c r="E705" t="s">
        <v>1005</v>
      </c>
      <c r="F705">
        <v>73227</v>
      </c>
      <c r="G705" t="s">
        <v>1051</v>
      </c>
      <c r="H705" t="s">
        <v>1544</v>
      </c>
      <c r="I705" t="s">
        <v>1526</v>
      </c>
      <c r="J705" t="s">
        <v>1424</v>
      </c>
      <c r="K705" t="s">
        <v>1065</v>
      </c>
      <c r="L705" t="s">
        <v>1066</v>
      </c>
      <c r="M705" t="s">
        <v>1028</v>
      </c>
      <c r="N705" t="s">
        <v>1067</v>
      </c>
      <c r="O705" t="s">
        <v>992</v>
      </c>
      <c r="P705" t="s">
        <v>1069</v>
      </c>
      <c r="Q705" t="b">
        <v>1</v>
      </c>
      <c r="R705" t="b">
        <v>0</v>
      </c>
      <c r="S705" t="s">
        <v>1032</v>
      </c>
      <c r="T705" t="s">
        <v>992</v>
      </c>
      <c r="U705" t="s">
        <v>1139</v>
      </c>
      <c r="V705" t="s">
        <v>995</v>
      </c>
      <c r="W705" t="s">
        <v>1034</v>
      </c>
      <c r="X705" t="s">
        <v>2493</v>
      </c>
    </row>
    <row r="706" spans="1:24" x14ac:dyDescent="0.25">
      <c r="A706" t="s">
        <v>42</v>
      </c>
      <c r="B706" t="s">
        <v>1546</v>
      </c>
      <c r="C706" t="s">
        <v>333</v>
      </c>
      <c r="E706" t="s">
        <v>1007</v>
      </c>
      <c r="F706">
        <v>67652</v>
      </c>
      <c r="G706" t="s">
        <v>1051</v>
      </c>
      <c r="H706" t="s">
        <v>1547</v>
      </c>
      <c r="I706" t="s">
        <v>1526</v>
      </c>
      <c r="J706" t="s">
        <v>1424</v>
      </c>
      <c r="K706" t="s">
        <v>1072</v>
      </c>
      <c r="L706" t="s">
        <v>1073</v>
      </c>
      <c r="M706" t="s">
        <v>1028</v>
      </c>
      <c r="N706" t="s">
        <v>1074</v>
      </c>
      <c r="O706" t="s">
        <v>992</v>
      </c>
      <c r="P706" t="s">
        <v>1076</v>
      </c>
      <c r="Q706" t="b">
        <v>1</v>
      </c>
      <c r="R706" t="b">
        <v>0</v>
      </c>
      <c r="S706" t="s">
        <v>1032</v>
      </c>
      <c r="T706" t="s">
        <v>992</v>
      </c>
      <c r="U706" t="s">
        <v>1139</v>
      </c>
      <c r="V706" t="s">
        <v>995</v>
      </c>
      <c r="W706" t="s">
        <v>1034</v>
      </c>
      <c r="X706" t="s">
        <v>2493</v>
      </c>
    </row>
    <row r="707" spans="1:24" x14ac:dyDescent="0.25">
      <c r="A707" t="s">
        <v>42</v>
      </c>
      <c r="B707" t="s">
        <v>1549</v>
      </c>
      <c r="C707" t="s">
        <v>333</v>
      </c>
      <c r="E707" t="s">
        <v>1009</v>
      </c>
      <c r="F707">
        <v>70910</v>
      </c>
      <c r="G707" t="s">
        <v>1051</v>
      </c>
      <c r="H707" t="s">
        <v>1550</v>
      </c>
      <c r="I707" t="s">
        <v>1526</v>
      </c>
      <c r="J707" t="s">
        <v>1424</v>
      </c>
      <c r="K707" t="s">
        <v>1079</v>
      </c>
      <c r="L707" t="s">
        <v>1080</v>
      </c>
      <c r="M707" t="s">
        <v>1028</v>
      </c>
      <c r="N707" t="s">
        <v>1081</v>
      </c>
      <c r="O707" t="s">
        <v>992</v>
      </c>
      <c r="P707" t="s">
        <v>1083</v>
      </c>
      <c r="Q707" t="b">
        <v>1</v>
      </c>
      <c r="R707" t="b">
        <v>0</v>
      </c>
      <c r="S707" t="s">
        <v>1032</v>
      </c>
      <c r="T707" t="s">
        <v>992</v>
      </c>
      <c r="U707" t="s">
        <v>1139</v>
      </c>
      <c r="V707" t="s">
        <v>995</v>
      </c>
      <c r="W707" t="s">
        <v>1034</v>
      </c>
      <c r="X707" t="s">
        <v>2493</v>
      </c>
    </row>
    <row r="708" spans="1:24" x14ac:dyDescent="0.25">
      <c r="A708" t="s">
        <v>42</v>
      </c>
      <c r="B708" t="s">
        <v>1552</v>
      </c>
      <c r="C708" t="s">
        <v>333</v>
      </c>
      <c r="E708" t="s">
        <v>1011</v>
      </c>
      <c r="F708">
        <v>86138</v>
      </c>
      <c r="G708" t="s">
        <v>1051</v>
      </c>
      <c r="H708" t="s">
        <v>1553</v>
      </c>
      <c r="I708" t="s">
        <v>1536</v>
      </c>
      <c r="J708" t="s">
        <v>1424</v>
      </c>
      <c r="K708" t="s">
        <v>1554</v>
      </c>
      <c r="L708" t="s">
        <v>1555</v>
      </c>
      <c r="M708" t="s">
        <v>1539</v>
      </c>
      <c r="N708" t="s">
        <v>1556</v>
      </c>
      <c r="O708" t="s">
        <v>992</v>
      </c>
      <c r="P708" t="s">
        <v>1557</v>
      </c>
      <c r="Q708" t="b">
        <v>1</v>
      </c>
      <c r="R708" t="b">
        <v>0</v>
      </c>
      <c r="S708" t="s">
        <v>1032</v>
      </c>
      <c r="T708" t="s">
        <v>992</v>
      </c>
      <c r="U708" t="s">
        <v>1139</v>
      </c>
      <c r="V708" t="s">
        <v>995</v>
      </c>
      <c r="W708" t="s">
        <v>1034</v>
      </c>
      <c r="X708" t="s">
        <v>2493</v>
      </c>
    </row>
    <row r="709" spans="1:24" x14ac:dyDescent="0.25">
      <c r="A709" t="s">
        <v>42</v>
      </c>
      <c r="B709" t="s">
        <v>1575</v>
      </c>
      <c r="C709" t="s">
        <v>333</v>
      </c>
      <c r="E709" t="s">
        <v>1021</v>
      </c>
      <c r="F709">
        <v>66991</v>
      </c>
      <c r="G709" t="s">
        <v>1051</v>
      </c>
      <c r="H709" t="s">
        <v>1576</v>
      </c>
      <c r="I709" t="s">
        <v>1526</v>
      </c>
      <c r="J709" t="s">
        <v>1424</v>
      </c>
      <c r="K709" t="s">
        <v>1123</v>
      </c>
      <c r="L709" t="s">
        <v>1124</v>
      </c>
      <c r="M709" t="s">
        <v>1028</v>
      </c>
      <c r="N709" t="s">
        <v>1125</v>
      </c>
      <c r="O709" t="s">
        <v>992</v>
      </c>
      <c r="P709" t="s">
        <v>1127</v>
      </c>
      <c r="Q709" t="b">
        <v>1</v>
      </c>
      <c r="R709" t="b">
        <v>0</v>
      </c>
      <c r="S709" t="s">
        <v>1032</v>
      </c>
      <c r="T709" t="s">
        <v>992</v>
      </c>
      <c r="U709" t="s">
        <v>1139</v>
      </c>
      <c r="V709" t="s">
        <v>995</v>
      </c>
      <c r="W709" t="s">
        <v>1034</v>
      </c>
      <c r="X709" t="s">
        <v>2493</v>
      </c>
    </row>
    <row r="710" spans="1:24" x14ac:dyDescent="0.25">
      <c r="A710" t="s">
        <v>42</v>
      </c>
      <c r="B710" t="s">
        <v>1578</v>
      </c>
      <c r="C710" t="s">
        <v>333</v>
      </c>
      <c r="E710" t="s">
        <v>1129</v>
      </c>
      <c r="F710">
        <v>61456</v>
      </c>
      <c r="G710" t="s">
        <v>1051</v>
      </c>
      <c r="H710" t="s">
        <v>1579</v>
      </c>
      <c r="I710" t="s">
        <v>1526</v>
      </c>
      <c r="J710" t="s">
        <v>1424</v>
      </c>
      <c r="K710" t="s">
        <v>1131</v>
      </c>
      <c r="L710" t="s">
        <v>1132</v>
      </c>
      <c r="M710" t="s">
        <v>1028</v>
      </c>
      <c r="N710" t="s">
        <v>1133</v>
      </c>
      <c r="O710" t="s">
        <v>992</v>
      </c>
      <c r="P710" t="s">
        <v>1135</v>
      </c>
      <c r="Q710" t="b">
        <v>1</v>
      </c>
      <c r="R710" t="b">
        <v>0</v>
      </c>
      <c r="S710" t="s">
        <v>1032</v>
      </c>
      <c r="T710" t="s">
        <v>992</v>
      </c>
      <c r="U710" t="s">
        <v>1139</v>
      </c>
      <c r="V710" t="s">
        <v>995</v>
      </c>
      <c r="W710" t="s">
        <v>1034</v>
      </c>
      <c r="X710" t="s">
        <v>2493</v>
      </c>
    </row>
    <row r="711" spans="1:24" x14ac:dyDescent="0.25">
      <c r="A711" t="s">
        <v>42</v>
      </c>
      <c r="B711" t="s">
        <v>1683</v>
      </c>
      <c r="C711" t="s">
        <v>338</v>
      </c>
      <c r="E711" t="s">
        <v>990</v>
      </c>
      <c r="F711">
        <v>175019</v>
      </c>
      <c r="G711" t="s">
        <v>1051</v>
      </c>
      <c r="H711" t="s">
        <v>1684</v>
      </c>
      <c r="I711" t="s">
        <v>1685</v>
      </c>
      <c r="J711" t="s">
        <v>1424</v>
      </c>
      <c r="K711" t="s">
        <v>1026</v>
      </c>
      <c r="L711" t="s">
        <v>1027</v>
      </c>
      <c r="M711" t="s">
        <v>1028</v>
      </c>
      <c r="N711" t="s">
        <v>1029</v>
      </c>
      <c r="O711" t="s">
        <v>992</v>
      </c>
      <c r="P711" t="s">
        <v>1031</v>
      </c>
      <c r="Q711" t="b">
        <v>1</v>
      </c>
      <c r="R711" t="b">
        <v>0</v>
      </c>
      <c r="S711" t="s">
        <v>2491</v>
      </c>
      <c r="T711" t="s">
        <v>992</v>
      </c>
      <c r="U711" t="s">
        <v>1139</v>
      </c>
      <c r="V711" t="s">
        <v>995</v>
      </c>
      <c r="W711" t="s">
        <v>1034</v>
      </c>
      <c r="X711" t="s">
        <v>2492</v>
      </c>
    </row>
    <row r="712" spans="1:24" x14ac:dyDescent="0.25">
      <c r="A712" t="s">
        <v>42</v>
      </c>
      <c r="B712" t="s">
        <v>1686</v>
      </c>
      <c r="C712" t="s">
        <v>338</v>
      </c>
      <c r="E712" t="s">
        <v>999</v>
      </c>
      <c r="F712">
        <v>175849</v>
      </c>
      <c r="G712" t="s">
        <v>1051</v>
      </c>
      <c r="H712" t="s">
        <v>1687</v>
      </c>
      <c r="I712" t="s">
        <v>1685</v>
      </c>
      <c r="J712" t="s">
        <v>1424</v>
      </c>
      <c r="K712" t="s">
        <v>1038</v>
      </c>
      <c r="L712" t="s">
        <v>1039</v>
      </c>
      <c r="M712" t="s">
        <v>1028</v>
      </c>
      <c r="N712" t="s">
        <v>1040</v>
      </c>
      <c r="O712" t="s">
        <v>992</v>
      </c>
      <c r="P712" t="s">
        <v>1042</v>
      </c>
      <c r="Q712" t="b">
        <v>1</v>
      </c>
      <c r="R712" t="b">
        <v>0</v>
      </c>
      <c r="S712" t="s">
        <v>2491</v>
      </c>
      <c r="T712" t="s">
        <v>992</v>
      </c>
      <c r="U712" t="s">
        <v>1139</v>
      </c>
      <c r="V712" t="s">
        <v>995</v>
      </c>
      <c r="W712" t="s">
        <v>1034</v>
      </c>
      <c r="X712" t="s">
        <v>2492</v>
      </c>
    </row>
    <row r="713" spans="1:24" x14ac:dyDescent="0.25">
      <c r="A713" t="s">
        <v>42</v>
      </c>
      <c r="B713" t="s">
        <v>1688</v>
      </c>
      <c r="C713" t="s">
        <v>338</v>
      </c>
      <c r="E713" t="s">
        <v>1001</v>
      </c>
      <c r="F713">
        <v>168829</v>
      </c>
      <c r="G713" t="s">
        <v>1051</v>
      </c>
      <c r="H713" t="s">
        <v>1689</v>
      </c>
      <c r="I713" t="s">
        <v>1685</v>
      </c>
      <c r="J713" t="s">
        <v>1424</v>
      </c>
      <c r="K713" t="s">
        <v>1045</v>
      </c>
      <c r="L713" t="s">
        <v>1046</v>
      </c>
      <c r="M713" t="s">
        <v>1028</v>
      </c>
      <c r="N713" t="s">
        <v>1047</v>
      </c>
      <c r="O713" t="s">
        <v>992</v>
      </c>
      <c r="P713" t="s">
        <v>1049</v>
      </c>
      <c r="Q713" t="b">
        <v>1</v>
      </c>
      <c r="R713" t="b">
        <v>0</v>
      </c>
      <c r="S713" t="s">
        <v>2491</v>
      </c>
      <c r="T713" t="s">
        <v>992</v>
      </c>
      <c r="U713" t="s">
        <v>1139</v>
      </c>
      <c r="V713" t="s">
        <v>995</v>
      </c>
      <c r="W713" t="s">
        <v>1034</v>
      </c>
      <c r="X713" t="s">
        <v>2492</v>
      </c>
    </row>
    <row r="714" spans="1:24" x14ac:dyDescent="0.25">
      <c r="A714" t="s">
        <v>42</v>
      </c>
      <c r="B714" t="s">
        <v>1690</v>
      </c>
      <c r="C714" t="s">
        <v>338</v>
      </c>
      <c r="E714" t="s">
        <v>1003</v>
      </c>
      <c r="F714">
        <v>166282</v>
      </c>
      <c r="G714" t="s">
        <v>1051</v>
      </c>
      <c r="H714" t="s">
        <v>1691</v>
      </c>
      <c r="I714" t="s">
        <v>1692</v>
      </c>
      <c r="J714" t="s">
        <v>1424</v>
      </c>
      <c r="K714" t="s">
        <v>1693</v>
      </c>
      <c r="L714" t="s">
        <v>1694</v>
      </c>
      <c r="M714" t="s">
        <v>1695</v>
      </c>
      <c r="N714" t="s">
        <v>1696</v>
      </c>
      <c r="O714" t="s">
        <v>992</v>
      </c>
      <c r="P714" t="s">
        <v>1697</v>
      </c>
      <c r="Q714" t="b">
        <v>1</v>
      </c>
      <c r="R714" t="b">
        <v>0</v>
      </c>
      <c r="S714" t="s">
        <v>2491</v>
      </c>
      <c r="T714" t="s">
        <v>992</v>
      </c>
      <c r="U714" t="s">
        <v>1139</v>
      </c>
      <c r="V714" t="s">
        <v>995</v>
      </c>
      <c r="W714" t="s">
        <v>1034</v>
      </c>
      <c r="X714" t="s">
        <v>2492</v>
      </c>
    </row>
    <row r="715" spans="1:24" x14ac:dyDescent="0.25">
      <c r="A715" t="s">
        <v>42</v>
      </c>
      <c r="B715" t="s">
        <v>1698</v>
      </c>
      <c r="C715" t="s">
        <v>338</v>
      </c>
      <c r="E715" t="s">
        <v>1005</v>
      </c>
      <c r="F715">
        <v>166156</v>
      </c>
      <c r="G715" t="s">
        <v>1051</v>
      </c>
      <c r="H715" t="s">
        <v>1699</v>
      </c>
      <c r="I715" t="s">
        <v>1685</v>
      </c>
      <c r="J715" t="s">
        <v>1424</v>
      </c>
      <c r="K715" t="s">
        <v>1065</v>
      </c>
      <c r="L715" t="s">
        <v>1066</v>
      </c>
      <c r="M715" t="s">
        <v>1028</v>
      </c>
      <c r="N715" t="s">
        <v>1067</v>
      </c>
      <c r="O715" t="s">
        <v>992</v>
      </c>
      <c r="P715" t="s">
        <v>1069</v>
      </c>
      <c r="Q715" t="b">
        <v>1</v>
      </c>
      <c r="R715" t="b">
        <v>0</v>
      </c>
      <c r="S715" t="s">
        <v>2491</v>
      </c>
      <c r="T715" t="s">
        <v>992</v>
      </c>
      <c r="U715" t="s">
        <v>1139</v>
      </c>
      <c r="V715" t="s">
        <v>995</v>
      </c>
      <c r="W715" t="s">
        <v>1034</v>
      </c>
      <c r="X715" t="s">
        <v>2492</v>
      </c>
    </row>
    <row r="716" spans="1:24" x14ac:dyDescent="0.25">
      <c r="A716" t="s">
        <v>42</v>
      </c>
      <c r="B716" t="s">
        <v>1700</v>
      </c>
      <c r="C716" t="s">
        <v>338</v>
      </c>
      <c r="E716" t="s">
        <v>1007</v>
      </c>
      <c r="F716">
        <v>165449</v>
      </c>
      <c r="G716" t="s">
        <v>1051</v>
      </c>
      <c r="H716" t="s">
        <v>1701</v>
      </c>
      <c r="I716" t="s">
        <v>1685</v>
      </c>
      <c r="J716" t="s">
        <v>1424</v>
      </c>
      <c r="K716" t="s">
        <v>1072</v>
      </c>
      <c r="L716" t="s">
        <v>1073</v>
      </c>
      <c r="M716" t="s">
        <v>1028</v>
      </c>
      <c r="N716" t="s">
        <v>1074</v>
      </c>
      <c r="O716" t="s">
        <v>992</v>
      </c>
      <c r="P716" t="s">
        <v>1076</v>
      </c>
      <c r="Q716" t="b">
        <v>1</v>
      </c>
      <c r="R716" t="b">
        <v>0</v>
      </c>
      <c r="S716" t="s">
        <v>2491</v>
      </c>
      <c r="T716" t="s">
        <v>992</v>
      </c>
      <c r="U716" t="s">
        <v>1139</v>
      </c>
      <c r="V716" t="s">
        <v>995</v>
      </c>
      <c r="W716" t="s">
        <v>1034</v>
      </c>
      <c r="X716" t="s">
        <v>2492</v>
      </c>
    </row>
    <row r="717" spans="1:24" x14ac:dyDescent="0.25">
      <c r="A717" t="s">
        <v>42</v>
      </c>
      <c r="B717" t="s">
        <v>1702</v>
      </c>
      <c r="C717" t="s">
        <v>338</v>
      </c>
      <c r="E717" t="s">
        <v>1009</v>
      </c>
      <c r="F717">
        <v>161675</v>
      </c>
      <c r="G717" t="s">
        <v>1051</v>
      </c>
      <c r="H717" t="s">
        <v>1703</v>
      </c>
      <c r="I717" t="s">
        <v>1685</v>
      </c>
      <c r="J717" t="s">
        <v>1424</v>
      </c>
      <c r="K717" t="s">
        <v>1079</v>
      </c>
      <c r="L717" t="s">
        <v>1080</v>
      </c>
      <c r="M717" t="s">
        <v>1028</v>
      </c>
      <c r="N717" t="s">
        <v>1081</v>
      </c>
      <c r="O717" t="s">
        <v>992</v>
      </c>
      <c r="P717" t="s">
        <v>1083</v>
      </c>
      <c r="Q717" t="b">
        <v>1</v>
      </c>
      <c r="R717" t="b">
        <v>0</v>
      </c>
      <c r="S717" t="s">
        <v>2491</v>
      </c>
      <c r="T717" t="s">
        <v>992</v>
      </c>
      <c r="U717" t="s">
        <v>1139</v>
      </c>
      <c r="V717" t="s">
        <v>995</v>
      </c>
      <c r="W717" t="s">
        <v>1034</v>
      </c>
      <c r="X717" t="s">
        <v>2492</v>
      </c>
    </row>
    <row r="718" spans="1:24" x14ac:dyDescent="0.25">
      <c r="A718" t="s">
        <v>42</v>
      </c>
      <c r="B718" t="s">
        <v>1704</v>
      </c>
      <c r="C718" t="s">
        <v>338</v>
      </c>
      <c r="E718" t="s">
        <v>1011</v>
      </c>
      <c r="F718">
        <v>145029</v>
      </c>
      <c r="G718" t="s">
        <v>1051</v>
      </c>
      <c r="H718" t="s">
        <v>1705</v>
      </c>
      <c r="I718" t="s">
        <v>1692</v>
      </c>
      <c r="J718" t="s">
        <v>1424</v>
      </c>
      <c r="K718" t="s">
        <v>1706</v>
      </c>
      <c r="L718" t="s">
        <v>1707</v>
      </c>
      <c r="M718" t="s">
        <v>1695</v>
      </c>
      <c r="N718" t="s">
        <v>1708</v>
      </c>
      <c r="O718" t="s">
        <v>992</v>
      </c>
      <c r="P718" t="s">
        <v>1709</v>
      </c>
      <c r="Q718" t="b">
        <v>1</v>
      </c>
      <c r="R718" t="b">
        <v>0</v>
      </c>
      <c r="S718" t="s">
        <v>2491</v>
      </c>
      <c r="T718" t="s">
        <v>992</v>
      </c>
      <c r="U718" t="s">
        <v>1139</v>
      </c>
      <c r="V718" t="s">
        <v>995</v>
      </c>
      <c r="W718" t="s">
        <v>1034</v>
      </c>
      <c r="X718" t="s">
        <v>2492</v>
      </c>
    </row>
    <row r="719" spans="1:24" x14ac:dyDescent="0.25">
      <c r="A719" t="s">
        <v>42</v>
      </c>
      <c r="B719" t="s">
        <v>1710</v>
      </c>
      <c r="C719" t="s">
        <v>338</v>
      </c>
      <c r="E719" t="s">
        <v>1013</v>
      </c>
      <c r="F719">
        <v>164776</v>
      </c>
      <c r="G719" t="s">
        <v>1051</v>
      </c>
      <c r="H719" t="s">
        <v>1711</v>
      </c>
      <c r="I719" t="s">
        <v>1685</v>
      </c>
      <c r="J719" t="s">
        <v>1424</v>
      </c>
      <c r="K719" t="s">
        <v>1094</v>
      </c>
      <c r="L719" t="s">
        <v>1095</v>
      </c>
      <c r="M719" t="s">
        <v>1028</v>
      </c>
      <c r="N719" t="s">
        <v>1096</v>
      </c>
      <c r="O719" t="s">
        <v>992</v>
      </c>
      <c r="P719" t="s">
        <v>1098</v>
      </c>
      <c r="Q719" t="b">
        <v>1</v>
      </c>
      <c r="R719" t="b">
        <v>0</v>
      </c>
      <c r="S719" t="s">
        <v>1032</v>
      </c>
      <c r="T719" t="s">
        <v>992</v>
      </c>
      <c r="U719" t="s">
        <v>1139</v>
      </c>
      <c r="V719" t="s">
        <v>995</v>
      </c>
      <c r="W719" t="s">
        <v>1034</v>
      </c>
      <c r="X719" t="s">
        <v>2493</v>
      </c>
    </row>
    <row r="720" spans="1:24" x14ac:dyDescent="0.25">
      <c r="A720" t="s">
        <v>42</v>
      </c>
      <c r="B720" t="s">
        <v>1732</v>
      </c>
      <c r="C720" t="s">
        <v>338</v>
      </c>
      <c r="E720" t="s">
        <v>1021</v>
      </c>
      <c r="F720">
        <v>145237</v>
      </c>
      <c r="G720" t="s">
        <v>1051</v>
      </c>
      <c r="H720" t="s">
        <v>1733</v>
      </c>
      <c r="I720" t="s">
        <v>1718</v>
      </c>
      <c r="J720" t="s">
        <v>1424</v>
      </c>
      <c r="K720" t="s">
        <v>1727</v>
      </c>
      <c r="L720" t="s">
        <v>1734</v>
      </c>
      <c r="M720" t="s">
        <v>1028</v>
      </c>
      <c r="N720" t="s">
        <v>1729</v>
      </c>
      <c r="O720" t="s">
        <v>992</v>
      </c>
      <c r="P720" t="s">
        <v>1735</v>
      </c>
      <c r="Q720" t="b">
        <v>1</v>
      </c>
      <c r="R720" t="b">
        <v>0</v>
      </c>
      <c r="S720" t="s">
        <v>2491</v>
      </c>
      <c r="T720" t="s">
        <v>992</v>
      </c>
      <c r="U720" t="s">
        <v>1139</v>
      </c>
      <c r="V720" t="s">
        <v>995</v>
      </c>
      <c r="W720" t="s">
        <v>1034</v>
      </c>
      <c r="X720" t="s">
        <v>2492</v>
      </c>
    </row>
    <row r="721" spans="1:24" x14ac:dyDescent="0.25">
      <c r="A721" t="s">
        <v>42</v>
      </c>
      <c r="B721" t="s">
        <v>1736</v>
      </c>
      <c r="C721" t="s">
        <v>338</v>
      </c>
      <c r="E721" t="s">
        <v>1129</v>
      </c>
      <c r="F721">
        <v>151055</v>
      </c>
      <c r="G721" t="s">
        <v>1051</v>
      </c>
      <c r="H721" t="s">
        <v>1737</v>
      </c>
      <c r="I721" t="s">
        <v>1738</v>
      </c>
      <c r="J721" t="s">
        <v>1424</v>
      </c>
      <c r="K721" t="s">
        <v>1131</v>
      </c>
      <c r="L721" t="s">
        <v>1132</v>
      </c>
      <c r="M721" t="s">
        <v>1028</v>
      </c>
      <c r="N721" t="s">
        <v>1133</v>
      </c>
      <c r="O721" t="s">
        <v>992</v>
      </c>
      <c r="P721" t="s">
        <v>1135</v>
      </c>
      <c r="Q721" t="b">
        <v>1</v>
      </c>
      <c r="R721" t="b">
        <v>0</v>
      </c>
      <c r="S721" t="s">
        <v>2491</v>
      </c>
      <c r="T721" t="s">
        <v>992</v>
      </c>
      <c r="U721" t="s">
        <v>1139</v>
      </c>
      <c r="V721" t="s">
        <v>995</v>
      </c>
      <c r="W721" t="s">
        <v>1034</v>
      </c>
      <c r="X721" t="s">
        <v>2492</v>
      </c>
    </row>
    <row r="722" spans="1:24" x14ac:dyDescent="0.25">
      <c r="A722" t="s">
        <v>42</v>
      </c>
      <c r="B722" t="s">
        <v>1780</v>
      </c>
      <c r="C722" t="s">
        <v>342</v>
      </c>
      <c r="E722" t="s">
        <v>990</v>
      </c>
      <c r="F722">
        <v>71376</v>
      </c>
      <c r="G722" t="s">
        <v>1051</v>
      </c>
      <c r="H722" t="s">
        <v>1781</v>
      </c>
      <c r="I722" t="s">
        <v>1782</v>
      </c>
      <c r="J722" t="s">
        <v>1424</v>
      </c>
      <c r="K722" t="s">
        <v>1026</v>
      </c>
      <c r="L722" t="s">
        <v>1027</v>
      </c>
      <c r="M722" t="s">
        <v>1028</v>
      </c>
      <c r="N722" t="s">
        <v>1029</v>
      </c>
      <c r="O722" t="s">
        <v>992</v>
      </c>
      <c r="P722" t="s">
        <v>1031</v>
      </c>
      <c r="Q722" t="b">
        <v>1</v>
      </c>
      <c r="R722" t="b">
        <v>0</v>
      </c>
      <c r="S722" t="s">
        <v>1032</v>
      </c>
      <c r="T722" t="s">
        <v>992</v>
      </c>
      <c r="U722" t="s">
        <v>1139</v>
      </c>
      <c r="V722" t="s">
        <v>995</v>
      </c>
      <c r="W722" t="s">
        <v>1034</v>
      </c>
      <c r="X722" t="s">
        <v>2493</v>
      </c>
    </row>
    <row r="723" spans="1:24" x14ac:dyDescent="0.25">
      <c r="A723" t="s">
        <v>42</v>
      </c>
      <c r="B723" t="s">
        <v>1784</v>
      </c>
      <c r="C723" t="s">
        <v>342</v>
      </c>
      <c r="E723" t="s">
        <v>999</v>
      </c>
      <c r="F723">
        <v>68999</v>
      </c>
      <c r="G723" t="s">
        <v>1051</v>
      </c>
      <c r="H723" t="s">
        <v>1785</v>
      </c>
      <c r="I723" t="s">
        <v>1782</v>
      </c>
      <c r="J723" t="s">
        <v>1424</v>
      </c>
      <c r="K723" t="s">
        <v>1038</v>
      </c>
      <c r="L723" t="s">
        <v>1039</v>
      </c>
      <c r="M723" t="s">
        <v>1028</v>
      </c>
      <c r="N723" t="s">
        <v>1040</v>
      </c>
      <c r="O723" t="s">
        <v>992</v>
      </c>
      <c r="P723" t="s">
        <v>1042</v>
      </c>
      <c r="Q723" t="b">
        <v>1</v>
      </c>
      <c r="R723" t="b">
        <v>0</v>
      </c>
      <c r="S723" t="s">
        <v>1032</v>
      </c>
      <c r="T723" t="s">
        <v>992</v>
      </c>
      <c r="U723" t="s">
        <v>1139</v>
      </c>
      <c r="V723" t="s">
        <v>995</v>
      </c>
      <c r="W723" t="s">
        <v>1034</v>
      </c>
      <c r="X723" t="s">
        <v>2493</v>
      </c>
    </row>
    <row r="724" spans="1:24" x14ac:dyDescent="0.25">
      <c r="A724" t="s">
        <v>42</v>
      </c>
      <c r="B724" t="s">
        <v>1787</v>
      </c>
      <c r="C724" t="s">
        <v>342</v>
      </c>
      <c r="E724" t="s">
        <v>1001</v>
      </c>
      <c r="F724">
        <v>70106</v>
      </c>
      <c r="G724" t="s">
        <v>1051</v>
      </c>
      <c r="H724" t="s">
        <v>1788</v>
      </c>
      <c r="I724" t="s">
        <v>1782</v>
      </c>
      <c r="J724" t="s">
        <v>1424</v>
      </c>
      <c r="K724" t="s">
        <v>1045</v>
      </c>
      <c r="L724" t="s">
        <v>1046</v>
      </c>
      <c r="M724" t="s">
        <v>1028</v>
      </c>
      <c r="N724" t="s">
        <v>1047</v>
      </c>
      <c r="O724" t="s">
        <v>992</v>
      </c>
      <c r="P724" t="s">
        <v>1049</v>
      </c>
      <c r="Q724" t="b">
        <v>1</v>
      </c>
      <c r="R724" t="b">
        <v>0</v>
      </c>
      <c r="S724" t="s">
        <v>1032</v>
      </c>
      <c r="T724" t="s">
        <v>992</v>
      </c>
      <c r="U724" t="s">
        <v>1139</v>
      </c>
      <c r="V724" t="s">
        <v>995</v>
      </c>
      <c r="W724" t="s">
        <v>1034</v>
      </c>
      <c r="X724" t="s">
        <v>2493</v>
      </c>
    </row>
    <row r="725" spans="1:24" x14ac:dyDescent="0.25">
      <c r="A725" t="s">
        <v>42</v>
      </c>
      <c r="B725" t="s">
        <v>1790</v>
      </c>
      <c r="C725" t="s">
        <v>342</v>
      </c>
      <c r="E725" t="s">
        <v>1003</v>
      </c>
      <c r="F725">
        <v>67563</v>
      </c>
      <c r="G725" t="s">
        <v>1051</v>
      </c>
      <c r="H725" t="s">
        <v>1791</v>
      </c>
      <c r="I725" t="s">
        <v>1792</v>
      </c>
      <c r="J725" t="s">
        <v>1424</v>
      </c>
      <c r="K725" t="s">
        <v>1065</v>
      </c>
      <c r="L725" t="s">
        <v>1432</v>
      </c>
      <c r="M725" t="s">
        <v>1028</v>
      </c>
      <c r="N725" t="s">
        <v>1067</v>
      </c>
      <c r="O725" t="s">
        <v>992</v>
      </c>
      <c r="P725" t="s">
        <v>1069</v>
      </c>
      <c r="Q725" t="b">
        <v>1</v>
      </c>
      <c r="R725" t="b">
        <v>0</v>
      </c>
      <c r="S725" t="s">
        <v>1032</v>
      </c>
      <c r="T725" t="s">
        <v>992</v>
      </c>
      <c r="U725" t="s">
        <v>1139</v>
      </c>
      <c r="V725" t="s">
        <v>995</v>
      </c>
      <c r="W725" t="s">
        <v>1034</v>
      </c>
      <c r="X725" t="s">
        <v>2493</v>
      </c>
    </row>
    <row r="726" spans="1:24" x14ac:dyDescent="0.25">
      <c r="A726" t="s">
        <v>42</v>
      </c>
      <c r="B726" t="s">
        <v>1794</v>
      </c>
      <c r="C726" t="s">
        <v>342</v>
      </c>
      <c r="E726" t="s">
        <v>1005</v>
      </c>
      <c r="F726">
        <v>67563</v>
      </c>
      <c r="G726" t="s">
        <v>1051</v>
      </c>
      <c r="H726" t="s">
        <v>1791</v>
      </c>
      <c r="I726" t="s">
        <v>1782</v>
      </c>
      <c r="J726" t="s">
        <v>1424</v>
      </c>
      <c r="K726" t="s">
        <v>1065</v>
      </c>
      <c r="L726" t="s">
        <v>1066</v>
      </c>
      <c r="M726" t="s">
        <v>1028</v>
      </c>
      <c r="N726" t="s">
        <v>1067</v>
      </c>
      <c r="O726" t="s">
        <v>992</v>
      </c>
      <c r="P726" t="s">
        <v>1069</v>
      </c>
      <c r="Q726" t="b">
        <v>1</v>
      </c>
      <c r="R726" t="b">
        <v>0</v>
      </c>
      <c r="S726" t="s">
        <v>1032</v>
      </c>
      <c r="T726" t="s">
        <v>992</v>
      </c>
      <c r="U726" t="s">
        <v>1139</v>
      </c>
      <c r="V726" t="s">
        <v>995</v>
      </c>
      <c r="W726" t="s">
        <v>1034</v>
      </c>
      <c r="X726" t="s">
        <v>2493</v>
      </c>
    </row>
    <row r="727" spans="1:24" x14ac:dyDescent="0.25">
      <c r="A727" t="s">
        <v>42</v>
      </c>
      <c r="B727" t="s">
        <v>1796</v>
      </c>
      <c r="C727" t="s">
        <v>342</v>
      </c>
      <c r="E727" t="s">
        <v>1007</v>
      </c>
      <c r="F727">
        <v>70057</v>
      </c>
      <c r="G727" t="s">
        <v>1051</v>
      </c>
      <c r="H727" t="s">
        <v>1797</v>
      </c>
      <c r="I727" t="s">
        <v>1782</v>
      </c>
      <c r="J727" t="s">
        <v>1424</v>
      </c>
      <c r="K727" t="s">
        <v>1072</v>
      </c>
      <c r="L727" t="s">
        <v>1073</v>
      </c>
      <c r="M727" t="s">
        <v>1028</v>
      </c>
      <c r="N727" t="s">
        <v>1074</v>
      </c>
      <c r="O727" t="s">
        <v>992</v>
      </c>
      <c r="P727" t="s">
        <v>1076</v>
      </c>
      <c r="Q727" t="b">
        <v>1</v>
      </c>
      <c r="R727" t="b">
        <v>0</v>
      </c>
      <c r="S727" t="s">
        <v>2491</v>
      </c>
      <c r="T727" t="s">
        <v>992</v>
      </c>
      <c r="U727" t="s">
        <v>1139</v>
      </c>
      <c r="V727" t="s">
        <v>995</v>
      </c>
      <c r="W727" t="s">
        <v>1034</v>
      </c>
      <c r="X727" t="s">
        <v>2492</v>
      </c>
    </row>
    <row r="728" spans="1:24" x14ac:dyDescent="0.25">
      <c r="A728" t="s">
        <v>42</v>
      </c>
      <c r="B728" t="s">
        <v>1798</v>
      </c>
      <c r="C728" t="s">
        <v>342</v>
      </c>
      <c r="E728" t="s">
        <v>1009</v>
      </c>
      <c r="F728">
        <v>75997</v>
      </c>
      <c r="G728" t="s">
        <v>1051</v>
      </c>
      <c r="H728" t="s">
        <v>1799</v>
      </c>
      <c r="I728" t="s">
        <v>1782</v>
      </c>
      <c r="J728" t="s">
        <v>1424</v>
      </c>
      <c r="K728" t="s">
        <v>1079</v>
      </c>
      <c r="L728" t="s">
        <v>1080</v>
      </c>
      <c r="M728" t="s">
        <v>1028</v>
      </c>
      <c r="N728" t="s">
        <v>1081</v>
      </c>
      <c r="O728" t="s">
        <v>992</v>
      </c>
      <c r="P728" t="s">
        <v>1083</v>
      </c>
      <c r="Q728" t="b">
        <v>1</v>
      </c>
      <c r="R728" t="b">
        <v>0</v>
      </c>
      <c r="S728" t="s">
        <v>1032</v>
      </c>
      <c r="T728" t="s">
        <v>992</v>
      </c>
      <c r="U728" t="s">
        <v>1139</v>
      </c>
      <c r="V728" t="s">
        <v>995</v>
      </c>
      <c r="W728" t="s">
        <v>1034</v>
      </c>
      <c r="X728" t="s">
        <v>2493</v>
      </c>
    </row>
    <row r="729" spans="1:24" x14ac:dyDescent="0.25">
      <c r="A729" t="s">
        <v>42</v>
      </c>
      <c r="B729" t="s">
        <v>1801</v>
      </c>
      <c r="C729" t="s">
        <v>342</v>
      </c>
      <c r="E729" t="s">
        <v>1011</v>
      </c>
      <c r="F729">
        <v>73994</v>
      </c>
      <c r="G729" t="s">
        <v>1051</v>
      </c>
      <c r="H729" t="s">
        <v>1802</v>
      </c>
      <c r="I729" t="s">
        <v>1792</v>
      </c>
      <c r="J729" t="s">
        <v>1424</v>
      </c>
      <c r="K729" t="s">
        <v>1094</v>
      </c>
      <c r="L729" t="s">
        <v>1440</v>
      </c>
      <c r="M729" t="s">
        <v>1028</v>
      </c>
      <c r="N729" t="s">
        <v>1096</v>
      </c>
      <c r="O729" t="s">
        <v>992</v>
      </c>
      <c r="P729" t="s">
        <v>1098</v>
      </c>
      <c r="Q729" t="b">
        <v>1</v>
      </c>
      <c r="R729" t="b">
        <v>0</v>
      </c>
      <c r="S729" t="s">
        <v>1032</v>
      </c>
      <c r="T729" t="s">
        <v>992</v>
      </c>
      <c r="U729" t="s">
        <v>1139</v>
      </c>
      <c r="V729" t="s">
        <v>995</v>
      </c>
      <c r="W729" t="s">
        <v>1034</v>
      </c>
      <c r="X729" t="s">
        <v>2493</v>
      </c>
    </row>
    <row r="730" spans="1:24" x14ac:dyDescent="0.25">
      <c r="A730" t="s">
        <v>42</v>
      </c>
      <c r="B730" t="s">
        <v>1815</v>
      </c>
      <c r="C730" t="s">
        <v>342</v>
      </c>
      <c r="E730" t="s">
        <v>1021</v>
      </c>
      <c r="F730">
        <v>82367</v>
      </c>
      <c r="G730" t="s">
        <v>1051</v>
      </c>
      <c r="H730" t="s">
        <v>1813</v>
      </c>
      <c r="I730" t="s">
        <v>1782</v>
      </c>
      <c r="J730" t="s">
        <v>1424</v>
      </c>
      <c r="K730" t="s">
        <v>1123</v>
      </c>
      <c r="L730" t="s">
        <v>1124</v>
      </c>
      <c r="M730" t="s">
        <v>1028</v>
      </c>
      <c r="N730" t="s">
        <v>1125</v>
      </c>
      <c r="O730" t="s">
        <v>992</v>
      </c>
      <c r="P730" t="s">
        <v>1127</v>
      </c>
      <c r="Q730" t="b">
        <v>1</v>
      </c>
      <c r="R730" t="b">
        <v>0</v>
      </c>
      <c r="S730" t="s">
        <v>1032</v>
      </c>
      <c r="T730" t="s">
        <v>992</v>
      </c>
      <c r="U730" t="s">
        <v>1139</v>
      </c>
      <c r="V730" t="s">
        <v>995</v>
      </c>
      <c r="W730" t="s">
        <v>1034</v>
      </c>
      <c r="X730" t="s">
        <v>2493</v>
      </c>
    </row>
    <row r="731" spans="1:24" x14ac:dyDescent="0.25">
      <c r="A731" t="s">
        <v>42</v>
      </c>
      <c r="B731" t="s">
        <v>1817</v>
      </c>
      <c r="C731" t="s">
        <v>342</v>
      </c>
      <c r="E731" t="s">
        <v>1129</v>
      </c>
      <c r="F731">
        <v>67961</v>
      </c>
      <c r="G731" t="s">
        <v>1051</v>
      </c>
      <c r="H731" t="s">
        <v>1818</v>
      </c>
      <c r="I731" t="s">
        <v>1782</v>
      </c>
      <c r="J731" t="s">
        <v>1424</v>
      </c>
      <c r="K731" t="s">
        <v>1131</v>
      </c>
      <c r="L731" t="s">
        <v>1132</v>
      </c>
      <c r="M731" t="s">
        <v>1028</v>
      </c>
      <c r="N731" t="s">
        <v>1133</v>
      </c>
      <c r="O731" t="s">
        <v>992</v>
      </c>
      <c r="P731" t="s">
        <v>1135</v>
      </c>
      <c r="Q731" t="b">
        <v>1</v>
      </c>
      <c r="R731" t="b">
        <v>0</v>
      </c>
      <c r="S731" t="s">
        <v>1032</v>
      </c>
      <c r="T731" t="s">
        <v>992</v>
      </c>
      <c r="U731" t="s">
        <v>1139</v>
      </c>
      <c r="V731" t="s">
        <v>995</v>
      </c>
      <c r="W731" t="s">
        <v>1034</v>
      </c>
      <c r="X731" t="s">
        <v>2493</v>
      </c>
    </row>
    <row r="732" spans="1:24" x14ac:dyDescent="0.25">
      <c r="A732" t="s">
        <v>42</v>
      </c>
      <c r="B732" t="s">
        <v>1820</v>
      </c>
      <c r="C732" t="s">
        <v>343</v>
      </c>
      <c r="E732" t="s">
        <v>990</v>
      </c>
      <c r="F732">
        <v>7992</v>
      </c>
      <c r="G732" t="s">
        <v>1051</v>
      </c>
      <c r="H732" t="s">
        <v>1821</v>
      </c>
      <c r="I732" t="s">
        <v>1822</v>
      </c>
      <c r="J732" t="s">
        <v>1424</v>
      </c>
      <c r="K732" t="s">
        <v>1026</v>
      </c>
      <c r="L732" t="s">
        <v>1027</v>
      </c>
      <c r="M732" t="s">
        <v>1028</v>
      </c>
      <c r="N732" t="s">
        <v>1029</v>
      </c>
      <c r="O732" t="s">
        <v>992</v>
      </c>
      <c r="P732" t="s">
        <v>1031</v>
      </c>
      <c r="Q732" t="b">
        <v>1</v>
      </c>
      <c r="R732" t="b">
        <v>0</v>
      </c>
      <c r="S732" t="s">
        <v>2491</v>
      </c>
      <c r="T732" t="s">
        <v>992</v>
      </c>
      <c r="U732" t="s">
        <v>1139</v>
      </c>
      <c r="V732" t="s">
        <v>995</v>
      </c>
      <c r="W732" t="s">
        <v>1034</v>
      </c>
      <c r="X732" t="s">
        <v>2492</v>
      </c>
    </row>
    <row r="733" spans="1:24" x14ac:dyDescent="0.25">
      <c r="A733" t="s">
        <v>42</v>
      </c>
      <c r="B733" t="s">
        <v>1823</v>
      </c>
      <c r="C733" t="s">
        <v>343</v>
      </c>
      <c r="E733" t="s">
        <v>999</v>
      </c>
      <c r="F733">
        <v>8131</v>
      </c>
      <c r="G733" t="s">
        <v>1051</v>
      </c>
      <c r="H733" t="s">
        <v>1824</v>
      </c>
      <c r="I733" t="s">
        <v>1822</v>
      </c>
      <c r="J733" t="s">
        <v>1424</v>
      </c>
      <c r="K733" t="s">
        <v>1038</v>
      </c>
      <c r="L733" t="s">
        <v>1039</v>
      </c>
      <c r="M733" t="s">
        <v>1028</v>
      </c>
      <c r="N733" t="s">
        <v>1040</v>
      </c>
      <c r="O733" t="s">
        <v>992</v>
      </c>
      <c r="P733" t="s">
        <v>1042</v>
      </c>
      <c r="Q733" t="b">
        <v>1</v>
      </c>
      <c r="R733" t="b">
        <v>0</v>
      </c>
      <c r="S733" t="s">
        <v>2491</v>
      </c>
      <c r="T733" t="s">
        <v>992</v>
      </c>
      <c r="U733" t="s">
        <v>1139</v>
      </c>
      <c r="V733" t="s">
        <v>995</v>
      </c>
      <c r="W733" t="s">
        <v>1034</v>
      </c>
      <c r="X733" t="s">
        <v>2492</v>
      </c>
    </row>
    <row r="734" spans="1:24" x14ac:dyDescent="0.25">
      <c r="A734" t="s">
        <v>42</v>
      </c>
      <c r="B734" t="s">
        <v>1825</v>
      </c>
      <c r="C734" t="s">
        <v>343</v>
      </c>
      <c r="E734" t="s">
        <v>1001</v>
      </c>
      <c r="F734">
        <v>8158</v>
      </c>
      <c r="G734" t="s">
        <v>1051</v>
      </c>
      <c r="H734" t="s">
        <v>1826</v>
      </c>
      <c r="I734" t="s">
        <v>1822</v>
      </c>
      <c r="J734" t="s">
        <v>1424</v>
      </c>
      <c r="K734" t="s">
        <v>1045</v>
      </c>
      <c r="L734" t="s">
        <v>1046</v>
      </c>
      <c r="M734" t="s">
        <v>1028</v>
      </c>
      <c r="N734" t="s">
        <v>1047</v>
      </c>
      <c r="O734" t="s">
        <v>992</v>
      </c>
      <c r="P734" t="s">
        <v>1049</v>
      </c>
      <c r="Q734" t="b">
        <v>1</v>
      </c>
      <c r="R734" t="b">
        <v>0</v>
      </c>
      <c r="S734" t="s">
        <v>2491</v>
      </c>
      <c r="T734" t="s">
        <v>992</v>
      </c>
      <c r="U734" t="s">
        <v>1139</v>
      </c>
      <c r="V734" t="s">
        <v>995</v>
      </c>
      <c r="W734" t="s">
        <v>1034</v>
      </c>
      <c r="X734" t="s">
        <v>2492</v>
      </c>
    </row>
    <row r="735" spans="1:24" x14ac:dyDescent="0.25">
      <c r="A735" t="s">
        <v>42</v>
      </c>
      <c r="B735" t="s">
        <v>1827</v>
      </c>
      <c r="C735" t="s">
        <v>343</v>
      </c>
      <c r="E735" t="s">
        <v>1003</v>
      </c>
      <c r="F735">
        <v>8264</v>
      </c>
      <c r="G735" t="s">
        <v>1051</v>
      </c>
      <c r="H735" t="s">
        <v>1828</v>
      </c>
      <c r="I735" t="s">
        <v>1829</v>
      </c>
      <c r="J735" t="s">
        <v>1424</v>
      </c>
      <c r="K735" t="s">
        <v>1065</v>
      </c>
      <c r="L735" t="s">
        <v>1432</v>
      </c>
      <c r="M735" t="s">
        <v>1028</v>
      </c>
      <c r="N735" t="s">
        <v>1067</v>
      </c>
      <c r="O735" t="s">
        <v>992</v>
      </c>
      <c r="P735" t="s">
        <v>1069</v>
      </c>
      <c r="Q735" t="b">
        <v>1</v>
      </c>
      <c r="R735" t="b">
        <v>0</v>
      </c>
      <c r="S735" t="s">
        <v>2491</v>
      </c>
      <c r="T735" t="s">
        <v>992</v>
      </c>
      <c r="U735" t="s">
        <v>1139</v>
      </c>
      <c r="V735" t="s">
        <v>995</v>
      </c>
      <c r="W735" t="s">
        <v>1034</v>
      </c>
      <c r="X735" t="s">
        <v>2492</v>
      </c>
    </row>
    <row r="736" spans="1:24" x14ac:dyDescent="0.25">
      <c r="A736" t="s">
        <v>42</v>
      </c>
      <c r="B736" t="s">
        <v>1830</v>
      </c>
      <c r="C736" t="s">
        <v>343</v>
      </c>
      <c r="E736" t="s">
        <v>1005</v>
      </c>
      <c r="F736">
        <v>8264</v>
      </c>
      <c r="G736" t="s">
        <v>1051</v>
      </c>
      <c r="H736" t="s">
        <v>1828</v>
      </c>
      <c r="I736" t="s">
        <v>1822</v>
      </c>
      <c r="J736" t="s">
        <v>1424</v>
      </c>
      <c r="K736" t="s">
        <v>1065</v>
      </c>
      <c r="L736" t="s">
        <v>1066</v>
      </c>
      <c r="M736" t="s">
        <v>1028</v>
      </c>
      <c r="N736" t="s">
        <v>1067</v>
      </c>
      <c r="O736" t="s">
        <v>992</v>
      </c>
      <c r="P736" t="s">
        <v>1069</v>
      </c>
      <c r="Q736" t="b">
        <v>1</v>
      </c>
      <c r="R736" t="b">
        <v>0</v>
      </c>
      <c r="S736" t="s">
        <v>2491</v>
      </c>
      <c r="T736" t="s">
        <v>992</v>
      </c>
      <c r="U736" t="s">
        <v>1139</v>
      </c>
      <c r="V736" t="s">
        <v>995</v>
      </c>
      <c r="W736" t="s">
        <v>1034</v>
      </c>
      <c r="X736" t="s">
        <v>2492</v>
      </c>
    </row>
    <row r="737" spans="1:24" x14ac:dyDescent="0.25">
      <c r="A737" t="s">
        <v>42</v>
      </c>
      <c r="B737" t="s">
        <v>1831</v>
      </c>
      <c r="C737" t="s">
        <v>343</v>
      </c>
      <c r="E737" t="s">
        <v>1007</v>
      </c>
      <c r="F737">
        <v>8012</v>
      </c>
      <c r="G737" t="s">
        <v>1051</v>
      </c>
      <c r="H737" t="s">
        <v>1832</v>
      </c>
      <c r="I737" t="s">
        <v>1822</v>
      </c>
      <c r="J737" t="s">
        <v>1424</v>
      </c>
      <c r="K737" t="s">
        <v>1072</v>
      </c>
      <c r="L737" t="s">
        <v>1073</v>
      </c>
      <c r="M737" t="s">
        <v>1028</v>
      </c>
      <c r="N737" t="s">
        <v>1074</v>
      </c>
      <c r="O737" t="s">
        <v>992</v>
      </c>
      <c r="P737" t="s">
        <v>1076</v>
      </c>
      <c r="Q737" t="b">
        <v>1</v>
      </c>
      <c r="R737" t="b">
        <v>0</v>
      </c>
      <c r="S737" t="s">
        <v>2491</v>
      </c>
      <c r="T737" t="s">
        <v>992</v>
      </c>
      <c r="U737" t="s">
        <v>1139</v>
      </c>
      <c r="V737" t="s">
        <v>995</v>
      </c>
      <c r="W737" t="s">
        <v>1034</v>
      </c>
      <c r="X737" t="s">
        <v>2492</v>
      </c>
    </row>
    <row r="738" spans="1:24" x14ac:dyDescent="0.25">
      <c r="A738" t="s">
        <v>42</v>
      </c>
      <c r="B738" t="s">
        <v>1833</v>
      </c>
      <c r="C738" t="s">
        <v>343</v>
      </c>
      <c r="E738" t="s">
        <v>1009</v>
      </c>
      <c r="F738">
        <v>8053</v>
      </c>
      <c r="G738" t="s">
        <v>1051</v>
      </c>
      <c r="H738" t="s">
        <v>1834</v>
      </c>
      <c r="I738" t="s">
        <v>1822</v>
      </c>
      <c r="J738" t="s">
        <v>1424</v>
      </c>
      <c r="K738" t="s">
        <v>1079</v>
      </c>
      <c r="L738" t="s">
        <v>1080</v>
      </c>
      <c r="M738" t="s">
        <v>1028</v>
      </c>
      <c r="N738" t="s">
        <v>1081</v>
      </c>
      <c r="O738" t="s">
        <v>992</v>
      </c>
      <c r="P738" t="s">
        <v>1083</v>
      </c>
      <c r="Q738" t="b">
        <v>1</v>
      </c>
      <c r="R738" t="b">
        <v>0</v>
      </c>
      <c r="S738" t="s">
        <v>2491</v>
      </c>
      <c r="T738" t="s">
        <v>992</v>
      </c>
      <c r="U738" t="s">
        <v>1139</v>
      </c>
      <c r="V738" t="s">
        <v>995</v>
      </c>
      <c r="W738" t="s">
        <v>1034</v>
      </c>
      <c r="X738" t="s">
        <v>2492</v>
      </c>
    </row>
    <row r="739" spans="1:24" x14ac:dyDescent="0.25">
      <c r="A739" t="s">
        <v>42</v>
      </c>
      <c r="B739" t="s">
        <v>1835</v>
      </c>
      <c r="C739" t="s">
        <v>343</v>
      </c>
      <c r="E739" t="s">
        <v>1011</v>
      </c>
      <c r="F739">
        <v>8461</v>
      </c>
      <c r="G739" t="s">
        <v>1051</v>
      </c>
      <c r="H739" t="s">
        <v>1836</v>
      </c>
      <c r="I739" t="s">
        <v>1829</v>
      </c>
      <c r="J739" t="s">
        <v>1424</v>
      </c>
      <c r="K739" t="s">
        <v>1094</v>
      </c>
      <c r="L739" t="s">
        <v>1440</v>
      </c>
      <c r="M739" t="s">
        <v>1028</v>
      </c>
      <c r="N739" t="s">
        <v>1096</v>
      </c>
      <c r="O739" t="s">
        <v>992</v>
      </c>
      <c r="P739" t="s">
        <v>1098</v>
      </c>
      <c r="Q739" t="b">
        <v>1</v>
      </c>
      <c r="R739" t="b">
        <v>0</v>
      </c>
      <c r="S739" t="s">
        <v>2491</v>
      </c>
      <c r="T739" t="s">
        <v>992</v>
      </c>
      <c r="U739" t="s">
        <v>1139</v>
      </c>
      <c r="V739" t="s">
        <v>995</v>
      </c>
      <c r="W739" t="s">
        <v>1034</v>
      </c>
      <c r="X739" t="s">
        <v>2492</v>
      </c>
    </row>
    <row r="740" spans="1:24" x14ac:dyDescent="0.25">
      <c r="A740" t="s">
        <v>42</v>
      </c>
      <c r="B740" t="s">
        <v>1848</v>
      </c>
      <c r="C740" t="s">
        <v>343</v>
      </c>
      <c r="E740" t="s">
        <v>1021</v>
      </c>
      <c r="F740">
        <v>9413</v>
      </c>
      <c r="G740" t="s">
        <v>1051</v>
      </c>
      <c r="H740" t="s">
        <v>1846</v>
      </c>
      <c r="I740" t="s">
        <v>1822</v>
      </c>
      <c r="J740" t="s">
        <v>1424</v>
      </c>
      <c r="K740" t="s">
        <v>1123</v>
      </c>
      <c r="L740" t="s">
        <v>1124</v>
      </c>
      <c r="M740" t="s">
        <v>1028</v>
      </c>
      <c r="N740" t="s">
        <v>1125</v>
      </c>
      <c r="O740" t="s">
        <v>992</v>
      </c>
      <c r="P740" t="s">
        <v>1127</v>
      </c>
      <c r="Q740" t="b">
        <v>1</v>
      </c>
      <c r="R740" t="b">
        <v>0</v>
      </c>
      <c r="S740" t="s">
        <v>2491</v>
      </c>
      <c r="T740" t="s">
        <v>992</v>
      </c>
      <c r="U740" t="s">
        <v>1139</v>
      </c>
      <c r="V740" t="s">
        <v>995</v>
      </c>
      <c r="W740" t="s">
        <v>1034</v>
      </c>
      <c r="X740" t="s">
        <v>2492</v>
      </c>
    </row>
    <row r="741" spans="1:24" x14ac:dyDescent="0.25">
      <c r="A741" t="s">
        <v>42</v>
      </c>
      <c r="B741" t="s">
        <v>1849</v>
      </c>
      <c r="C741" t="s">
        <v>343</v>
      </c>
      <c r="E741" t="s">
        <v>1129</v>
      </c>
      <c r="F741">
        <v>9331</v>
      </c>
      <c r="G741" t="s">
        <v>1051</v>
      </c>
      <c r="H741" t="s">
        <v>1850</v>
      </c>
      <c r="I741" t="s">
        <v>1822</v>
      </c>
      <c r="J741" t="s">
        <v>1424</v>
      </c>
      <c r="K741" t="s">
        <v>1131</v>
      </c>
      <c r="L741" t="s">
        <v>1132</v>
      </c>
      <c r="M741" t="s">
        <v>1028</v>
      </c>
      <c r="N741" t="s">
        <v>1133</v>
      </c>
      <c r="O741" t="s">
        <v>992</v>
      </c>
      <c r="P741" t="s">
        <v>1135</v>
      </c>
      <c r="Q741" t="b">
        <v>1</v>
      </c>
      <c r="R741" t="b">
        <v>0</v>
      </c>
      <c r="S741" t="s">
        <v>2491</v>
      </c>
      <c r="T741" t="s">
        <v>992</v>
      </c>
      <c r="U741" t="s">
        <v>1139</v>
      </c>
      <c r="V741" t="s">
        <v>995</v>
      </c>
      <c r="W741" t="s">
        <v>1034</v>
      </c>
      <c r="X741" t="s">
        <v>2492</v>
      </c>
    </row>
    <row r="742" spans="1:24" x14ac:dyDescent="0.25">
      <c r="A742" t="s">
        <v>42</v>
      </c>
      <c r="B742" t="s">
        <v>1851</v>
      </c>
      <c r="C742" t="s">
        <v>346</v>
      </c>
      <c r="E742" t="s">
        <v>990</v>
      </c>
      <c r="F742">
        <v>99627</v>
      </c>
      <c r="G742" t="s">
        <v>1051</v>
      </c>
      <c r="H742" t="s">
        <v>1852</v>
      </c>
      <c r="I742" t="s">
        <v>1853</v>
      </c>
      <c r="J742" t="s">
        <v>1424</v>
      </c>
      <c r="K742" t="s">
        <v>1026</v>
      </c>
      <c r="L742" t="s">
        <v>1027</v>
      </c>
      <c r="M742" t="s">
        <v>1028</v>
      </c>
      <c r="N742" t="s">
        <v>1029</v>
      </c>
      <c r="O742" t="s">
        <v>992</v>
      </c>
      <c r="P742" t="s">
        <v>1031</v>
      </c>
      <c r="Q742" t="b">
        <v>1</v>
      </c>
      <c r="R742" t="b">
        <v>0</v>
      </c>
      <c r="S742" t="s">
        <v>2491</v>
      </c>
      <c r="T742" t="s">
        <v>992</v>
      </c>
      <c r="U742" t="s">
        <v>1139</v>
      </c>
      <c r="V742" t="s">
        <v>995</v>
      </c>
      <c r="W742" t="s">
        <v>1034</v>
      </c>
      <c r="X742" t="s">
        <v>2492</v>
      </c>
    </row>
    <row r="743" spans="1:24" x14ac:dyDescent="0.25">
      <c r="A743" t="s">
        <v>42</v>
      </c>
      <c r="B743" t="s">
        <v>1854</v>
      </c>
      <c r="C743" t="s">
        <v>346</v>
      </c>
      <c r="E743" t="s">
        <v>999</v>
      </c>
      <c r="F743">
        <v>97041</v>
      </c>
      <c r="G743" t="s">
        <v>1051</v>
      </c>
      <c r="H743" t="s">
        <v>1855</v>
      </c>
      <c r="I743" t="s">
        <v>1853</v>
      </c>
      <c r="J743" t="s">
        <v>1424</v>
      </c>
      <c r="K743" t="s">
        <v>1038</v>
      </c>
      <c r="L743" t="s">
        <v>1039</v>
      </c>
      <c r="M743" t="s">
        <v>1028</v>
      </c>
      <c r="N743" t="s">
        <v>1040</v>
      </c>
      <c r="O743" t="s">
        <v>992</v>
      </c>
      <c r="P743" t="s">
        <v>1042</v>
      </c>
      <c r="Q743" t="b">
        <v>1</v>
      </c>
      <c r="R743" t="b">
        <v>0</v>
      </c>
      <c r="S743" t="s">
        <v>2491</v>
      </c>
      <c r="T743" t="s">
        <v>992</v>
      </c>
      <c r="U743" t="s">
        <v>1139</v>
      </c>
      <c r="V743" t="s">
        <v>995</v>
      </c>
      <c r="W743" t="s">
        <v>1034</v>
      </c>
      <c r="X743" t="s">
        <v>2492</v>
      </c>
    </row>
    <row r="744" spans="1:24" x14ac:dyDescent="0.25">
      <c r="A744" t="s">
        <v>42</v>
      </c>
      <c r="B744" t="s">
        <v>1856</v>
      </c>
      <c r="C744" t="s">
        <v>346</v>
      </c>
      <c r="E744" t="s">
        <v>1001</v>
      </c>
      <c r="F744">
        <v>98071</v>
      </c>
      <c r="G744" t="s">
        <v>1051</v>
      </c>
      <c r="H744" t="s">
        <v>1857</v>
      </c>
      <c r="I744" t="s">
        <v>1853</v>
      </c>
      <c r="J744" t="s">
        <v>1424</v>
      </c>
      <c r="K744" t="s">
        <v>1045</v>
      </c>
      <c r="L744" t="s">
        <v>1046</v>
      </c>
      <c r="M744" t="s">
        <v>1028</v>
      </c>
      <c r="N744" t="s">
        <v>1047</v>
      </c>
      <c r="O744" t="s">
        <v>992</v>
      </c>
      <c r="P744" t="s">
        <v>1049</v>
      </c>
      <c r="Q744" t="b">
        <v>1</v>
      </c>
      <c r="R744" t="b">
        <v>0</v>
      </c>
      <c r="S744" t="s">
        <v>2491</v>
      </c>
      <c r="T744" t="s">
        <v>992</v>
      </c>
      <c r="U744" t="s">
        <v>1139</v>
      </c>
      <c r="V744" t="s">
        <v>995</v>
      </c>
      <c r="W744" t="s">
        <v>1034</v>
      </c>
      <c r="X744" t="s">
        <v>2492</v>
      </c>
    </row>
    <row r="745" spans="1:24" x14ac:dyDescent="0.25">
      <c r="A745" t="s">
        <v>42</v>
      </c>
      <c r="B745" t="s">
        <v>1858</v>
      </c>
      <c r="C745" t="s">
        <v>346</v>
      </c>
      <c r="E745" t="s">
        <v>1003</v>
      </c>
      <c r="F745">
        <v>95088</v>
      </c>
      <c r="G745" t="s">
        <v>1051</v>
      </c>
      <c r="H745" t="s">
        <v>1859</v>
      </c>
      <c r="I745" t="s">
        <v>1860</v>
      </c>
      <c r="J745" t="s">
        <v>1424</v>
      </c>
      <c r="K745" t="s">
        <v>1065</v>
      </c>
      <c r="L745" t="s">
        <v>1432</v>
      </c>
      <c r="M745" t="s">
        <v>1028</v>
      </c>
      <c r="N745" t="s">
        <v>1067</v>
      </c>
      <c r="O745" t="s">
        <v>992</v>
      </c>
      <c r="P745" t="s">
        <v>1069</v>
      </c>
      <c r="Q745" t="b">
        <v>1</v>
      </c>
      <c r="R745" t="b">
        <v>0</v>
      </c>
      <c r="S745" t="s">
        <v>2491</v>
      </c>
      <c r="T745" t="s">
        <v>992</v>
      </c>
      <c r="U745" t="s">
        <v>1139</v>
      </c>
      <c r="V745" t="s">
        <v>995</v>
      </c>
      <c r="W745" t="s">
        <v>1034</v>
      </c>
      <c r="X745" t="s">
        <v>2492</v>
      </c>
    </row>
    <row r="746" spans="1:24" x14ac:dyDescent="0.25">
      <c r="A746" t="s">
        <v>42</v>
      </c>
      <c r="B746" t="s">
        <v>1861</v>
      </c>
      <c r="C746" t="s">
        <v>346</v>
      </c>
      <c r="E746" t="s">
        <v>1005</v>
      </c>
      <c r="F746">
        <v>95088</v>
      </c>
      <c r="G746" t="s">
        <v>1051</v>
      </c>
      <c r="H746" t="s">
        <v>1859</v>
      </c>
      <c r="I746" t="s">
        <v>1853</v>
      </c>
      <c r="J746" t="s">
        <v>1424</v>
      </c>
      <c r="K746" t="s">
        <v>1065</v>
      </c>
      <c r="L746" t="s">
        <v>1066</v>
      </c>
      <c r="M746" t="s">
        <v>1028</v>
      </c>
      <c r="N746" t="s">
        <v>1067</v>
      </c>
      <c r="O746" t="s">
        <v>992</v>
      </c>
      <c r="P746" t="s">
        <v>1069</v>
      </c>
      <c r="Q746" t="b">
        <v>1</v>
      </c>
      <c r="R746" t="b">
        <v>0</v>
      </c>
      <c r="S746" t="s">
        <v>2491</v>
      </c>
      <c r="T746" t="s">
        <v>992</v>
      </c>
      <c r="U746" t="s">
        <v>1139</v>
      </c>
      <c r="V746" t="s">
        <v>995</v>
      </c>
      <c r="W746" t="s">
        <v>1034</v>
      </c>
      <c r="X746" t="s">
        <v>2492</v>
      </c>
    </row>
    <row r="747" spans="1:24" x14ac:dyDescent="0.25">
      <c r="A747" t="s">
        <v>42</v>
      </c>
      <c r="B747" t="s">
        <v>1862</v>
      </c>
      <c r="C747" t="s">
        <v>346</v>
      </c>
      <c r="E747" t="s">
        <v>1007</v>
      </c>
      <c r="F747">
        <v>91831</v>
      </c>
      <c r="G747" t="s">
        <v>1051</v>
      </c>
      <c r="H747" t="s">
        <v>1863</v>
      </c>
      <c r="I747" t="s">
        <v>1853</v>
      </c>
      <c r="J747" t="s">
        <v>1424</v>
      </c>
      <c r="K747" t="s">
        <v>1072</v>
      </c>
      <c r="L747" t="s">
        <v>1073</v>
      </c>
      <c r="M747" t="s">
        <v>1028</v>
      </c>
      <c r="N747" t="s">
        <v>1074</v>
      </c>
      <c r="O747" t="s">
        <v>992</v>
      </c>
      <c r="P747" t="s">
        <v>1076</v>
      </c>
      <c r="Q747" t="b">
        <v>1</v>
      </c>
      <c r="R747" t="b">
        <v>0</v>
      </c>
      <c r="S747" t="s">
        <v>2491</v>
      </c>
      <c r="T747" t="s">
        <v>992</v>
      </c>
      <c r="U747" t="s">
        <v>1139</v>
      </c>
      <c r="V747" t="s">
        <v>995</v>
      </c>
      <c r="W747" t="s">
        <v>1034</v>
      </c>
      <c r="X747" t="s">
        <v>2492</v>
      </c>
    </row>
    <row r="748" spans="1:24" x14ac:dyDescent="0.25">
      <c r="A748" t="s">
        <v>42</v>
      </c>
      <c r="B748" t="s">
        <v>1864</v>
      </c>
      <c r="C748" t="s">
        <v>346</v>
      </c>
      <c r="E748" t="s">
        <v>1009</v>
      </c>
      <c r="F748">
        <v>86196</v>
      </c>
      <c r="G748" t="s">
        <v>1051</v>
      </c>
      <c r="H748" t="s">
        <v>1865</v>
      </c>
      <c r="I748" t="s">
        <v>1853</v>
      </c>
      <c r="J748" t="s">
        <v>1424</v>
      </c>
      <c r="K748" t="s">
        <v>1079</v>
      </c>
      <c r="L748" t="s">
        <v>1080</v>
      </c>
      <c r="M748" t="s">
        <v>1028</v>
      </c>
      <c r="N748" t="s">
        <v>1081</v>
      </c>
      <c r="O748" t="s">
        <v>992</v>
      </c>
      <c r="P748" t="s">
        <v>1083</v>
      </c>
      <c r="Q748" t="b">
        <v>1</v>
      </c>
      <c r="R748" t="b">
        <v>0</v>
      </c>
      <c r="S748" t="s">
        <v>2491</v>
      </c>
      <c r="T748" t="s">
        <v>992</v>
      </c>
      <c r="U748" t="s">
        <v>1139</v>
      </c>
      <c r="V748" t="s">
        <v>995</v>
      </c>
      <c r="W748" t="s">
        <v>1034</v>
      </c>
      <c r="X748" t="s">
        <v>2492</v>
      </c>
    </row>
    <row r="749" spans="1:24" x14ac:dyDescent="0.25">
      <c r="A749" t="s">
        <v>42</v>
      </c>
      <c r="B749" t="s">
        <v>1866</v>
      </c>
      <c r="C749" t="s">
        <v>346</v>
      </c>
      <c r="E749" t="s">
        <v>1011</v>
      </c>
      <c r="F749">
        <v>83956</v>
      </c>
      <c r="G749" t="s">
        <v>1051</v>
      </c>
      <c r="H749" t="s">
        <v>1867</v>
      </c>
      <c r="I749" t="s">
        <v>1860</v>
      </c>
      <c r="J749" t="s">
        <v>1424</v>
      </c>
      <c r="K749" t="s">
        <v>1094</v>
      </c>
      <c r="L749" t="s">
        <v>1440</v>
      </c>
      <c r="M749" t="s">
        <v>1028</v>
      </c>
      <c r="N749" t="s">
        <v>1096</v>
      </c>
      <c r="O749" t="s">
        <v>992</v>
      </c>
      <c r="P749" t="s">
        <v>1098</v>
      </c>
      <c r="Q749" t="b">
        <v>1</v>
      </c>
      <c r="R749" t="b">
        <v>0</v>
      </c>
      <c r="S749" t="s">
        <v>2491</v>
      </c>
      <c r="T749" t="s">
        <v>992</v>
      </c>
      <c r="U749" t="s">
        <v>1139</v>
      </c>
      <c r="V749" t="s">
        <v>995</v>
      </c>
      <c r="W749" t="s">
        <v>1034</v>
      </c>
      <c r="X749" t="s">
        <v>2492</v>
      </c>
    </row>
    <row r="750" spans="1:24" x14ac:dyDescent="0.25">
      <c r="A750" t="s">
        <v>42</v>
      </c>
      <c r="B750" t="s">
        <v>1879</v>
      </c>
      <c r="C750" t="s">
        <v>346</v>
      </c>
      <c r="E750" t="s">
        <v>1021</v>
      </c>
      <c r="F750">
        <v>76685</v>
      </c>
      <c r="G750" t="s">
        <v>1051</v>
      </c>
      <c r="H750" t="s">
        <v>1877</v>
      </c>
      <c r="I750" t="s">
        <v>1853</v>
      </c>
      <c r="J750" t="s">
        <v>1424</v>
      </c>
      <c r="K750" t="s">
        <v>1123</v>
      </c>
      <c r="L750" t="s">
        <v>1124</v>
      </c>
      <c r="M750" t="s">
        <v>1028</v>
      </c>
      <c r="N750" t="s">
        <v>1125</v>
      </c>
      <c r="O750" t="s">
        <v>992</v>
      </c>
      <c r="P750" t="s">
        <v>1127</v>
      </c>
      <c r="Q750" t="b">
        <v>1</v>
      </c>
      <c r="R750" t="b">
        <v>0</v>
      </c>
      <c r="S750" t="s">
        <v>2491</v>
      </c>
      <c r="T750" t="s">
        <v>992</v>
      </c>
      <c r="U750" t="s">
        <v>1139</v>
      </c>
      <c r="V750" t="s">
        <v>995</v>
      </c>
      <c r="W750" t="s">
        <v>1034</v>
      </c>
      <c r="X750" t="s">
        <v>2492</v>
      </c>
    </row>
    <row r="751" spans="1:24" x14ac:dyDescent="0.25">
      <c r="A751" t="s">
        <v>42</v>
      </c>
      <c r="B751" t="s">
        <v>1880</v>
      </c>
      <c r="C751" t="s">
        <v>346</v>
      </c>
      <c r="E751" t="s">
        <v>1129</v>
      </c>
      <c r="F751">
        <v>74404</v>
      </c>
      <c r="G751" t="s">
        <v>1051</v>
      </c>
      <c r="H751" t="s">
        <v>1881</v>
      </c>
      <c r="I751" t="s">
        <v>1853</v>
      </c>
      <c r="J751" t="s">
        <v>1424</v>
      </c>
      <c r="K751" t="s">
        <v>1131</v>
      </c>
      <c r="L751" t="s">
        <v>1132</v>
      </c>
      <c r="M751" t="s">
        <v>1028</v>
      </c>
      <c r="N751" t="s">
        <v>1133</v>
      </c>
      <c r="O751" t="s">
        <v>992</v>
      </c>
      <c r="P751" t="s">
        <v>1135</v>
      </c>
      <c r="Q751" t="b">
        <v>1</v>
      </c>
      <c r="R751" t="b">
        <v>0</v>
      </c>
      <c r="S751" t="s">
        <v>2491</v>
      </c>
      <c r="T751" t="s">
        <v>992</v>
      </c>
      <c r="U751" t="s">
        <v>1139</v>
      </c>
      <c r="V751" t="s">
        <v>995</v>
      </c>
      <c r="W751" t="s">
        <v>1034</v>
      </c>
      <c r="X751" t="s">
        <v>2492</v>
      </c>
    </row>
    <row r="752" spans="1:24" x14ac:dyDescent="0.25">
      <c r="A752" t="s">
        <v>42</v>
      </c>
      <c r="B752" t="s">
        <v>1912</v>
      </c>
      <c r="C752" t="s">
        <v>348</v>
      </c>
      <c r="E752" t="s">
        <v>990</v>
      </c>
      <c r="F752">
        <v>53107</v>
      </c>
      <c r="G752" t="s">
        <v>1051</v>
      </c>
      <c r="H752" t="s">
        <v>1913</v>
      </c>
      <c r="I752" t="s">
        <v>1914</v>
      </c>
      <c r="J752" t="s">
        <v>1424</v>
      </c>
      <c r="K752" t="s">
        <v>1026</v>
      </c>
      <c r="L752" t="s">
        <v>1027</v>
      </c>
      <c r="M752" t="s">
        <v>1028</v>
      </c>
      <c r="N752" t="s">
        <v>1029</v>
      </c>
      <c r="O752" t="s">
        <v>992</v>
      </c>
      <c r="P752" t="s">
        <v>1031</v>
      </c>
      <c r="Q752" t="b">
        <v>1</v>
      </c>
      <c r="R752" t="b">
        <v>0</v>
      </c>
      <c r="S752" t="s">
        <v>2491</v>
      </c>
      <c r="T752" t="s">
        <v>992</v>
      </c>
      <c r="U752" t="s">
        <v>1139</v>
      </c>
      <c r="V752" t="s">
        <v>995</v>
      </c>
      <c r="W752" t="s">
        <v>1034</v>
      </c>
      <c r="X752" t="s">
        <v>2492</v>
      </c>
    </row>
    <row r="753" spans="1:24" x14ac:dyDescent="0.25">
      <c r="A753" t="s">
        <v>42</v>
      </c>
      <c r="B753" t="s">
        <v>1915</v>
      </c>
      <c r="C753" t="s">
        <v>348</v>
      </c>
      <c r="E753" t="s">
        <v>999</v>
      </c>
      <c r="F753">
        <v>52886</v>
      </c>
      <c r="G753" t="s">
        <v>1051</v>
      </c>
      <c r="H753" t="s">
        <v>1916</v>
      </c>
      <c r="I753" t="s">
        <v>1914</v>
      </c>
      <c r="J753" t="s">
        <v>1424</v>
      </c>
      <c r="K753" t="s">
        <v>1038</v>
      </c>
      <c r="L753" t="s">
        <v>1039</v>
      </c>
      <c r="M753" t="s">
        <v>1028</v>
      </c>
      <c r="N753" t="s">
        <v>1040</v>
      </c>
      <c r="O753" t="s">
        <v>992</v>
      </c>
      <c r="P753" t="s">
        <v>1042</v>
      </c>
      <c r="Q753" t="b">
        <v>1</v>
      </c>
      <c r="R753" t="b">
        <v>0</v>
      </c>
      <c r="S753" t="s">
        <v>2491</v>
      </c>
      <c r="T753" t="s">
        <v>992</v>
      </c>
      <c r="U753" t="s">
        <v>1139</v>
      </c>
      <c r="V753" t="s">
        <v>995</v>
      </c>
      <c r="W753" t="s">
        <v>1034</v>
      </c>
      <c r="X753" t="s">
        <v>2492</v>
      </c>
    </row>
    <row r="754" spans="1:24" x14ac:dyDescent="0.25">
      <c r="A754" t="s">
        <v>42</v>
      </c>
      <c r="B754" t="s">
        <v>1917</v>
      </c>
      <c r="C754" t="s">
        <v>348</v>
      </c>
      <c r="E754" t="s">
        <v>1001</v>
      </c>
      <c r="F754">
        <v>51730</v>
      </c>
      <c r="G754" t="s">
        <v>1051</v>
      </c>
      <c r="H754" t="s">
        <v>1918</v>
      </c>
      <c r="I754" t="s">
        <v>1914</v>
      </c>
      <c r="J754" t="s">
        <v>1424</v>
      </c>
      <c r="K754" t="s">
        <v>1045</v>
      </c>
      <c r="L754" t="s">
        <v>1046</v>
      </c>
      <c r="M754" t="s">
        <v>1028</v>
      </c>
      <c r="N754" t="s">
        <v>1047</v>
      </c>
      <c r="O754" t="s">
        <v>992</v>
      </c>
      <c r="P754" t="s">
        <v>1049</v>
      </c>
      <c r="Q754" t="b">
        <v>1</v>
      </c>
      <c r="R754" t="b">
        <v>0</v>
      </c>
      <c r="S754" t="s">
        <v>2491</v>
      </c>
      <c r="T754" t="s">
        <v>992</v>
      </c>
      <c r="U754" t="s">
        <v>1139</v>
      </c>
      <c r="V754" t="s">
        <v>995</v>
      </c>
      <c r="W754" t="s">
        <v>1034</v>
      </c>
      <c r="X754" t="s">
        <v>2492</v>
      </c>
    </row>
    <row r="755" spans="1:24" x14ac:dyDescent="0.25">
      <c r="A755" t="s">
        <v>42</v>
      </c>
      <c r="B755" t="s">
        <v>1919</v>
      </c>
      <c r="C755" t="s">
        <v>348</v>
      </c>
      <c r="E755" t="s">
        <v>1003</v>
      </c>
      <c r="F755">
        <v>50353</v>
      </c>
      <c r="G755" t="s">
        <v>1051</v>
      </c>
      <c r="H755" t="s">
        <v>1920</v>
      </c>
      <c r="I755" t="s">
        <v>1921</v>
      </c>
      <c r="J755" t="s">
        <v>1424</v>
      </c>
      <c r="K755" t="s">
        <v>1065</v>
      </c>
      <c r="L755" t="s">
        <v>1432</v>
      </c>
      <c r="M755" t="s">
        <v>1028</v>
      </c>
      <c r="N755" t="s">
        <v>1067</v>
      </c>
      <c r="O755" t="s">
        <v>992</v>
      </c>
      <c r="P755" t="s">
        <v>1069</v>
      </c>
      <c r="Q755" t="b">
        <v>1</v>
      </c>
      <c r="R755" t="b">
        <v>0</v>
      </c>
      <c r="S755" t="s">
        <v>2491</v>
      </c>
      <c r="T755" t="s">
        <v>992</v>
      </c>
      <c r="U755" t="s">
        <v>1139</v>
      </c>
      <c r="V755" t="s">
        <v>995</v>
      </c>
      <c r="W755" t="s">
        <v>1034</v>
      </c>
      <c r="X755" t="s">
        <v>2492</v>
      </c>
    </row>
    <row r="756" spans="1:24" x14ac:dyDescent="0.25">
      <c r="A756" t="s">
        <v>42</v>
      </c>
      <c r="B756" t="s">
        <v>1922</v>
      </c>
      <c r="C756" t="s">
        <v>348</v>
      </c>
      <c r="E756" t="s">
        <v>1005</v>
      </c>
      <c r="F756">
        <v>50353</v>
      </c>
      <c r="G756" t="s">
        <v>1051</v>
      </c>
      <c r="H756" t="s">
        <v>1920</v>
      </c>
      <c r="I756" t="s">
        <v>1914</v>
      </c>
      <c r="J756" t="s">
        <v>1424</v>
      </c>
      <c r="K756" t="s">
        <v>1065</v>
      </c>
      <c r="L756" t="s">
        <v>1066</v>
      </c>
      <c r="M756" t="s">
        <v>1028</v>
      </c>
      <c r="N756" t="s">
        <v>1067</v>
      </c>
      <c r="O756" t="s">
        <v>992</v>
      </c>
      <c r="P756" t="s">
        <v>1069</v>
      </c>
      <c r="Q756" t="b">
        <v>1</v>
      </c>
      <c r="R756" t="b">
        <v>0</v>
      </c>
      <c r="S756" t="s">
        <v>2491</v>
      </c>
      <c r="T756" t="s">
        <v>992</v>
      </c>
      <c r="U756" t="s">
        <v>1139</v>
      </c>
      <c r="V756" t="s">
        <v>995</v>
      </c>
      <c r="W756" t="s">
        <v>1034</v>
      </c>
      <c r="X756" t="s">
        <v>2492</v>
      </c>
    </row>
    <row r="757" spans="1:24" x14ac:dyDescent="0.25">
      <c r="A757" t="s">
        <v>42</v>
      </c>
      <c r="B757" t="s">
        <v>1923</v>
      </c>
      <c r="C757" t="s">
        <v>348</v>
      </c>
      <c r="E757" t="s">
        <v>1007</v>
      </c>
      <c r="F757">
        <v>47564</v>
      </c>
      <c r="G757" t="s">
        <v>1051</v>
      </c>
      <c r="H757" t="s">
        <v>1924</v>
      </c>
      <c r="I757" t="s">
        <v>1914</v>
      </c>
      <c r="J757" t="s">
        <v>1424</v>
      </c>
      <c r="K757" t="s">
        <v>1072</v>
      </c>
      <c r="L757" t="s">
        <v>1073</v>
      </c>
      <c r="M757" t="s">
        <v>1028</v>
      </c>
      <c r="N757" t="s">
        <v>1074</v>
      </c>
      <c r="O757" t="s">
        <v>992</v>
      </c>
      <c r="P757" t="s">
        <v>1076</v>
      </c>
      <c r="Q757" t="b">
        <v>1</v>
      </c>
      <c r="R757" t="b">
        <v>0</v>
      </c>
      <c r="S757" t="s">
        <v>2491</v>
      </c>
      <c r="T757" t="s">
        <v>992</v>
      </c>
      <c r="U757" t="s">
        <v>1139</v>
      </c>
      <c r="V757" t="s">
        <v>995</v>
      </c>
      <c r="W757" t="s">
        <v>1034</v>
      </c>
      <c r="X757" t="s">
        <v>2492</v>
      </c>
    </row>
    <row r="758" spans="1:24" x14ac:dyDescent="0.25">
      <c r="A758" t="s">
        <v>42</v>
      </c>
      <c r="B758" t="s">
        <v>1925</v>
      </c>
      <c r="C758" t="s">
        <v>348</v>
      </c>
      <c r="E758" t="s">
        <v>1009</v>
      </c>
      <c r="F758">
        <v>47084</v>
      </c>
      <c r="G758" t="s">
        <v>1051</v>
      </c>
      <c r="H758" t="s">
        <v>1926</v>
      </c>
      <c r="I758" t="s">
        <v>1914</v>
      </c>
      <c r="J758" t="s">
        <v>1424</v>
      </c>
      <c r="K758" t="s">
        <v>1079</v>
      </c>
      <c r="L758" t="s">
        <v>1080</v>
      </c>
      <c r="M758" t="s">
        <v>1028</v>
      </c>
      <c r="N758" t="s">
        <v>1081</v>
      </c>
      <c r="O758" t="s">
        <v>992</v>
      </c>
      <c r="P758" t="s">
        <v>1083</v>
      </c>
      <c r="Q758" t="b">
        <v>1</v>
      </c>
      <c r="R758" t="b">
        <v>0</v>
      </c>
      <c r="S758" t="s">
        <v>2491</v>
      </c>
      <c r="T758" t="s">
        <v>992</v>
      </c>
      <c r="U758" t="s">
        <v>1139</v>
      </c>
      <c r="V758" t="s">
        <v>995</v>
      </c>
      <c r="W758" t="s">
        <v>1034</v>
      </c>
      <c r="X758" t="s">
        <v>2492</v>
      </c>
    </row>
    <row r="759" spans="1:24" x14ac:dyDescent="0.25">
      <c r="A759" t="s">
        <v>42</v>
      </c>
      <c r="B759" t="s">
        <v>1927</v>
      </c>
      <c r="C759" t="s">
        <v>348</v>
      </c>
      <c r="E759" t="s">
        <v>1011</v>
      </c>
      <c r="F759">
        <v>49006</v>
      </c>
      <c r="G759" t="s">
        <v>1051</v>
      </c>
      <c r="H759" t="s">
        <v>1928</v>
      </c>
      <c r="I759" t="s">
        <v>1921</v>
      </c>
      <c r="J759" t="s">
        <v>1424</v>
      </c>
      <c r="K759" t="s">
        <v>1094</v>
      </c>
      <c r="L759" t="s">
        <v>1440</v>
      </c>
      <c r="M759" t="s">
        <v>1028</v>
      </c>
      <c r="N759" t="s">
        <v>1096</v>
      </c>
      <c r="O759" t="s">
        <v>992</v>
      </c>
      <c r="P759" t="s">
        <v>1098</v>
      </c>
      <c r="Q759" t="b">
        <v>1</v>
      </c>
      <c r="R759" t="b">
        <v>0</v>
      </c>
      <c r="S759" t="s">
        <v>2491</v>
      </c>
      <c r="T759" t="s">
        <v>992</v>
      </c>
      <c r="U759" t="s">
        <v>1139</v>
      </c>
      <c r="V759" t="s">
        <v>995</v>
      </c>
      <c r="W759" t="s">
        <v>1034</v>
      </c>
      <c r="X759" t="s">
        <v>2492</v>
      </c>
    </row>
    <row r="760" spans="1:24" x14ac:dyDescent="0.25">
      <c r="A760" t="s">
        <v>42</v>
      </c>
      <c r="B760" t="s">
        <v>1931</v>
      </c>
      <c r="C760" t="s">
        <v>348</v>
      </c>
      <c r="E760" t="s">
        <v>1015</v>
      </c>
      <c r="F760">
        <v>41300</v>
      </c>
      <c r="G760" t="s">
        <v>1051</v>
      </c>
      <c r="H760" t="s">
        <v>1932</v>
      </c>
      <c r="I760" t="s">
        <v>1914</v>
      </c>
      <c r="J760" t="s">
        <v>1424</v>
      </c>
      <c r="K760" t="s">
        <v>1102</v>
      </c>
      <c r="L760" t="s">
        <v>1103</v>
      </c>
      <c r="M760" t="s">
        <v>1028</v>
      </c>
      <c r="N760" t="s">
        <v>1104</v>
      </c>
      <c r="O760" t="s">
        <v>992</v>
      </c>
      <c r="P760" t="s">
        <v>1106</v>
      </c>
      <c r="Q760" t="b">
        <v>1</v>
      </c>
      <c r="R760" t="b">
        <v>0</v>
      </c>
      <c r="S760" t="s">
        <v>1032</v>
      </c>
      <c r="T760" t="s">
        <v>992</v>
      </c>
      <c r="U760" t="s">
        <v>1139</v>
      </c>
      <c r="V760" t="s">
        <v>995</v>
      </c>
      <c r="W760" t="s">
        <v>1034</v>
      </c>
      <c r="X760" t="s">
        <v>2493</v>
      </c>
    </row>
    <row r="761" spans="1:24" x14ac:dyDescent="0.25">
      <c r="A761" t="s">
        <v>42</v>
      </c>
      <c r="B761" t="s">
        <v>1940</v>
      </c>
      <c r="C761" t="s">
        <v>348</v>
      </c>
      <c r="E761" t="s">
        <v>1021</v>
      </c>
      <c r="F761">
        <v>52055</v>
      </c>
      <c r="G761" t="s">
        <v>1051</v>
      </c>
      <c r="H761" t="s">
        <v>1938</v>
      </c>
      <c r="I761" t="s">
        <v>1914</v>
      </c>
      <c r="J761" t="s">
        <v>1424</v>
      </c>
      <c r="K761" t="s">
        <v>1123</v>
      </c>
      <c r="L761" t="s">
        <v>1124</v>
      </c>
      <c r="M761" t="s">
        <v>1028</v>
      </c>
      <c r="N761" t="s">
        <v>1125</v>
      </c>
      <c r="O761" t="s">
        <v>992</v>
      </c>
      <c r="P761" t="s">
        <v>1127</v>
      </c>
      <c r="Q761" t="b">
        <v>1</v>
      </c>
      <c r="R761" t="b">
        <v>0</v>
      </c>
      <c r="S761" t="s">
        <v>2491</v>
      </c>
      <c r="T761" t="s">
        <v>992</v>
      </c>
      <c r="U761" t="s">
        <v>1139</v>
      </c>
      <c r="V761" t="s">
        <v>995</v>
      </c>
      <c r="W761" t="s">
        <v>1034</v>
      </c>
      <c r="X761" t="s">
        <v>2492</v>
      </c>
    </row>
    <row r="762" spans="1:24" x14ac:dyDescent="0.25">
      <c r="A762" t="s">
        <v>42</v>
      </c>
      <c r="B762" t="s">
        <v>1941</v>
      </c>
      <c r="C762" t="s">
        <v>348</v>
      </c>
      <c r="E762" t="s">
        <v>1129</v>
      </c>
      <c r="F762">
        <v>55546</v>
      </c>
      <c r="G762" t="s">
        <v>1051</v>
      </c>
      <c r="H762" t="s">
        <v>1942</v>
      </c>
      <c r="I762" t="s">
        <v>1914</v>
      </c>
      <c r="J762" t="s">
        <v>1424</v>
      </c>
      <c r="K762" t="s">
        <v>1131</v>
      </c>
      <c r="L762" t="s">
        <v>1132</v>
      </c>
      <c r="M762" t="s">
        <v>1028</v>
      </c>
      <c r="N762" t="s">
        <v>1133</v>
      </c>
      <c r="O762" t="s">
        <v>992</v>
      </c>
      <c r="P762" t="s">
        <v>1135</v>
      </c>
      <c r="Q762" t="b">
        <v>1</v>
      </c>
      <c r="R762" t="b">
        <v>0</v>
      </c>
      <c r="S762" t="s">
        <v>2491</v>
      </c>
      <c r="T762" t="s">
        <v>992</v>
      </c>
      <c r="U762" t="s">
        <v>1139</v>
      </c>
      <c r="V762" t="s">
        <v>995</v>
      </c>
      <c r="W762" t="s">
        <v>1034</v>
      </c>
      <c r="X762" t="s">
        <v>2492</v>
      </c>
    </row>
    <row r="763" spans="1:24" x14ac:dyDescent="0.25">
      <c r="A763" t="s">
        <v>42</v>
      </c>
      <c r="B763" t="s">
        <v>1957</v>
      </c>
      <c r="C763" t="s">
        <v>351</v>
      </c>
      <c r="E763" t="s">
        <v>1005</v>
      </c>
      <c r="F763">
        <v>75236</v>
      </c>
      <c r="G763" t="s">
        <v>1051</v>
      </c>
      <c r="H763" t="s">
        <v>1954</v>
      </c>
      <c r="I763" t="s">
        <v>1945</v>
      </c>
      <c r="J763" t="s">
        <v>1424</v>
      </c>
      <c r="K763" t="s">
        <v>1065</v>
      </c>
      <c r="L763" t="s">
        <v>1066</v>
      </c>
      <c r="M763" t="s">
        <v>1028</v>
      </c>
      <c r="N763" t="s">
        <v>1067</v>
      </c>
      <c r="O763" t="s">
        <v>992</v>
      </c>
      <c r="P763" t="s">
        <v>1069</v>
      </c>
      <c r="Q763" t="b">
        <v>1</v>
      </c>
      <c r="R763" t="b">
        <v>0</v>
      </c>
      <c r="S763" t="s">
        <v>1032</v>
      </c>
      <c r="T763" t="s">
        <v>992</v>
      </c>
      <c r="U763" t="s">
        <v>1139</v>
      </c>
      <c r="V763" t="s">
        <v>995</v>
      </c>
      <c r="W763" t="s">
        <v>1034</v>
      </c>
      <c r="X763" t="s">
        <v>2493</v>
      </c>
    </row>
    <row r="764" spans="1:24" x14ac:dyDescent="0.25">
      <c r="A764" t="s">
        <v>42</v>
      </c>
      <c r="B764" t="s">
        <v>1959</v>
      </c>
      <c r="C764" t="s">
        <v>351</v>
      </c>
      <c r="E764" t="s">
        <v>1007</v>
      </c>
      <c r="F764">
        <v>78815</v>
      </c>
      <c r="G764" t="s">
        <v>1051</v>
      </c>
      <c r="H764" t="s">
        <v>1960</v>
      </c>
      <c r="I764" t="s">
        <v>1945</v>
      </c>
      <c r="J764" t="s">
        <v>1424</v>
      </c>
      <c r="K764" t="s">
        <v>1072</v>
      </c>
      <c r="L764" t="s">
        <v>1073</v>
      </c>
      <c r="M764" t="s">
        <v>1028</v>
      </c>
      <c r="N764" t="s">
        <v>1074</v>
      </c>
      <c r="O764" t="s">
        <v>992</v>
      </c>
      <c r="P764" t="s">
        <v>1076</v>
      </c>
      <c r="Q764" t="b">
        <v>1</v>
      </c>
      <c r="R764" t="b">
        <v>0</v>
      </c>
      <c r="S764" t="s">
        <v>1032</v>
      </c>
      <c r="T764" t="s">
        <v>992</v>
      </c>
      <c r="U764" t="s">
        <v>1139</v>
      </c>
      <c r="V764" t="s">
        <v>995</v>
      </c>
      <c r="W764" t="s">
        <v>1034</v>
      </c>
      <c r="X764" t="s">
        <v>2493</v>
      </c>
    </row>
    <row r="765" spans="1:24" x14ac:dyDescent="0.25">
      <c r="A765" t="s">
        <v>42</v>
      </c>
      <c r="B765" t="s">
        <v>1962</v>
      </c>
      <c r="C765" t="s">
        <v>351</v>
      </c>
      <c r="E765" t="s">
        <v>1009</v>
      </c>
      <c r="F765">
        <v>79850</v>
      </c>
      <c r="G765" t="s">
        <v>1051</v>
      </c>
      <c r="H765" t="s">
        <v>1963</v>
      </c>
      <c r="I765" t="s">
        <v>1945</v>
      </c>
      <c r="J765" t="s">
        <v>1424</v>
      </c>
      <c r="K765" t="s">
        <v>1079</v>
      </c>
      <c r="L765" t="s">
        <v>1080</v>
      </c>
      <c r="M765" t="s">
        <v>1028</v>
      </c>
      <c r="N765" t="s">
        <v>1081</v>
      </c>
      <c r="O765" t="s">
        <v>992</v>
      </c>
      <c r="P765" t="s">
        <v>1083</v>
      </c>
      <c r="Q765" t="b">
        <v>1</v>
      </c>
      <c r="R765" t="b">
        <v>0</v>
      </c>
      <c r="S765" t="s">
        <v>1032</v>
      </c>
      <c r="T765" t="s">
        <v>992</v>
      </c>
      <c r="U765" t="s">
        <v>1139</v>
      </c>
      <c r="V765" t="s">
        <v>995</v>
      </c>
      <c r="W765" t="s">
        <v>1034</v>
      </c>
      <c r="X765" t="s">
        <v>2493</v>
      </c>
    </row>
    <row r="766" spans="1:24" x14ac:dyDescent="0.25">
      <c r="A766" t="s">
        <v>42</v>
      </c>
      <c r="B766" t="s">
        <v>1968</v>
      </c>
      <c r="C766" t="s">
        <v>351</v>
      </c>
      <c r="E766" t="s">
        <v>1013</v>
      </c>
      <c r="F766">
        <v>84768</v>
      </c>
      <c r="G766" t="s">
        <v>1051</v>
      </c>
      <c r="H766" t="s">
        <v>1966</v>
      </c>
      <c r="I766" t="s">
        <v>1945</v>
      </c>
      <c r="J766" t="s">
        <v>1424</v>
      </c>
      <c r="K766" t="s">
        <v>1094</v>
      </c>
      <c r="L766" t="s">
        <v>1095</v>
      </c>
      <c r="M766" t="s">
        <v>1028</v>
      </c>
      <c r="N766" t="s">
        <v>1096</v>
      </c>
      <c r="O766" t="s">
        <v>992</v>
      </c>
      <c r="P766" t="s">
        <v>1098</v>
      </c>
      <c r="Q766" t="b">
        <v>1</v>
      </c>
      <c r="R766" t="b">
        <v>0</v>
      </c>
      <c r="S766" t="s">
        <v>1032</v>
      </c>
      <c r="T766" t="s">
        <v>992</v>
      </c>
      <c r="U766" t="s">
        <v>1139</v>
      </c>
      <c r="V766" t="s">
        <v>995</v>
      </c>
      <c r="W766" t="s">
        <v>1034</v>
      </c>
      <c r="X766" t="s">
        <v>2493</v>
      </c>
    </row>
    <row r="767" spans="1:24" x14ac:dyDescent="0.25">
      <c r="A767" t="s">
        <v>42</v>
      </c>
      <c r="B767" t="s">
        <v>1970</v>
      </c>
      <c r="C767" t="s">
        <v>351</v>
      </c>
      <c r="E767" t="s">
        <v>1015</v>
      </c>
      <c r="F767">
        <v>88711</v>
      </c>
      <c r="G767" t="s">
        <v>1051</v>
      </c>
      <c r="H767" t="s">
        <v>1971</v>
      </c>
      <c r="I767" t="s">
        <v>1945</v>
      </c>
      <c r="J767" t="s">
        <v>1424</v>
      </c>
      <c r="K767" t="s">
        <v>1102</v>
      </c>
      <c r="L767" t="s">
        <v>1103</v>
      </c>
      <c r="M767" t="s">
        <v>1028</v>
      </c>
      <c r="N767" t="s">
        <v>1104</v>
      </c>
      <c r="O767" t="s">
        <v>992</v>
      </c>
      <c r="P767" t="s">
        <v>1106</v>
      </c>
      <c r="Q767" t="b">
        <v>1</v>
      </c>
      <c r="R767" t="b">
        <v>0</v>
      </c>
      <c r="S767" t="s">
        <v>1032</v>
      </c>
      <c r="T767" t="s">
        <v>992</v>
      </c>
      <c r="U767" t="s">
        <v>1139</v>
      </c>
      <c r="V767" t="s">
        <v>995</v>
      </c>
      <c r="W767" t="s">
        <v>1034</v>
      </c>
      <c r="X767" t="s">
        <v>2493</v>
      </c>
    </row>
    <row r="768" spans="1:24" x14ac:dyDescent="0.25">
      <c r="A768" t="s">
        <v>42</v>
      </c>
      <c r="B768" t="s">
        <v>1979</v>
      </c>
      <c r="C768" t="s">
        <v>351</v>
      </c>
      <c r="E768" t="s">
        <v>1021</v>
      </c>
      <c r="F768">
        <v>95221</v>
      </c>
      <c r="G768" t="s">
        <v>1051</v>
      </c>
      <c r="H768" t="s">
        <v>1977</v>
      </c>
      <c r="I768" t="s">
        <v>1945</v>
      </c>
      <c r="J768" t="s">
        <v>1424</v>
      </c>
      <c r="K768" t="s">
        <v>1123</v>
      </c>
      <c r="L768" t="s">
        <v>1124</v>
      </c>
      <c r="M768" t="s">
        <v>1028</v>
      </c>
      <c r="N768" t="s">
        <v>1125</v>
      </c>
      <c r="O768" t="s">
        <v>992</v>
      </c>
      <c r="P768" t="s">
        <v>1127</v>
      </c>
      <c r="Q768" t="b">
        <v>1</v>
      </c>
      <c r="R768" t="b">
        <v>0</v>
      </c>
      <c r="S768" t="s">
        <v>1032</v>
      </c>
      <c r="T768" t="s">
        <v>992</v>
      </c>
      <c r="U768" t="s">
        <v>1139</v>
      </c>
      <c r="V768" t="s">
        <v>995</v>
      </c>
      <c r="W768" t="s">
        <v>1034</v>
      </c>
      <c r="X768" t="s">
        <v>2493</v>
      </c>
    </row>
    <row r="769" spans="1:24" x14ac:dyDescent="0.25">
      <c r="A769" t="s">
        <v>42</v>
      </c>
      <c r="B769" t="s">
        <v>1981</v>
      </c>
      <c r="C769" t="s">
        <v>351</v>
      </c>
      <c r="E769" t="s">
        <v>1129</v>
      </c>
      <c r="F769">
        <v>99507</v>
      </c>
      <c r="G769" t="s">
        <v>1051</v>
      </c>
      <c r="H769" t="s">
        <v>1982</v>
      </c>
      <c r="I769" t="s">
        <v>1945</v>
      </c>
      <c r="J769" t="s">
        <v>1424</v>
      </c>
      <c r="K769" t="s">
        <v>1131</v>
      </c>
      <c r="L769" t="s">
        <v>1132</v>
      </c>
      <c r="M769" t="s">
        <v>1028</v>
      </c>
      <c r="N769" t="s">
        <v>1133</v>
      </c>
      <c r="O769" t="s">
        <v>992</v>
      </c>
      <c r="P769" t="s">
        <v>1135</v>
      </c>
      <c r="Q769" t="b">
        <v>1</v>
      </c>
      <c r="R769" t="b">
        <v>0</v>
      </c>
      <c r="S769" t="s">
        <v>1032</v>
      </c>
      <c r="T769" t="s">
        <v>992</v>
      </c>
      <c r="U769" t="s">
        <v>1139</v>
      </c>
      <c r="V769" t="s">
        <v>995</v>
      </c>
      <c r="W769" t="s">
        <v>1034</v>
      </c>
      <c r="X769" t="s">
        <v>2493</v>
      </c>
    </row>
    <row r="770" spans="1:24" x14ac:dyDescent="0.25">
      <c r="A770" t="s">
        <v>42</v>
      </c>
      <c r="B770" t="s">
        <v>2009</v>
      </c>
      <c r="C770" t="s">
        <v>352</v>
      </c>
      <c r="E770" t="s">
        <v>1129</v>
      </c>
      <c r="F770">
        <v>12359</v>
      </c>
      <c r="G770" t="s">
        <v>1051</v>
      </c>
      <c r="H770" t="s">
        <v>2010</v>
      </c>
      <c r="I770" t="s">
        <v>1986</v>
      </c>
      <c r="J770" t="s">
        <v>1424</v>
      </c>
      <c r="K770" t="s">
        <v>1131</v>
      </c>
      <c r="L770" t="s">
        <v>1132</v>
      </c>
      <c r="M770" t="s">
        <v>1028</v>
      </c>
      <c r="N770" t="s">
        <v>1133</v>
      </c>
      <c r="O770" t="s">
        <v>992</v>
      </c>
      <c r="P770" t="s">
        <v>1135</v>
      </c>
      <c r="Q770" t="b">
        <v>1</v>
      </c>
      <c r="R770" t="b">
        <v>0</v>
      </c>
      <c r="S770" t="s">
        <v>2491</v>
      </c>
      <c r="T770" t="s">
        <v>992</v>
      </c>
      <c r="U770" t="s">
        <v>1139</v>
      </c>
      <c r="V770" t="s">
        <v>995</v>
      </c>
      <c r="W770" t="s">
        <v>1034</v>
      </c>
      <c r="X770" t="s">
        <v>2492</v>
      </c>
    </row>
    <row r="771" spans="1:24" x14ac:dyDescent="0.25">
      <c r="A771" t="s">
        <v>42</v>
      </c>
      <c r="B771" t="s">
        <v>2065</v>
      </c>
      <c r="C771" t="s">
        <v>354</v>
      </c>
      <c r="E771" t="s">
        <v>1021</v>
      </c>
      <c r="F771">
        <v>-4854</v>
      </c>
      <c r="G771" t="s">
        <v>1051</v>
      </c>
      <c r="H771" t="s">
        <v>2064</v>
      </c>
      <c r="I771" t="s">
        <v>2043</v>
      </c>
      <c r="J771" t="s">
        <v>1424</v>
      </c>
      <c r="K771" t="s">
        <v>1123</v>
      </c>
      <c r="L771" t="s">
        <v>1124</v>
      </c>
      <c r="M771" t="s">
        <v>1028</v>
      </c>
      <c r="N771" t="s">
        <v>1125</v>
      </c>
      <c r="O771" t="s">
        <v>992</v>
      </c>
      <c r="P771" t="s">
        <v>1127</v>
      </c>
      <c r="Q771" t="b">
        <v>1</v>
      </c>
      <c r="R771" t="b">
        <v>0</v>
      </c>
      <c r="S771" t="s">
        <v>2491</v>
      </c>
      <c r="T771" t="s">
        <v>992</v>
      </c>
      <c r="U771" t="s">
        <v>1139</v>
      </c>
      <c r="V771" t="s">
        <v>995</v>
      </c>
      <c r="W771" t="s">
        <v>1034</v>
      </c>
      <c r="X771" t="s">
        <v>2492</v>
      </c>
    </row>
    <row r="772" spans="1:24" x14ac:dyDescent="0.25">
      <c r="A772" t="s">
        <v>42</v>
      </c>
      <c r="B772" t="s">
        <v>2066</v>
      </c>
      <c r="C772" t="s">
        <v>354</v>
      </c>
      <c r="E772" t="s">
        <v>1129</v>
      </c>
      <c r="F772">
        <v>-5375</v>
      </c>
      <c r="G772" t="s">
        <v>1051</v>
      </c>
      <c r="H772" t="s">
        <v>2067</v>
      </c>
      <c r="I772" t="s">
        <v>2043</v>
      </c>
      <c r="J772" t="s">
        <v>1424</v>
      </c>
      <c r="K772" t="s">
        <v>1131</v>
      </c>
      <c r="L772" t="s">
        <v>1132</v>
      </c>
      <c r="M772" t="s">
        <v>1028</v>
      </c>
      <c r="N772" t="s">
        <v>1133</v>
      </c>
      <c r="O772" t="s">
        <v>992</v>
      </c>
      <c r="P772" t="s">
        <v>1135</v>
      </c>
      <c r="Q772" t="b">
        <v>1</v>
      </c>
      <c r="R772" t="b">
        <v>0</v>
      </c>
      <c r="S772" t="s">
        <v>2491</v>
      </c>
      <c r="T772" t="s">
        <v>992</v>
      </c>
      <c r="U772" t="s">
        <v>1139</v>
      </c>
      <c r="V772" t="s">
        <v>995</v>
      </c>
      <c r="W772" t="s">
        <v>1034</v>
      </c>
      <c r="X772" t="s">
        <v>2492</v>
      </c>
    </row>
    <row r="773" spans="1:24" x14ac:dyDescent="0.25">
      <c r="A773" t="s">
        <v>42</v>
      </c>
      <c r="B773" t="s">
        <v>2494</v>
      </c>
      <c r="C773" t="s">
        <v>355</v>
      </c>
      <c r="E773" t="s">
        <v>1005</v>
      </c>
      <c r="F773">
        <v>74194</v>
      </c>
      <c r="G773" t="s">
        <v>2432</v>
      </c>
      <c r="H773" t="s">
        <v>2484</v>
      </c>
      <c r="J773" t="s">
        <v>1424</v>
      </c>
      <c r="K773" t="s">
        <v>1072</v>
      </c>
      <c r="L773" t="s">
        <v>992</v>
      </c>
      <c r="Q773" t="b">
        <v>1</v>
      </c>
      <c r="R773" t="b">
        <v>0</v>
      </c>
      <c r="T773" t="s">
        <v>992</v>
      </c>
      <c r="U773" t="s">
        <v>1060</v>
      </c>
      <c r="V773" t="s">
        <v>995</v>
      </c>
      <c r="W773" t="s">
        <v>1034</v>
      </c>
      <c r="X773" t="s">
        <v>2495</v>
      </c>
    </row>
    <row r="774" spans="1:24" x14ac:dyDescent="0.25">
      <c r="A774" t="s">
        <v>42</v>
      </c>
      <c r="B774" t="s">
        <v>2496</v>
      </c>
      <c r="C774" t="s">
        <v>357</v>
      </c>
      <c r="E774" t="s">
        <v>1005</v>
      </c>
      <c r="F774">
        <v>74194</v>
      </c>
      <c r="G774" t="s">
        <v>2432</v>
      </c>
      <c r="H774" t="s">
        <v>2484</v>
      </c>
      <c r="J774" t="s">
        <v>1424</v>
      </c>
      <c r="K774" t="s">
        <v>1072</v>
      </c>
      <c r="L774" t="s">
        <v>992</v>
      </c>
      <c r="Q774" t="b">
        <v>1</v>
      </c>
      <c r="R774" t="b">
        <v>0</v>
      </c>
      <c r="T774" t="s">
        <v>992</v>
      </c>
      <c r="U774" t="s">
        <v>1060</v>
      </c>
      <c r="V774" t="s">
        <v>995</v>
      </c>
      <c r="W774" t="s">
        <v>1034</v>
      </c>
      <c r="X774" t="s">
        <v>2497</v>
      </c>
    </row>
    <row r="775" spans="1:24" x14ac:dyDescent="0.25">
      <c r="A775" t="s">
        <v>42</v>
      </c>
      <c r="B775" t="s">
        <v>2498</v>
      </c>
      <c r="C775" t="s">
        <v>355</v>
      </c>
      <c r="E775" t="s">
        <v>1007</v>
      </c>
      <c r="F775">
        <v>66708</v>
      </c>
      <c r="G775" t="s">
        <v>2432</v>
      </c>
      <c r="H775" t="s">
        <v>2484</v>
      </c>
      <c r="J775" t="s">
        <v>1424</v>
      </c>
      <c r="K775" t="s">
        <v>1079</v>
      </c>
      <c r="L775" t="s">
        <v>992</v>
      </c>
      <c r="Q775" t="b">
        <v>1</v>
      </c>
      <c r="R775" t="b">
        <v>0</v>
      </c>
      <c r="T775" t="s">
        <v>992</v>
      </c>
      <c r="U775" t="s">
        <v>1060</v>
      </c>
      <c r="V775" t="s">
        <v>995</v>
      </c>
      <c r="W775" t="s">
        <v>1034</v>
      </c>
      <c r="X775" t="s">
        <v>2495</v>
      </c>
    </row>
    <row r="776" spans="1:24" x14ac:dyDescent="0.25">
      <c r="A776" t="s">
        <v>42</v>
      </c>
      <c r="B776" t="s">
        <v>2499</v>
      </c>
      <c r="C776" t="s">
        <v>357</v>
      </c>
      <c r="E776" t="s">
        <v>1007</v>
      </c>
      <c r="F776">
        <v>66708</v>
      </c>
      <c r="G776" t="s">
        <v>2432</v>
      </c>
      <c r="H776" t="s">
        <v>2484</v>
      </c>
      <c r="J776" t="s">
        <v>1424</v>
      </c>
      <c r="K776" t="s">
        <v>1079</v>
      </c>
      <c r="L776" t="s">
        <v>992</v>
      </c>
      <c r="Q776" t="b">
        <v>1</v>
      </c>
      <c r="R776" t="b">
        <v>0</v>
      </c>
      <c r="T776" t="s">
        <v>992</v>
      </c>
      <c r="U776" t="s">
        <v>1060</v>
      </c>
      <c r="V776" t="s">
        <v>995</v>
      </c>
      <c r="W776" t="s">
        <v>1034</v>
      </c>
      <c r="X776" t="s">
        <v>2497</v>
      </c>
    </row>
    <row r="777" spans="1:24" x14ac:dyDescent="0.25">
      <c r="A777" t="s">
        <v>42</v>
      </c>
      <c r="B777" t="s">
        <v>2500</v>
      </c>
      <c r="C777" t="s">
        <v>355</v>
      </c>
      <c r="E777" t="s">
        <v>1009</v>
      </c>
      <c r="F777">
        <v>56950</v>
      </c>
      <c r="G777" t="s">
        <v>2432</v>
      </c>
      <c r="H777" t="s">
        <v>2484</v>
      </c>
      <c r="J777" t="s">
        <v>1424</v>
      </c>
      <c r="K777" t="s">
        <v>1087</v>
      </c>
      <c r="L777" t="s">
        <v>992</v>
      </c>
      <c r="Q777" t="b">
        <v>1</v>
      </c>
      <c r="R777" t="b">
        <v>0</v>
      </c>
      <c r="T777" t="s">
        <v>992</v>
      </c>
      <c r="U777" t="s">
        <v>1060</v>
      </c>
      <c r="V777" t="s">
        <v>995</v>
      </c>
      <c r="W777" t="s">
        <v>1034</v>
      </c>
      <c r="X777" t="s">
        <v>2495</v>
      </c>
    </row>
    <row r="778" spans="1:24" x14ac:dyDescent="0.25">
      <c r="A778" t="s">
        <v>42</v>
      </c>
      <c r="B778" t="s">
        <v>2501</v>
      </c>
      <c r="C778" t="s">
        <v>357</v>
      </c>
      <c r="E778" t="s">
        <v>1009</v>
      </c>
      <c r="F778">
        <v>56950</v>
      </c>
      <c r="G778" t="s">
        <v>2432</v>
      </c>
      <c r="H778" t="s">
        <v>2484</v>
      </c>
      <c r="J778" t="s">
        <v>1424</v>
      </c>
      <c r="K778" t="s">
        <v>1087</v>
      </c>
      <c r="L778" t="s">
        <v>992</v>
      </c>
      <c r="Q778" t="b">
        <v>1</v>
      </c>
      <c r="R778" t="b">
        <v>0</v>
      </c>
      <c r="T778" t="s">
        <v>992</v>
      </c>
      <c r="U778" t="s">
        <v>1060</v>
      </c>
      <c r="V778" t="s">
        <v>995</v>
      </c>
      <c r="W778" t="s">
        <v>1034</v>
      </c>
      <c r="X778" t="s">
        <v>2497</v>
      </c>
    </row>
    <row r="779" spans="1:24" x14ac:dyDescent="0.25">
      <c r="A779" t="s">
        <v>42</v>
      </c>
      <c r="B779" t="s">
        <v>2502</v>
      </c>
      <c r="C779" t="s">
        <v>355</v>
      </c>
      <c r="E779" t="s">
        <v>1013</v>
      </c>
      <c r="F779">
        <v>66796</v>
      </c>
      <c r="G779" t="s">
        <v>2432</v>
      </c>
      <c r="H779" t="s">
        <v>2484</v>
      </c>
      <c r="J779" t="s">
        <v>1424</v>
      </c>
      <c r="K779" t="s">
        <v>1102</v>
      </c>
      <c r="L779" t="s">
        <v>992</v>
      </c>
      <c r="Q779" t="b">
        <v>1</v>
      </c>
      <c r="R779" t="b">
        <v>0</v>
      </c>
      <c r="T779" t="s">
        <v>992</v>
      </c>
      <c r="U779" t="s">
        <v>1060</v>
      </c>
      <c r="V779" t="s">
        <v>995</v>
      </c>
      <c r="W779" t="s">
        <v>1034</v>
      </c>
      <c r="X779" t="s">
        <v>2495</v>
      </c>
    </row>
    <row r="780" spans="1:24" x14ac:dyDescent="0.25">
      <c r="A780" t="s">
        <v>42</v>
      </c>
      <c r="B780" t="s">
        <v>2503</v>
      </c>
      <c r="C780" t="s">
        <v>357</v>
      </c>
      <c r="E780" t="s">
        <v>1013</v>
      </c>
      <c r="F780">
        <v>66796</v>
      </c>
      <c r="G780" t="s">
        <v>2432</v>
      </c>
      <c r="H780" t="s">
        <v>2484</v>
      </c>
      <c r="J780" t="s">
        <v>1424</v>
      </c>
      <c r="K780" t="s">
        <v>1102</v>
      </c>
      <c r="L780" t="s">
        <v>992</v>
      </c>
      <c r="Q780" t="b">
        <v>1</v>
      </c>
      <c r="R780" t="b">
        <v>0</v>
      </c>
      <c r="T780" t="s">
        <v>992</v>
      </c>
      <c r="U780" t="s">
        <v>1060</v>
      </c>
      <c r="V780" t="s">
        <v>995</v>
      </c>
      <c r="W780" t="s">
        <v>1034</v>
      </c>
      <c r="X780" t="s">
        <v>2497</v>
      </c>
    </row>
    <row r="781" spans="1:24" x14ac:dyDescent="0.25">
      <c r="A781" t="s">
        <v>42</v>
      </c>
      <c r="B781" t="s">
        <v>2504</v>
      </c>
      <c r="C781" t="s">
        <v>355</v>
      </c>
      <c r="E781" t="s">
        <v>1015</v>
      </c>
      <c r="F781">
        <v>65830</v>
      </c>
      <c r="G781" t="s">
        <v>2432</v>
      </c>
      <c r="H781" t="s">
        <v>2484</v>
      </c>
      <c r="J781" t="s">
        <v>1424</v>
      </c>
      <c r="K781" t="s">
        <v>1109</v>
      </c>
      <c r="L781" t="s">
        <v>992</v>
      </c>
      <c r="Q781" t="b">
        <v>1</v>
      </c>
      <c r="R781" t="b">
        <v>0</v>
      </c>
      <c r="T781" t="s">
        <v>992</v>
      </c>
      <c r="U781" t="s">
        <v>1060</v>
      </c>
      <c r="V781" t="s">
        <v>995</v>
      </c>
      <c r="W781" t="s">
        <v>1034</v>
      </c>
      <c r="X781" t="s">
        <v>2495</v>
      </c>
    </row>
    <row r="782" spans="1:24" x14ac:dyDescent="0.25">
      <c r="A782" t="s">
        <v>42</v>
      </c>
      <c r="B782" t="s">
        <v>2505</v>
      </c>
      <c r="C782" t="s">
        <v>357</v>
      </c>
      <c r="E782" t="s">
        <v>1015</v>
      </c>
      <c r="F782">
        <v>65830</v>
      </c>
      <c r="G782" t="s">
        <v>2432</v>
      </c>
      <c r="H782" t="s">
        <v>2484</v>
      </c>
      <c r="J782" t="s">
        <v>1424</v>
      </c>
      <c r="K782" t="s">
        <v>1109</v>
      </c>
      <c r="L782" t="s">
        <v>992</v>
      </c>
      <c r="Q782" t="b">
        <v>1</v>
      </c>
      <c r="R782" t="b">
        <v>0</v>
      </c>
      <c r="T782" t="s">
        <v>992</v>
      </c>
      <c r="U782" t="s">
        <v>1060</v>
      </c>
      <c r="V782" t="s">
        <v>995</v>
      </c>
      <c r="W782" t="s">
        <v>1034</v>
      </c>
      <c r="X782" t="s">
        <v>2497</v>
      </c>
    </row>
    <row r="783" spans="1:24" x14ac:dyDescent="0.25">
      <c r="A783" t="s">
        <v>42</v>
      </c>
      <c r="B783" t="s">
        <v>2506</v>
      </c>
      <c r="C783" t="s">
        <v>355</v>
      </c>
      <c r="E783" t="s">
        <v>1021</v>
      </c>
      <c r="F783">
        <v>106491</v>
      </c>
      <c r="G783" t="s">
        <v>2432</v>
      </c>
      <c r="H783" t="s">
        <v>2484</v>
      </c>
      <c r="J783" t="s">
        <v>1424</v>
      </c>
      <c r="K783" t="s">
        <v>1131</v>
      </c>
      <c r="L783" t="s">
        <v>992</v>
      </c>
      <c r="Q783" t="b">
        <v>1</v>
      </c>
      <c r="R783" t="b">
        <v>0</v>
      </c>
      <c r="T783" t="s">
        <v>992</v>
      </c>
      <c r="U783" t="s">
        <v>1060</v>
      </c>
      <c r="V783" t="s">
        <v>995</v>
      </c>
      <c r="W783" t="s">
        <v>1034</v>
      </c>
      <c r="X783" t="s">
        <v>2495</v>
      </c>
    </row>
    <row r="784" spans="1:24" x14ac:dyDescent="0.25">
      <c r="A784" t="s">
        <v>42</v>
      </c>
      <c r="B784" t="s">
        <v>2507</v>
      </c>
      <c r="C784" t="s">
        <v>357</v>
      </c>
      <c r="E784" t="s">
        <v>1021</v>
      </c>
      <c r="F784">
        <v>106491</v>
      </c>
      <c r="G784" t="s">
        <v>2432</v>
      </c>
      <c r="H784" t="s">
        <v>2484</v>
      </c>
      <c r="J784" t="s">
        <v>1424</v>
      </c>
      <c r="K784" t="s">
        <v>1131</v>
      </c>
      <c r="L784" t="s">
        <v>992</v>
      </c>
      <c r="Q784" t="b">
        <v>1</v>
      </c>
      <c r="R784" t="b">
        <v>0</v>
      </c>
      <c r="T784" t="s">
        <v>992</v>
      </c>
      <c r="U784" t="s">
        <v>1060</v>
      </c>
      <c r="V784" t="s">
        <v>995</v>
      </c>
      <c r="W784" t="s">
        <v>1034</v>
      </c>
      <c r="X784" t="s">
        <v>2497</v>
      </c>
    </row>
    <row r="785" spans="1:24" x14ac:dyDescent="0.25">
      <c r="A785" t="s">
        <v>42</v>
      </c>
      <c r="B785" t="s">
        <v>2488</v>
      </c>
      <c r="C785" t="s">
        <v>282</v>
      </c>
      <c r="E785" t="s">
        <v>1129</v>
      </c>
      <c r="F785">
        <v>29578</v>
      </c>
      <c r="G785" t="s">
        <v>2432</v>
      </c>
      <c r="H785" t="s">
        <v>2489</v>
      </c>
      <c r="J785" t="s">
        <v>993</v>
      </c>
      <c r="K785" t="s">
        <v>1131</v>
      </c>
      <c r="L785" t="s">
        <v>992</v>
      </c>
      <c r="Q785" t="b">
        <v>1</v>
      </c>
      <c r="R785" t="b">
        <v>0</v>
      </c>
      <c r="T785" t="s">
        <v>992</v>
      </c>
      <c r="U785" t="s">
        <v>1060</v>
      </c>
      <c r="V785" t="s">
        <v>995</v>
      </c>
      <c r="W785" t="s">
        <v>1034</v>
      </c>
      <c r="X785" t="s">
        <v>2490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