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7340" yWindow="-20120" windowWidth="32260" windowHeight="1952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197" authorId="0">
      <text>
        <r>
          <rPr>
            <b/>
          </rPr>
          <t xml:space="preserve">EDGAR Mapper:
</t>
        </r>
        <r>
          <t xml:space="preserve">EDGAR mapping:
Source: 10-Q, accession #0000096223-24-000015, filed 2024-04-05
Period: 1Q23 / period ended 2023-02-28
Model row: Model!197 Depreciation Expense
Mapping type: direct
Concepts used: DepreciationDepletionAndAmortization = 33.3 mm
Unit conversion: raw USD to $mm
Sign: inverted because model expects this row as negative
Confidence: high
Value written: -33.292</t>
        </r>
      </text>
    </comment>
    <comment ref="G197" authorId="0">
      <text>
        <r>
          <rPr>
            <b/>
          </rPr>
          <t xml:space="preserve">EDGAR Mapper:
</t>
        </r>
        <r>
          <t xml:space="preserve">EDGAR mapping:
Source: 10-Q, accession #0000096223-24-000024, filed 2024-07-09
Period: 2Q23 / period ended 2023-05-31
Model row: Model!197 Depreciation Expense
Mapping type: direct
Concepts used: DepreciationDepletionAndAmortization = 25.3 mm
Unit conversion: raw USD to $mm
Sign: inverted because model expects this row as negative
Confidence: high
Value written: -25.31</t>
        </r>
      </text>
    </comment>
    <comment ref="H197" authorId="0">
      <text>
        <r>
          <rPr>
            <b/>
          </rPr>
          <t xml:space="preserve">EDGAR Mapper:
</t>
        </r>
        <r>
          <t xml:space="preserve">EDGAR mapping:
Source: 10-Q, accession #0001628280-24-042612, filed 2024-10-09
Period: 3Q23 / period ended 2023-08-31
Model row: Model!197 Depreciation Expense
Mapping type: direct
Concepts used: DepreciationDepletionAndAmortization = 25.3 mm
Unit conversion: raw USD to $mm
Sign: inverted because model expects this row as negative
Confidence: high
Value written: -25.288</t>
        </r>
      </text>
    </comment>
    <comment ref="I197" authorId="0">
      <text>
        <r>
          <rPr>
            <b/>
          </rPr>
          <t xml:space="preserve">EDGAR Mapper:
</t>
        </r>
        <r>
          <t xml:space="preserve">EDGAR mapping:
Source: SEC filing
Period: 4Q23
Model row: Model!197 Depreciation Expense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197" authorId="0">
      <text>
        <r>
          <rPr>
            <b/>
          </rPr>
          <t xml:space="preserve">EDGAR Mapper:
</t>
        </r>
        <r>
          <t xml:space="preserve">EDGAR mapping:
Source: 10-Q, accession #0001628280-25-017192, filed 2025-04-09
Period: 1Q24 / period ended 2024-02-29
Model row: Model!197 Depreciation Expense
Mapping type: direct
Concepts used: DepreciationDepletionAndAmortization = 43.2 mm
Unit conversion: raw USD to $mm
Sign: inverted because model expects this row as negative
Confidence: high
Value written: -43.202</t>
        </r>
      </text>
    </comment>
    <comment ref="L197" authorId="0">
      <text>
        <r>
          <rPr>
            <b/>
          </rPr>
          <t xml:space="preserve">EDGAR Mapper:
</t>
        </r>
        <r>
          <t xml:space="preserve">EDGAR mapping:
Source: 10-Q, accession #0000096223-25-000007, filed 2025-07-09
Period: 2Q24 / period ended 2024-05-31
Model row: Model!197 Depreciation Expense
Mapping type: direct
Concepts used: DepreciationDepletionAndAmortization = 49.9 mm
Unit conversion: raw USD to $mm
Sign: inverted because model expects this row as negative
Confidence: high
Value written: -49.946</t>
        </r>
      </text>
    </comment>
    <comment ref="M197" authorId="0">
      <text>
        <r>
          <rPr>
            <b/>
          </rPr>
          <t xml:space="preserve">EDGAR Mapper:
</t>
        </r>
        <r>
          <t xml:space="preserve">EDGAR mapping:
Source: 10-Q, accession #0000096223-25-000014, filed 2025-10-09
Period: 3Q24 / period ended 2024-08-31
Model row: Model!197 Depreciation Expense
Mapping type: direct
Concepts used: DepreciationDepletionAndAmortization = 46 mm
Unit conversion: raw USD to $mm
Sign: inverted because model expects this row as negative
Confidence: high
Value written: -45.977</t>
        </r>
      </text>
    </comment>
    <comment ref="N197" authorId="0">
      <text>
        <r>
          <rPr>
            <b/>
          </rPr>
          <t xml:space="preserve">EDGAR Mapper:
</t>
        </r>
        <r>
          <t xml:space="preserve">EDGAR mapping:
Source: SEC filing
Period: 4Q24
Model row: Model!197 Depreciation Expense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197" authorId="0">
      <text>
        <r>
          <rPr>
            <b/>
          </rPr>
          <t xml:space="preserve">EDGAR Mapper:
</t>
        </r>
        <r>
          <t xml:space="preserve">EDGAR mapping:
Source: 10-Q, accession #0000096223-26-000017, filed 2026-04-07
Period: 1Q25 / period ended 2025-02-28
Model row: Model!197 Depreciation Expense
Mapping type: direct
Concepts used: DepreciationDepletionAndAmortization = 31 mm
Unit conversion: raw USD to $mm
Sign: inverted because model expects this row as negative
Confidence: high
Value written: -30.988</t>
        </r>
      </text>
    </comment>
    <comment ref="Q197" authorId="0">
      <text>
        <r>
          <rPr>
            <b/>
          </rPr>
          <t xml:space="preserve">EDGAR Mapper:
</t>
        </r>
        <r>
          <t xml:space="preserve">EDGAR mapping:
Source: 10-Q, accession #0000096223-25-000007, filed 2025-07-09
Period: 2Q25 / period ended 2025-05-31
Model row: Model!197 Depreciation Expense
Mapping type: direct
Concepts used: DepreciationDepletionAndAmortization = 52.3 mm
Unit conversion: raw USD to $mm
Sign: inverted because model expects this row as negative
Confidence: high
Value written: -52.253</t>
        </r>
      </text>
    </comment>
    <comment ref="R197" authorId="0">
      <text>
        <r>
          <rPr>
            <b/>
          </rPr>
          <t xml:space="preserve">EDGAR Mapper:
</t>
        </r>
        <r>
          <t xml:space="preserve">EDGAR mapping:
Source: 10-Q, accession #0000096223-25-000014, filed 2025-10-09
Period: 3Q25 / period ended 2025-08-31
Model row: Model!197 Depreciation Expense
Mapping type: direct
Concepts used: DepreciationDepletionAndAmortization = 53.2 mm
Unit conversion: raw USD to $mm
Sign: inverted because model expects this row as negative
Confidence: high
Value written: -53.23</t>
        </r>
      </text>
    </comment>
    <comment ref="S197" authorId="0">
      <text>
        <r>
          <rPr>
            <b/>
          </rPr>
          <t xml:space="preserve">EDGAR Mapper:
</t>
        </r>
        <r>
          <t xml:space="preserve">EDGAR mapping:
Source: SEC filing
Period: 4Q25
Model row: Model!197 Depreciation Expense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Cannot find in EDGAR, find manually.</t>
        </r>
      </text>
    </comment>
    <comment ref="F244" authorId="0">
      <text>
        <r>
          <rPr>
            <b/>
          </rPr>
          <t xml:space="preserve">EDGAR Mapper:
</t>
        </r>
        <r>
          <t xml:space="preserve">EDGAR mapping:
Source: 10-Q, accession #0000096223-24-000015, filed 2024-04-05
Period: 1Q23 / period ended 2023-02-28
Model row: Model!244 Shares Repurchased ($ Amount)
Mapping type: direct
Concepts used: PaymentsForRepurchaseOfCommonStock = 50.9 mm
Unit conversion: raw USD to $mm
Sign: inverted because model expects this row as negative
Confidence: high
Value written: -50.863</t>
        </r>
      </text>
    </comment>
    <comment ref="G244" authorId="0">
      <text>
        <r>
          <rPr>
            <b/>
          </rPr>
          <t xml:space="preserve">EDGAR Mapper:
</t>
        </r>
        <r>
          <t xml:space="preserve">EDGAR mapping:
Source: 10-Q, accession #0000096223-24-000024, filed 2024-07-09
Period: 2Q23 / period ended 2023-05-31
Model row: Model!244 Shares Repurchased ($ Amount)
Mapping type: direct
Concepts used: PaymentsForRepurchaseOfCommonStock = 114.1 mm
Unit conversion: raw USD to $mm
Sign: inverted because model expects this row as negative
Confidence: high
Value written: -114.129
Notes: Mapped to EDGAR common stock repurchases; sign follows the model row context. Quarterly value was derived from Payments for Repurchase of Common Stock less 1Q23.</t>
        </r>
      </text>
    </comment>
    <comment ref="H244" authorId="0">
      <text>
        <r>
          <rPr>
            <b/>
          </rPr>
          <t xml:space="preserve">EDGAR Mapper:
</t>
        </r>
        <r>
          <t xml:space="preserve">EDGAR mapping:
Source: 10-Q, accession #0001628280-24-042612, filed 2024-10-09
Period: 3Q23 / period ended 2023-08-31
Model row: Model!244 Shares Repurchased ($ Amount)
Mapping type: direct
Concepts used: PaymentsForRepurchaseOfCommonStock = 0.3 mm
Unit conversion: raw USD to $mm
Sign: inverted because model expects this row as negative
Confidence: high
Value written: -0.28
Notes: Mapped to EDGAR common stock repurchases; sign follows the model row context. Quarterly value was derived from Payments for Repurchase of Common Stock less 1Q23, 2Q23.</t>
        </r>
      </text>
    </comment>
    <comment ref="I244" authorId="0">
      <text>
        <r>
          <rPr>
            <b/>
          </rPr>
          <t xml:space="preserve">EDGAR Mapper:
</t>
        </r>
        <r>
          <t xml:space="preserve">EDGAR mapping:
Source: SEC filing
Period: 4Q23
Model row: Model!244 Shares Repurchased ($ Amount)
Mapping type: direct
Concepts used: PaymentsForRepurchaseOfCommonStock = 4.1 mm
Unit conversion: raw USD to $mm
Sign: inverted because model expects this row as negative
Confidence: high
Value written: -4.13
Notes: Mapped to EDGAR common stock repurchases; sign follows the model row context. Quarterly value was derived from Payments for Repurchase of Common Stock less 1Q23, 2Q23, 3Q23.</t>
        </r>
      </text>
    </comment>
    <comment ref="K244" authorId="0">
      <text>
        <r>
          <rPr>
            <b/>
          </rPr>
          <t xml:space="preserve">EDGAR Mapper:
</t>
        </r>
        <r>
          <t xml:space="preserve">EDGAR mapping:
Source: 10-Q, accession #0001628280-25-017192, filed 2025-04-09
Period: 1Q24 / period ended 2024-02-29
Model row: Model!244 Shares Repurchased ($ Amount)
Mapping type: direct
Concepts used: PaymentsForRepurchaseOfCommonStock = 43 mm
Unit conversion: raw USD to $mm
Sign: inverted because model expects this row as negative
Confidence: high
Value written: -43.033</t>
        </r>
      </text>
    </comment>
    <comment ref="L244" authorId="0">
      <text>
        <r>
          <rPr>
            <b/>
          </rPr>
          <t xml:space="preserve">EDGAR Mapper:
</t>
        </r>
        <r>
          <t xml:space="preserve">EDGAR mapping:
Source: 10-Q, accession #0000096223-25-000007, filed 2025-07-09
Period: 2Q24 / period ended 2024-05-31
Model row: Model!244 Shares Repurchased ($ Amount)
Mapping type: direct
Concepts used: PaymentsForRepurchaseOfCommonStock = 0.9 mm
Unit conversion: raw USD to $mm
Sign: inverted because model expects this row as negative
Confidence: high
Value written: -0.946
Notes: Mapped to EDGAR common stock repurchases; sign follows the model row context. Quarterly value was derived from Payments for Repurchase of Common Stock less 1Q24.</t>
        </r>
      </text>
    </comment>
    <comment ref="M244" authorId="0">
      <text>
        <r>
          <rPr>
            <b/>
          </rPr>
          <t xml:space="preserve">EDGAR Mapper:
</t>
        </r>
        <r>
          <t xml:space="preserve">EDGAR mapping:
Source: 10-Q, accession #0000096223-25-000014, filed 2025-10-09
Period: 3Q24 / period ended 2024-08-31
Model row: Model!244 Shares Repurchased ($ Amount)
Mapping type: direct
Concepts used: PaymentsForRepurchaseOfCommonStock = 0.3 mm
Unit conversion: raw USD to $mm
Sign: inverted because model expects this row as negative
Confidence: high
Value written: -0.332
Notes: Mapped to EDGAR common stock repurchases; sign follows the model row context. Quarterly value was derived from Payments for Repurchase of Common Stock less 1Q24, 2Q24.</t>
        </r>
      </text>
    </comment>
    <comment ref="N244" authorId="0">
      <text>
        <r>
          <rPr>
            <b/>
          </rPr>
          <t xml:space="preserve">EDGAR Mapper:
</t>
        </r>
        <r>
          <t xml:space="preserve">EDGAR mapping:
Source: SEC filing
Period: 4Q24
Model row: Model!244 Shares Repurchased ($ Amount)
Mapping type: direct
Concepts used: PaymentsForRepurchaseOfCommonStock = 0 mm
Unit conversion: raw USD to $mm
Sign: inverted because model expects this row as negative
Confidence: high
Value written: -0.001
Notes: Mapped to EDGAR common stock repurchases; sign follows the model row context. Quarterly value was derived from Payments for Repurchase of Common Stock less 1Q24, 2Q24, 3Q24.</t>
        </r>
      </text>
    </comment>
    <comment ref="P244" authorId="0">
      <text>
        <r>
          <rPr>
            <b/>
          </rPr>
          <t xml:space="preserve">EDGAR Mapper:
</t>
        </r>
        <r>
          <t xml:space="preserve">EDGAR mapping:
Source: 10-Q, accession #0000096223-26-000017, filed 2026-04-07
Period: 1Q25 / period ended 2025-02-28
Model row: Model!244 Shares Repurchased ($ Amount)
Mapping type: direct
Concepts used: PaymentsForRepurchaseOfCommonStock = 56.3 mm
Unit conversion: raw USD to $mm
Sign: inverted because model expects this row as negative
Confidence: high
Value written: -56.318</t>
        </r>
      </text>
    </comment>
    <comment ref="Q244" authorId="0">
      <text>
        <r>
          <rPr>
            <b/>
          </rPr>
          <t xml:space="preserve">EDGAR Mapper:
</t>
        </r>
        <r>
          <t xml:space="preserve">EDGAR mapping:
Source: 10-Q, accession #0000096223-25-000007, filed 2025-07-09
Period: 2Q25 / period ended 2025-05-31
Model row: Model!244 Shares Repurchased ($ Amount)
Mapping type: direct
Concepts used: PaymentsForRepurchaseOfCommonStock = 1.3 mm
Unit conversion: raw USD to $mm
Sign: inverted because model expects this row as negative
Confidence: high
Value written: -1.25
Notes: Mapped to EDGAR common stock repurchases; sign follows the model row context. Quarterly value was derived from Payments for Repurchase of Common Stock less 1Q25.</t>
        </r>
      </text>
    </comment>
    <comment ref="R244" authorId="0">
      <text>
        <r>
          <rPr>
            <b/>
          </rPr>
          <t xml:space="preserve">EDGAR Mapper:
</t>
        </r>
        <r>
          <t xml:space="preserve">EDGAR mapping:
Source: 10-Q, accession #0000096223-25-000014, filed 2025-10-09
Period: 3Q25 / period ended 2025-08-31
Model row: Model!244 Shares Repurchased ($ Amount)
Mapping type: direct
Concepts used: PaymentsForRepurchaseOfCommonStock = 0.9 mm
Unit conversion: raw USD to $mm
Sign: inverted because model expects this row as negative
Confidence: high
Value written: -0.918
Notes: Mapped to EDGAR common stock repurchases; sign follows the model row context. Quarterly value was derived from Payments for Repurchase of Common Stock less 1Q25, 2Q25.</t>
        </r>
      </text>
    </comment>
    <comment ref="S244" authorId="0">
      <text>
        <r>
          <rPr>
            <b/>
          </rPr>
          <t xml:space="preserve">EDGAR Mapper:
</t>
        </r>
        <r>
          <t xml:space="preserve">EDGAR mapping:
Source: SEC filing
Period: 4Q25
Model row: Model!244 Shares Repurchased ($ Amount)
Mapping type: direct
Concepts used: PaymentsForRepurchaseOfCommonStock = 0 mm
Unit conversion: raw USD to $mm
Sign: inverted because model expects this row as negative
Confidence: high
Value written: -0.029
Notes: Mapped to EDGAR common stock repurchases; sign follows the model row context. Quarterly value was derived from Payments for Repurchase of Common Stock less 1Q25, 2Q25, 3Q25.</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S249" authorId="0">
      <text>
        <r>
          <rPr>
            <b/>
          </rPr>
          <t xml:space="preserve">EDGAR Mapper:
</t>
        </r>
        <r>
          <t xml:space="preserve">EDGAR mapping:
Source: SEC filing
Period: 4Q25
Model row: Model!249 Stock-Based Comp Expense
Mapping type: direct
Concepts used: ShareBasedCompensation = 20.4 mm
Unit conversion: raw USD to $mm
Sign: copied using model sign convention
Confidence: high
Value written: 20.417
Notes: Quarterly value was derived from Share-based Payment Arrangement, Noncash Expense less 1Q25, 2Q25, 3Q25.</t>
        </r>
      </text>
    </comment>
    <comment ref="C255" authorId="0">
      <text>
        <r>
          <rPr>
            <b/>
          </rPr>
          <t xml:space="preserve">EDGAR Mapper:
</t>
        </r>
        <r>
          <t>Cannot find exact retained-earnings beginning balance plug in EDGAR, find manually.</t>
        </r>
      </text>
    </comment>
    <comment ref="C257"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G257" authorId="0">
      <text>
        <r>
          <rPr>
            <b/>
          </rPr>
          <t xml:space="preserve">EDGAR Mapper:
</t>
        </r>
        <r>
          <t xml:space="preserve">EDGAR mapping:
Source: 10-Q, accession #0000096223-24-000024, filed 2024-07-09
Period: 2Q23 / period ended 2023-05-31
Model row: Model!257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57" authorId="0">
      <text>
        <r>
          <rPr>
            <b/>
          </rPr>
          <t xml:space="preserve">EDGAR Mapper:
</t>
        </r>
        <r>
          <t xml:space="preserve">EDGAR mapping:
Source: 10-Q, accession #0001628280-24-042612, filed 2024-10-09
Period: 3Q23 / period ended 2023-08-31
Model row: Model!257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57" authorId="0">
      <text>
        <r>
          <rPr>
            <b/>
          </rPr>
          <t xml:space="preserve">EDGAR Mapper:
</t>
        </r>
        <r>
          <t xml:space="preserve">EDGAR mapping:
Source: 10-Q, accession #0001628280-25-017192, filed 2025-04-09
Period: 1Q24 / period ended 2024-02-29
Model row: Model!257 Dividends
Mapping type: direct
Concepts used: PaymentsOfDividendsCommonStock = 69.9 mm
Unit conversion: raw USD to $mm
Sign: inverted because model expects this row as negative
Confidence: high
Value written: -69.909</t>
        </r>
      </text>
    </comment>
    <comment ref="L257" authorId="0">
      <text>
        <r>
          <rPr>
            <b/>
          </rPr>
          <t xml:space="preserve">EDGAR Mapper:
</t>
        </r>
        <r>
          <t xml:space="preserve">EDGAR mapping:
Source: 10-Q, accession #0000096223-25-000007, filed 2025-07-09
Period: 2Q24 / period ended 2024-05-31
Model row: Model!257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57" authorId="0">
      <text>
        <r>
          <rPr>
            <b/>
          </rPr>
          <t xml:space="preserve">EDGAR Mapper:
</t>
        </r>
        <r>
          <t xml:space="preserve">EDGAR mapping:
Source: 10-Q, accession #0000096223-25-000014, filed 2025-10-09
Period: 3Q24 / period ended 2024-08-31
Model row: Model!257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57" authorId="0">
      <text>
        <r>
          <rPr>
            <b/>
          </rPr>
          <t xml:space="preserve">EDGAR Mapper:
</t>
        </r>
        <r>
          <t xml:space="preserve">EDGAR mapping:
Source: SEC filing
Period: 4Q24
Model row: Model!257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57" authorId="0">
      <text>
        <r>
          <rPr>
            <b/>
          </rPr>
          <t xml:space="preserve">EDGAR Mapper:
</t>
        </r>
        <r>
          <t xml:space="preserve">EDGAR mapping:
Source: 10-Q, accession #0000096223-26-000017, filed 2026-04-07
Period: 1Q25 / period ended 2025-02-28
Model row: Model!257 Dividends
Mapping type: direct
Concepts used: PaymentsOfDividendsCommonStock = 92.7 mm
Unit conversion: raw USD to $mm
Sign: inverted because model expects this row as negative
Confidence: high
Value written: -92.735</t>
        </r>
      </text>
    </comment>
    <comment ref="Q257" authorId="0">
      <text>
        <r>
          <rPr>
            <b/>
          </rPr>
          <t xml:space="preserve">EDGAR Mapper:
</t>
        </r>
        <r>
          <t xml:space="preserve">EDGAR mapping:
Source: 10-Q, accession #0000096223-25-000007, filed 2025-07-09
Period: 2Q25 / period ended 2025-05-31
Model row: Model!257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57" authorId="0">
      <text>
        <r>
          <rPr>
            <b/>
          </rPr>
          <t xml:space="preserve">EDGAR Mapper:
</t>
        </r>
        <r>
          <t xml:space="preserve">EDGAR mapping:
Source: 10-Q, accession #0000096223-25-000014, filed 2025-10-09
Period: 3Q25 / period ended 2025-08-31
Model row: Model!257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57" authorId="0">
      <text>
        <r>
          <rPr>
            <b/>
          </rPr>
          <t xml:space="preserve">EDGAR Mapper:
</t>
        </r>
        <r>
          <t xml:space="preserve">EDGAR mapping:
Source: SEC filing
Period: 4Q25
Model row: Model!257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C262" authorId="0">
      <text>
        <r>
          <rPr>
            <b/>
          </rPr>
          <t xml:space="preserve">EDGAR Mapper:
</t>
        </r>
        <r>
          <t>Cannot find exact AOCI beginning balance plug in EDGAR, find manually.</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0" authorId="0">
      <text>
        <r>
          <rPr>
            <b/>
          </rPr>
          <t xml:space="preserve">EDGAR Mapper:
</t>
        </r>
        <r>
          <t>Cannot find exact debt beginning balance plug in EDGAR, find manually.</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<sst xmlns="http://schemas.openxmlformats.org/spreadsheetml/2006/main" count="8866" uniqueCount="2270">
  <si>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</si>
  <si>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</si>
  <si>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</si>
  <si>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</si>
  <si>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</si>
  <si>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</si>
  <si>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</si>
  <si>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</si>
  <si>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</si>
  <si>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</si>
  <si>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</si>
  <si>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</si>
  <si>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</si>
  <si>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</si>
  <si>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</si>
  <si>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</si>
  <si>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</si>
  <si>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</si>
  <si>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</si>
  <si>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</si>
  <si>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</si>
  <si>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</si>
  <si>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</si>
  <si>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</si>
  <si>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</si>
  <si>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</si>
  <si>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</si>
  <si>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</si>
  <si>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</si>
  <si>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</si>
  <si>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</si>
  <si>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</si>
  <si>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</si>
  <si>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</si>
  <si>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</si>
  <si>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</si>
  <si>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</si>
  <si>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</si>
  <si>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</si>
  <si>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</si>
  <si>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</si>
  <si>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</si>
  <si>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</si>
  <si>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</si>
  <si>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</si>
  <si>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</si>
  <si>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</si>
  <si>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</si>
  <si>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</si>
  <si>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</si>
  <si>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</si>
  <si>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</si>
  <si>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</si>
  <si>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</si>
  <si>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</si>
  <si>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</si>
  <si>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</si>
  <si>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</si>
  <si>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</si>
  <si>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</si>
  <si>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</si>
  <si>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</si>
  <si>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</si>
  <si>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</si>
  <si>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</si>
  <si>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</si>
  <si>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</si>
  <si>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</si>
  <si>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</si>
  <si>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</si>
  <si>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</si>
  <si>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</si>
  <si>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</si>
  <si>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</si>
  <si>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</si>
  <si>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</si>
  <si>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</si>
  <si>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</si>
  <si>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</si>
  <si>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</si>
  <si>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</si>
  <si>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</si>
  <si>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</si>
  <si>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</si>
  <si>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</si>
  <si>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</si>
  <si>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</si>
  <si>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</si>
  <si>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</si>
  <si>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</si>
  <si>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</si>
  <si>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</si>
  <si>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</si>
  <si>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</si>
  <si>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</si>
  <si>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</si>
  <si>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</si>
  <si>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</si>
  <si>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</si>
  <si>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</si>
  <si>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</si>
  <si>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</si>
  <si>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</si>
  <si>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</si>
  <si>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</si>
  <si>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</si>
  <si>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</si>
  <si>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</si>
  <si>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</si>
  <si>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</si>
  <si>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</si>
  <si>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</si>
  <si>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</si>
  <si>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</si>
  <si>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</si>
  <si>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</si>
  <si>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</si>
  <si>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</si>
  <si>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</si>
  <si>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</si>
  <si>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</si>
  <si>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</si>
  <si>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</si>
  <si>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</si>
  <si>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</si>
  <si>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</si>
  <si>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</si>
  <si>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</si>
  <si>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</si>
  <si>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</si>
  <si>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</si>
  <si>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</si>
  <si>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</si>
  <si>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</si>
  <si>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</si>
  <si>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</si>
  <si>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</si>
  <si>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</si>
  <si>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</si>
  <si>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</si>
  <si>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</si>
  <si>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</si>
  <si>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</si>
  <si>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</si>
  <si>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</si>
  <si>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</si>
  <si>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</si>
  <si>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</si>
  <si>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</si>
  <si>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</si>
  <si>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</si>
  <si>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</si>
  <si>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</si>
  <si>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</si>
  <si>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</si>
  <si>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</si>
  <si>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</si>
  <si>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</si>
  <si>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</si>
  <si>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</si>
  <si>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</si>
  <si>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</si>
  <si>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</si>
  <si>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</si>
  <si>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</si>
  <si>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</si>
  <si>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</si>
  <si>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</si>
  <si>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</si>
  <si>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</si>
  <si>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</si>
  <si>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</si>
  <si>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</si>
  <si>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</si>
  <si>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</si>
  <si>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</si>
  <si>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</si>
  <si>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</si>
  <si>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</si>
  <si>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</si>
  <si>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</si>
  <si>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</si>
  <si>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</si>
  <si>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</si>
  <si>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</si>
  <si>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</si>
  <si>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</si>
  <si>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</si>
  <si>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</si>
  <si>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</si>
  <si>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</si>
  <si>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</si>
  <si>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</si>
  <si>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</si>
  <si>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</si>
  <si>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</si>
  <si>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</si>
  <si>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</si>
  <si>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</si>
  <si>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</si>
  <si>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</si>
  <si>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</si>
  <si>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</si>
  <si>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</si>
  <si>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</si>
  <si>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</si>
  <si>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</si>
  <si>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</si>
  <si>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</si>
  <si>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</si>
  <si>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</si>
  <si>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</si>
  <si>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</si>
  <si>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</si>
  <si>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</si>
  <si>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</si>
  <si>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</si>
  <si>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</si>
  <si>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</si>
  <si>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</si>
  <si>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</si>
  <si>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</si>
  <si>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</si>
  <si>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</si>
  <si>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</si>
  <si>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</si>
  <si>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</si>
  <si>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</si>
  <si>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</si>
  <si>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</si>
  <si>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</si>
  <si>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</si>
  <si>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</si>
  <si>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</si>
  <si>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</si>
  <si>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</si>
  <si>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</si>
  <si>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</si>
  <si>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</si>
  <si>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</si>
  <si>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</si>
  <si>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</si>
  <si>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</si>
  <si>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</si>
  <si>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</si>
  <si>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</si>
  <si>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</si>
  <si>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</si>
  <si>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</si>
  <si>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</si>
  <si>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</si>
  <si>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</si>
  <si>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</si>
  <si>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</si>
  <si>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</si>
  <si>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</si>
  <si>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</si>
  <si>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</si>
  <si>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</si>
  <si>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</si>
  <si>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</si>
  <si>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</si>
  <si>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</si>
  <si>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</si>
  <si>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</si>
  <si>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</si>
  <si>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</si>
  <si>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</si>
  <si>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</si>
  <si>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</si>
  <si>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</si>
  <si>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</si>
  <si>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</si>
  <si>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</si>
  <si>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</si>
  <si>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</si>
  <si>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</si>
  <si>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</si>
  <si>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</si>
  <si>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</si>
  <si>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</si>
  <si>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</si>
  <si>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</si>
  <si>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</si>
  <si>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</si>
  <si>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</si>
  <si>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</si>
  <si>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</si>
  <si>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</si>
  <si>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</si>
  <si>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</si>
  <si>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</si>
  <si>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</si>
  <si>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</si>
  <si>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</si>
  <si>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</si>
  <si>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</si>
  <si>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</si>
  <si>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</si>
  <si>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</si>
  <si>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</si>
  <si>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</si>
  <si>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</si>
  <si>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</si>
  <si>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</si>
  <si>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</si>
  <si>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</si>
  <si>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</si>
  <si>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</si>
  <si>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</si>
  <si>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</si>
  <si>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</si>
  <si>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</si>
  <si>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</si>
  <si>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</si>
  <si>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</si>
  <si>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</si>
  <si>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</si>
  <si>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</si>
  <si>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</si>
  <si>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</si>
  <si>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</si>
  <si>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</si>
  <si>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</si>
  <si>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</si>
  <si>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</si>
  <si>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</si>
  <si>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</si>
  <si>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</si>
  <si>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</si>
  <si>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</si>
  <si>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</si>
  <si>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</si>
  <si>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</si>
  <si>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</si>
  <si>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</si>
  <si>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</si>
  <si>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</si>
  <si>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</si>
  <si>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</si>
  <si>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</si>
  <si>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</si>
  <si>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</si>
  <si>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</si>
  <si>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</si>
  <si>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</si>
  <si>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</si>
  <si>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</si>
  <si>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</si>
  <si>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</si>
  <si>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</si>
  <si>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</si>
  <si>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</si>
  <si>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</si>
  <si>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</si>
  <si>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</si>
  <si>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</si>
  <si>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</si>
  <si>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</si>
  <si>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</si>
  <si>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</si>
  <si>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</si>
  <si>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</si>
  <si>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</si>
  <si>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</si>
  <si>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</si>
  <si>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</si>
  <si>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</si>
  <si>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</si>
  <si>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</si>
  <si>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</si>
  <si>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</si>
  <si>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</si>
  <si>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</si>
  <si>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</si>
  <si>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</si>
  <si>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</si>
  <si>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</si>
  <si>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</si>
  <si>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</si>
  <si>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</si>
  <si>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</si>
  <si>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</si>
  <si>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</si>
  <si>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</si>
  <si>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</si>
  <si>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</si>
  <si>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</si>
  <si>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</si>
  <si>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</si>
  <si>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</si>
  <si>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</si>
  <si>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</si>
  <si>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</si>
  <si>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</si>
  <si>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</si>
  <si>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</si>
  <si>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</si>
  <si>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</si>
  <si>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</si>
  <si>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</si>
  <si>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</si>
  <si>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</si>
  <si>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</si>
  <si>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</si>
  <si>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</si>
  <si>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</si>
  <si>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</si>
  <si>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</si>
  <si>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</si>
  <si>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</si>
  <si>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</si>
  <si>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</si>
  <si>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</si>
  <si>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</si>
  <si>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</si>
  <si>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</si>
  <si>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</si>
  <si>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</si>
  <si>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</si>
  <si>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</si>
  <si>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</si>
  <si>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</si>
  <si>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</si>
  <si>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</si>
  <si>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</si>
  <si>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</si>
  <si>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</si>
  <si>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</si>
  <si>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</si>
  <si>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</si>
  <si>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</si>
  <si>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</si>
  <si>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</si>
  <si>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</si>
  <si>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</si>
  <si>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</si>
  <si>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</si>
  <si>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</si>
  <si>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</si>
  <si>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</si>
  <si>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</si>
  <si>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</si>
  <si>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</si>
  <si>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</si>
  <si>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</si>
  <si>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</si>
  <si>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</si>
  <si>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</si>
  <si>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</si>
  <si>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</si>
  <si>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</si>
  <si>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</si>
  <si>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</si>
  <si>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</si>
  <si>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</si>
  <si>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</si>
  <si>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</si>
  <si>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</si>
  <si>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</si>
  <si>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</si>
  <si>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</si>
  <si>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</si>
  <si>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</si>
  <si>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</si>
  <si>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</si>
  <si>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</si>
  <si>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</si>
  <si>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</si>
  <si>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</si>
  <si>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</si>
  <si>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</si>
  <si>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</si>
  <si>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</si>
  <si>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</si>
  <si>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</si>
  <si>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</si>
  <si>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</si>
  <si>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</si>
  <si>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</si>
  <si>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</si>
  <si>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</si>
  <si>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</si>
  <si>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</si>
  <si>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</si>
  <si>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</si>
  <si>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</si>
  <si>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</si>
  <si>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</si>
  <si>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</si>
  <si>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</si>
  <si>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</si>
  <si>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</si>
  <si>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</si>
  <si>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</si>
  <si>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</si>
  <si>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</si>
  <si>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</si>
  <si>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</si>
  <si>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</si>
  <si>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</si>
  <si>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</si>
  <si>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</si>
  <si>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</si>
  <si>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</si>
  <si>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</si>
  <si>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</si>
  <si>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</si>
  <si>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</si>
  <si>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</si>
  <si>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</si>
  <si>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</si>
  <si>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</si>
  <si>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</si>
  <si>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</si>
  <si>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</si>
  <si>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</si>
  <si>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</si>
  <si>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</si>
  <si>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</si>
  <si>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</si>
  <si>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</si>
  <si>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</si>
  <si>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</si>
  <si>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</si>
  <si>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</si>
  <si>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</si>
  <si>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</si>
  <si>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</si>
  <si>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</si>
  <si>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</si>
  <si>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</si>
  <si>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</si>
  <si>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</si>
  <si>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</si>
  <si>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</si>
  <si>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</si>
  <si>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</si>
  <si>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</si>
  <si>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</si>
  <si>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</si>
  <si>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</si>
  <si>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</si>
  <si>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</si>
  <si>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</si>
  <si>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</si>
  <si>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</si>
  <si>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</si>
  <si>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</si>
  <si>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</si>
  <si>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</si>
  <si>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</si>
  <si>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</si>
  <si>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</si>
  <si>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</si>
  <si>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</si>
  <si>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</si>
  <si>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</si>
  <si>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</si>
  <si>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</si>
  <si>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</si>
  <si>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</si>
  <si>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</si>
  <si>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</si>
  <si>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</si>
  <si>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</si>
  <si>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</si>
  <si>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</si>
  <si>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</si>
  <si>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</si>
  <si>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</si>
  <si>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</si>
  <si>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</si>
  <si>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</si>
  <si>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</si>
  <si>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</si>
  <si>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</si>
  <si>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</si>
  <si>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</si>
  <si>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</si>
  <si>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</si>
  <si>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</si>
  <si>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</si>
  <si>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</si>
  <si>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</si>
  <si>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</si>
  <si>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</si>
  <si>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</si>
  <si>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</si>
  <si>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</si>
  <si>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</si>
  <si>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</si>
  <si>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</si>
  <si>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</si>
  <si>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</si>
  <si>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</si>
  <si>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</si>
  <si>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</si>
  <si>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</si>
  <si>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</si>
  <si>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</si>
  <si>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</si>
  <si>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</si>
  <si>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</si>
  <si>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</si>
  <si>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</si>
  <si>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</si>
  <si>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</si>
  <si>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</si>
  <si>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</si>
  <si>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</si>
  <si>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</si>
  <si>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</si>
  <si>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</si>
  <si>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</si>
  <si>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</si>
  <si>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</si>
  <si>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</si>
  <si>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</si>
  <si>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</si>
  <si>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</si>
  <si>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</si>
  <si>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</si>
  <si>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</si>
  <si>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</si>
  <si>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</si>
  <si>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</si>
  <si>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</si>
  <si>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</si>
  <si>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</si>
  <si>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</si>
  <si>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</si>
  <si>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</si>
  <si>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</si>
  <si>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</si>
  <si>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</si>
  <si>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</si>
  <si>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</si>
  <si>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</si>
  <si>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</si>
  <si>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</si>
  <si>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</si>
  <si>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</si>
  <si>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</si>
  <si>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</si>
  <si>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</si>
  <si>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</si>
  <si>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</si>
  <si>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</si>
  <si>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</si>
  <si>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</si>
  <si>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</si>
  <si>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</si>
  <si>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</si>
  <si>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</si>
  <si>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</si>
  <si>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</si>
  <si>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</si>
  <si>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</si>
  <si>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</si>
  <si>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</si>
  <si>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</si>
  <si>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</si>
  <si>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</si>
  <si>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</si>
  <si>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</si>
  <si>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</si>
  <si>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</si>
  <si>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</si>
  <si>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</si>
  <si>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</si>
  <si>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</si>
  <si>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</si>
  <si>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</si>
  <si>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</si>
  <si>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</si>
  <si>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</si>
  <si>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</si>
  <si>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</si>
  <si>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</si>
  <si>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</si>
  <si>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</si>
  <si>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</si>
  <si>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</si>
  <si>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</si>
  <si>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</si>
  <si>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</si>
  <si>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</si>
  <si>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</si>
  <si>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</si>
  <si>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</si>
  <si>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</si>
  <si>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</si>
  <si>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</si>
  <si>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</si>
  <si>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</si>
  <si>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</si>
  <si>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</si>
  <si>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</si>
  <si>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</si>
  <si>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</si>
  <si>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</si>
  <si>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</si>
  <si>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</si>
  <si>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</si>
  <si>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</si>
  <si>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</si>
  <si>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</si>
  <si>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</si>
  <si>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</si>
  <si>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</si>
  <si>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</si>
  <si>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</si>
  <si>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</si>
  <si>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</si>
  <si>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</si>
  <si>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</si>
  <si>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</si>
  <si>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</si>
  <si>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</si>
  <si>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</si>
  <si>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</si>
  <si>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</si>
  <si>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</si>
  <si>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</si>
  <si>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</si>
  <si>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</si>
  <si>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</si>
  <si>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</si>
  <si>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</si>
  <si>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</si>
  <si>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</si>
  <si>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</si>
  <si>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</si>
  <si>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</si>
  <si>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</si>
  <si>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</si>
  <si>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</si>
  <si>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</si>
  <si>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</si>
  <si>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</si>
  <si>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</si>
  <si>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</si>
  <si>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</si>
  <si>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</si>
  <si>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</si>
  <si>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</si>
  <si>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</si>
  <si>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</si>
  <si>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</si>
  <si>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</si>
  <si>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</si>
  <si>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</si>
  <si>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</si>
  <si>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</si>
  <si>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</si>
  <si>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</si>
  <si>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</si>
  <si>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</si>
  <si>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</si>
  <si>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</si>
  <si>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</si>
  <si>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</si>
  <si>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</si>
  <si>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</si>
  <si>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</si>
  <si>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</si>
  <si>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</si>
  <si>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</si>
  <si>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</si>
  <si>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</si>
  <si>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</si>
  <si>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</si>
  <si>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</si>
  <si>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</si>
  <si>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</si>
  <si>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</si>
  <si>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</si>
  <si>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</si>
  <si>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</si>
  <si>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</si>
  <si>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</si>
  <si>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</si>
  <si>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</si>
  <si>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</si>
  <si>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</si>
  <si>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</si>
  <si>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</si>
  <si>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</si>
  <si>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</si>
  <si>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</si>
  <si>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</si>
  <si>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</si>
  <si>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</si>
  <si>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</si>
  <si>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</si>
  <si>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</si>
  <si>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</si>
  <si>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</si>
  <si>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</si>
  <si>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</si>
  <si>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</si>
  <si>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</si>
  <si>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</si>
  <si>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</si>
  <si>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</si>
  <si>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</si>
  <si>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</si>
  <si>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</si>
  <si>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</si>
  <si>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</si>
  <si>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</si>
  <si>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</si>
  <si>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</si>
  <si>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</si>
  <si>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</si>
  <si>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</si>
  <si>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</si>
  <si>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</si>
  <si>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</si>
  <si>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</si>
  <si>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</si>
  <si>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</si>
  <si>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</si>
  <si>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</si>
  <si>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</si>
  <si>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</si>
  <si>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</si>
  <si>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</si>
  <si>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</si>
  <si>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</si>
  <si>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</si>
  <si>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</si>
  <si>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</si>
  <si>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</si>
  <si>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</si>
  <si>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</si>
  <si>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</si>
  <si>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</si>
  <si>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</si>
  <si>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</si>
  <si>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</si>
  <si>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</si>
  <si>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</si>
  <si>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</si>
  <si>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</si>
  <si>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</si>
  <si>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</si>
  <si>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</si>
  <si>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</si>
  <si>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</si>
  <si>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</si>
  <si>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</si>
  <si>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</si>
  <si>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</si>
  <si>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</si>
  <si>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</si>
  <si>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</si>
  <si>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</si>
  <si>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</si>
  <si>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</si>
  <si>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</si>
  <si>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</si>
  <si>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</si>
  <si>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</si>
  <si>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</si>
  <si>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</si>
  <si>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</si>
  <si>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</si>
  <si>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</si>
  <si>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</si>
  <si>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</si>
  <si>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</si>
  <si>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</si>
  <si>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</si>
  <si>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</si>
  <si>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</si>
  <si>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</si>
  <si>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</si>
  <si>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</si>
  <si>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</si>
  <si>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</si>
  <si>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</si>
  <si>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</si>
  <si>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</si>
  <si>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</si>
  <si>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</si>
  <si>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</si>
  <si>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</si>
  <si>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</si>
  <si>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</si>
  <si>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</si>
  <si>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</si>
  <si>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</si>
  <si>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</si>
  <si>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</si>
  <si>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</si>
  <si>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</si>
  <si>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</si>
  <si>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</si>
  <si>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</si>
  <si>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</si>
  <si>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</si>
  <si>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</si>
  <si>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</si>
  <si>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</si>
  <si>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</si>
  <si>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</si>
  <si>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</si>
  <si>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</si>
  <si>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</si>
  <si>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</si>
  <si>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</si>
  <si>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</si>
  <si>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</si>
  <si>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</si>
  <si>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</si>
  <si>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</si>
  <si>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</si>
  <si>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</si>
  <si>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</si>
  <si>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</si>
  <si>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</si>
  <si>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</si>
  <si>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</si>
  <si>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</si>
  <si>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</si>
  <si>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</si>
  <si>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</si>
  <si>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</si>
  <si>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</si>
  <si>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</si>
  <si>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</si>
  <si>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</si>
  <si>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</si>
  <si>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</si>
  <si>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</si>
  <si>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</si>
  <si>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</si>
  <si>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</si>
  <si>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</si>
  <si>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</si>
  <si>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</si>
  <si>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</si>
  <si>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</si>
  <si>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</si>
  <si>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</si>
  <si>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</si>
  <si>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</si>
  <si>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</si>
  <si>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</si>
  <si>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</si>
  <si>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</si>
  <si>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</si>
  <si>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</si>
  <si>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</si>
  <si>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</si>
  <si>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</si>
  <si>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</si>
  <si>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</si>
  <si>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</si>
  <si>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</si>
  <si>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</si>
  <si>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</si>
  <si>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</si>
  <si>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</si>
  <si>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</si>
  <si>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</si>
  <si>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</si>
  <si>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</si>
  <si>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</si>
  <si>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</si>
  <si>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</si>
  <si>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</si>
  <si>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</si>
  <si>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</si>
  <si>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</si>
  <si>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</si>
  <si>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</si>
  <si>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</si>
  <si>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</si>
  <si>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</si>
  <si>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</si>
  <si>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</si>
  <si>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</si>
  <si>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</si>
  <si>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</si>
  <si>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</si>
  <si>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</si>
  <si>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</si>
  <si>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</si>
  <si>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</si>
  <si>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</si>
  <si>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</si>
  <si>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</si>
  <si>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</si>
  <si>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</si>
  <si>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</si>
  <si>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</si>
  <si>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</si>
  <si>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</si>
  <si>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</si>
  <si>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</si>
  <si>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</si>
  <si>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</si>
  <si>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</si>
  <si>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</si>
  <si>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</si>
  <si>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</si>
  <si>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</si>
  <si>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</si>
  <si>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</si>
  <si>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</si>
  <si>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</si>
  <si>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</si>
  <si>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</si>
  <si>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</si>
  <si>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</si>
  <si>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</si>
  <si>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</si>
  <si>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</si>
  <si>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</si>
  <si>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</si>
  <si>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</si>
  <si>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</si>
  <si>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</si>
  <si>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</si>
  <si>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</si>
  <si>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</si>
  <si>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</si>
  <si>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</si>
  <si>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</si>
  <si>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</si>
  <si>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</si>
  <si>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</si>
  <si>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</si>
  <si>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</si>
  <si>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</si>
  <si>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</si>
  <si>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</si>
  <si>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</si>
  <si>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</si>
  <si>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</si>
  <si>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</si>
  <si>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</si>
  <si>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</si>
  <si>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</si>
  <si>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</si>
  <si>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</si>
  <si>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</si>
  <si>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</si>
  <si>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</si>
  <si>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</si>
  <si>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</si>
  <si>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</si>
  <si>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</si>
  <si>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</si>
  <si>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</si>
  <si>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</si>
  <si>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</si>
  <si>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</si>
  <si>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</si>
  <si>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</si>
  <si>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</si>
  <si>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</si>
  <si>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</si>
  <si>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</si>
  <si>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</si>
  <si>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</si>
  <si>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</si>
  <si>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</si>
  <si>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</si>
  <si>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</si>
  <si>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</si>
  <si>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</si>
  <si>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</si>
  <si>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</si>
  <si>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</si>
  <si>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</si>
  <si>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</si>
  <si>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</si>
  <si>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</si>
  <si>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</si>
  <si>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</si>
  <si>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</si>
  <si>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</si>
  <si>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</si>
  <si>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</si>
  <si>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</si>
  <si>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</si>
  <si>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</si>
  <si>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</si>
  <si>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</si>
  <si>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</si>
  <si>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</si>
  <si>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</si>
  <si>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</si>
  <si>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</si>
  <si>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</si>
  <si>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</si>
  <si>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</si>
  <si>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</si>
  <si>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</si>
  <si>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</si>
  <si>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</si>
  <si>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</si>
  <si>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</si>
  <si>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</si>
  <si>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</si>
  <si>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</si>
  <si>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</si>
  <si>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</si>
  <si>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</si>
  <si>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</si>
  <si>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</si>
  <si>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</si>
  <si>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</si>
  <si>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</si>
  <si>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</si>
  <si>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</si>
  <si>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</si>
  <si>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</si>
  <si>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</si>
  <si>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</si>
  <si>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</si>
  <si>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</si>
  <si>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</si>
  <si>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</si>
  <si>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</si>
  <si>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</si>
  <si>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</si>
  <si>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</si>
  <si>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</si>
  <si>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</si>
  <si>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</si>
  <si>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</si>
  <si>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</si>
  <si>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</si>
  <si>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</si>
  <si>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</si>
  <si>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</si>
  <si>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</si>
  <si>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</si>
  <si>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</si>
  <si>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</si>
  <si>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</si>
  <si>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</si>
  <si>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</si>
  <si>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</si>
  <si>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</si>
  <si>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</si>
  <si>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</si>
  <si>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</si>
  <si>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</si>
  <si>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</si>
  <si>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</si>
  <si>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</si>
  <si>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</si>
  <si>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</si>
  <si>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</si>
  <si>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</si>
  <si>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</si>
  <si>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</si>
  <si>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</si>
  <si>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</si>
  <si>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</si>
  <si>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</si>
  <si>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</si>
  <si>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</si>
  <si>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</si>
  <si>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</si>
  <si>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</si>
  <si>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</si>
  <si>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</si>
  <si>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</si>
  <si>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</si>
  <si>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</si>
  <si>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</si>
  <si>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</si>
  <si>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</si>
  <si>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</si>
  <si>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</si>
  <si>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</si>
  <si>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</si>
  <si>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</si>
  <si>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</si>
  <si>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</si>
  <si>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</si>
  <si>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</si>
  <si>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</si>
  <si>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</si>
  <si>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</si>
  <si>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</si>
  <si>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</si>
  <si>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</si>
  <si>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</si>
  <si>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</si>
  <si>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</si>
  <si>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</si>
  <si>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</si>
  <si>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</si>
  <si>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</si>
  <si>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</si>
  <si>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</si>
  <si>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</si>
  <si>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</si>
  <si>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</si>
  <si>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</si>
  <si>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</si>
  <si>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</si>
  <si>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</si>
  <si>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</si>
  <si>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</si>
  <si>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</si>
  <si>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</si>
  <si>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</si>
  <si>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</si>
  <si>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</si>
  <si>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</si>
  <si>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</si>
  <si>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</si>
  <si>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</si>
  <si>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</si>
  <si>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</si>
  <si>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</si>
  <si>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</si>
  <si>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</si>
  <si>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</si>
  <si>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</si>
  <si>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</si>
  <si>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</si>
  <si>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</si>
  <si>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</si>
  <si>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</si>
  <si>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</si>
  <si>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</si>
  <si>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</si>
  <si>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</si>
  <si>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</si>
  <si>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</si>
  <si>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</si>
  <si>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</si>
  <si>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</si>
  <si>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</si>
  <si>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</si>
  <si>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</si>
  <si>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</si>
  <si>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</si>
  <si>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</si>
  <si>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</si>
  <si>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</si>
  <si>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</si>
  <si>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</si>
  <si>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</si>
  <si>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</si>
  <si>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</si>
  <si>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</si>
  <si>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</si>
  <si>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</si>
  <si>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</si>
  <si>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</si>
  <si>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</si>
  <si>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</si>
  <si>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</si>
  <si>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</si>
  <si>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</si>
  <si>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</si>
  <si>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</si>
  <si>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</si>
  <si>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</si>
  <si>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</si>
  <si>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</si>
  <si>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</si>
  <si>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</si>
  <si>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</si>
  <si>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</si>
  <si>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</si>
  <si>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</si>
  <si>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</si>
  <si>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</si>
  <si>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</si>
  <si>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</si>
  <si>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</si>
  <si>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</si>
  <si>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</si>
  <si>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</si>
  <si>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</si>
  <si>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</si>
  <si>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</si>
  <si>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</si>
  <si>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</si>
  <si>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</si>
  <si>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</si>
  <si>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</si>
  <si>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</si>
  <si>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</si>
  <si>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</si>
  <si>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</si>
  <si>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</si>
  <si>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</si>
  <si>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</si>
  <si>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</si>
  <si>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</si>
  <si>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</si>
  <si>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</si>
  <si>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</si>
  <si>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</si>
  <si>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</si>
  <si>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</si>
  <si>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</si>
  <si>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</si>
  <si>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</si>
  <si>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</si>
  <si>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</si>
  <si>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</si>
  <si>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</si>
  <si>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</si>
  <si>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</si>
  <si>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</si>
  <si>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</si>
  <si>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</si>
  <si>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</si>
  <si>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</si>
  <si>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</si>
  <si>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</si>
  <si>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</si>
  <si>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</si>
  <si>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</si>
  <si>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</si>
  <si>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</si>
  <si>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</si>
  <si>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</si>
  <si>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</si>
  <si>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</si>
  <si>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</si>
  <si>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</si>
  <si>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</si>
  <si>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</si>
  <si>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</si>
  <si>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</si>
  <si>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</si>
  <si>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</si>
  <si>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</si>
  <si>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</si>
  <si>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</si>
  <si>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</si>
  <si>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</si>
  <si>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</si>
  <si>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</si>
  <si>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</si>
  <si>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</si>
  <si>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</si>
  <si>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</si>
  <si>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</si>
  <si>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</si>
  <si>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</si>
  <si>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</si>
  <si>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</si>
  <si>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</si>
  <si>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</si>
  <si>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</si>
  <si>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</si>
  <si>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</si>
  <si>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</si>
  <si>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</si>
  <si>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</si>
  <si>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</si>
  <si>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</si>
  <si>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</si>
  <si>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</si>
  <si>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</si>
  <si>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</si>
  <si>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</si>
  <si>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</si>
  <si>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</si>
  <si>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</si>
  <si>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</si>
  <si>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</si>
  <si>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</si>
  <si>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</si>
  <si>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</si>
  <si>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</si>
  <si>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</si>
  <si>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</si>
  <si>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</si>
  <si>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</si>
  <si>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</si>
  <si>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</si>
  <si>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</si>
  <si>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</si>
  <si>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</si>
  <si>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</si>
  <si>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</si>
  <si>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</si>
  <si>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</si>
  <si>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</si>
  <si>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</si>
  <si>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</si>
  <si>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</si>
  <si>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</si>
  <si>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</si>
  <si>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</si>
  <si>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</si>
  <si>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</si>
  <si>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</si>
  <si>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</si>
  <si>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</si>
  <si>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</si>
  <si>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</si>
  <si>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</si>
  <si>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</si>
  <si>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</si>
  <si>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</si>
  <si>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</si>
  <si>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</si>
  <si>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</si>
  <si>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</si>
  <si>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</si>
  <si>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</si>
  <si>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</si>
  <si>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</si>
  <si>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</si>
  <si>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</si>
  <si>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</si>
  <si>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</si>
  <si>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</si>
  <si>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</si>
  <si>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</si>
  <si>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</si>
  <si>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</si>
  <si>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</si>
  <si>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</si>
  <si>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</si>
  <si>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</si>
  <si>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</si>
  <si>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</si>
  <si>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</si>
  <si>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</si>
  <si>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</si>
  <si>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</si>
  <si>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</si>
  <si>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</si>
  <si>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</si>
  <si>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</si>
  <si>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</si>
  <si>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</si>
  <si>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</si>
  <si>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</si>
  <si>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</si>
  <si>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</si>
  <si>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</si>
  <si>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</si>
  <si>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</si>
  <si>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</si>
  <si>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</si>
  <si>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</si>
  <si>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</si>
  <si>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</si>
  <si>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</si>
  <si>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</si>
  <si>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</si>
  <si>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</si>
  <si>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</si>
  <si>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</si>
  <si>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</si>
  <si>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</si>
  <si>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</si>
  <si>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</si>
  <si>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</si>
  <si>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</si>
  <si>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</si>
  <si>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</si>
  <si>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</si>
  <si>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</si>
  <si>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</si>
  <si>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</si>
  <si>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</si>
  <si>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</si>
  <si>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</si>
  <si>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</si>
  <si>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</si>
  <si>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</si>
  <si>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</si>
  <si>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</si>
  <si>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</si>
  <si>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</si>
  <si>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</si>
  <si>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</si>
  <si>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</si>
  <si>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</si>
  <si>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</si>
  <si>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</si>
  <si>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</si>
  <si>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</si>
  <si>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</si>
  <si>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</si>
  <si>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</si>
  <si>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</si>
  <si>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</si>
  <si>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</si>
  <si>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</si>
  <si>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</si>
  <si>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</si>
  <si>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</si>
  <si>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</si>
  <si>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</si>
  <si>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</si>
  <si>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</si>
  <si>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</si>
  <si>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</si>
  <si>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</si>
  <si>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</si>
  <si>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</si>
  <si>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</si>
  <si>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</si>
  <si>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</si>
  <si>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</si>
  <si>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</si>
  <si>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</si>
  <si>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</si>
  <si>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</si>
  <si>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</si>
  <si>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</si>
  <si>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</si>
  <si>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</si>
  <si>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</si>
  <si>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</si>
  <si>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</si>
  <si>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</si>
  <si>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</si>
  <si>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</si>
  <si>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</si>
  <si>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</si>
  <si>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</si>
  <si>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</si>
  <si>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</si>
  <si>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</si>
  <si>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</si>
  <si>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</si>
  <si>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</si>
  <si>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</si>
  <si>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</si>
  <si>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</si>
  <si>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</si>
  <si>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</si>
  <si>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</si>
  <si>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</si>
  <si>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</si>
  <si>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</si>
  <si>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</si>
  <si>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</si>
  <si>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</si>
  <si>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</si>
  <si>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</si>
  <si>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</si>
  <si>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</si>
  <si>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</si>
  <si>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</si>
  <si>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</si>
  <si>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</si>
  <si>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</si>
  <si>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</si>
  <si>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</si>
  <si>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</si>
  <si>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</si>
  <si>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</si>
  <si>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</si>
  <si>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</si>
  <si>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</si>
  <si>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</si>
  <si>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</si>
  <si>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</si>
  <si>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</si>
  <si>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</si>
  <si>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</si>
  <si>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</si>
  <si>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</si>
  <si>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</si>
  <si>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</si>
  <si>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</si>
  <si>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</si>
  <si>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</si>
  <si>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</si>
  <si>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</si>
  <si>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</si>
  <si>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</si>
  <si>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</si>
  <si>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</si>
  <si>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</si>
  <si>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</si>
  <si>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</si>
  <si>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</si>
  <si>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</si>
  <si>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</si>
  <si>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</si>
  <si>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</si>
  <si>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</si>
  <si>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</si>
  <si>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</si>
  <si>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</si>
  <si>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</si>
  <si>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</si>
  <si>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</si>
  <si>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</si>
  <si>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</si>
  <si>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</si>
  <si>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</si>
  <si>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</si>
  <si>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</si>
  <si>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</si>
  <si>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</si>
  <si>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</si>
  <si>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</si>
  <si>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</si>
  <si>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</si>
  <si>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</si>
  <si>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</si>
  <si>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</si>
  <si>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</si>
  <si>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</si>
  <si>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</si>
  <si>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</si>
  <si>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</si>
  <si>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</si>
  <si>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</si>
  <si>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</si>
  <si>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</si>
  <si>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</si>
  <si>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</si>
  <si>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</si>
  <si>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</si>
  <si>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</si>
  <si>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</si>
  <si>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</si>
  <si>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</si>
  <si>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</si>
  <si>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</si>
  <si>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</si>
  <si>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</si>
  <si>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</si>
  <si>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</si>
  <si>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</si>
  <si>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</si>
  <si>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</si>
  <si>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</si>
  <si>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</si>
  <si>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</si>
  <si>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</si>
  <si>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</si>
  <si>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</si>
  <si>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</si>
  <si>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</si>
  <si>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</si>
  <si>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</si>
  <si>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</si>
  <si>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</si>
  <si>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</si>
  <si>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</si>
  <si>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</si>
  <si>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</si>
  <si>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</si>
  <si>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</si>
  <si>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</si>
  <si>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</si>
  <si>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</si>
  <si>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</si>
  <si>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</si>
  <si>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</si>
  <si>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</si>
  <si>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</si>
  <si>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</si>
  <si>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</si>
  <si>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</si>
  <si>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</si>
  <si>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</si>
  <si>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</si>
  <si>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</si>
  <si>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</si>
  <si>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</si>
  <si>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</si>
  <si>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</si>
  <si>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</si>
  <si>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</si>
  <si>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</si>
  <si>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</si>
  <si>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</si>
  <si>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</si>
  <si>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</si>
  <si>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</si>
  <si>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</si>
  <si>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</si>
  <si>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</si>
  <si>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</si>
  <si>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</si>
  <si>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</si>
  <si>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</si>
  <si>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</si>
  <si>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</si>
  <si>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</si>
  <si>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</si>
  <si>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</si>
  <si>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</si>
  <si>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</si>
  <si>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</si>
  <si>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</si>
  <si>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</si>
  <si>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</si>
  <si>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</si>
  <si>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</si>
  <si>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</si>
  <si>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</si>
  <si>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</si>
  <si>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</si>
  <si>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</si>
  <si>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</si>
  <si>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</si>
  <si>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</si>
  <si>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</si>
  <si>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</si>
  <si>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</si>
  <si>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</si>
  <si>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</si>
  <si>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</si>
  <si>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</si>
  <si>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</si>
  <si>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</si>
  <si>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</si>
  <si>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</si>
  <si>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</si>
  <si>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</si>
  <si>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</si>
  <si>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</si>
  <si>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</si>
  <si>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</si>
  <si>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</si>
  <si>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</si>
  <si>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</si>
  <si>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</si>
  <si>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</si>
  <si>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</si>
  <si>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</si>
  <si>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</si>
  <si>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</si>
  <si>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</si>
  <si>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</si>
  <si>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</si>
  <si>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</si>
  <si>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</si>
  <si>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</si>
  <si>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</si>
  <si>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</si>
  <si>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</si>
  <si>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</si>
  <si>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</si>
  <si>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</si>
  <si>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</si>
  <si>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</si>
  <si>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</si>
  <si>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</si>
  <si>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</si>
  <si>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</si>
  <si>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</si>
  <si>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</si>
  <si>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</si>
  <si>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</si>
  <si>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</si>
  <si>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</si>
  <si>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</si>
  <si>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</si>
  <si>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</si>
  <si>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</si>
  <si>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</si>
  <si>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</si>
  <si>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</si>
  <si>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</si>
  <si>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</si>
  <si>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</si>
  <si>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</si>
  <si>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</si>
  <si>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</si>
  <si>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</si>
  <si>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</si>
  <si>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</si>
  <si>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</si>
  <si>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</si>
  <si>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</si>
  <si>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</si>
  <si>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</si>
  <si>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</si>
  <si>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</si>
  <si>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</si>
  <si>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</si>
  <si>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</si>
  <si>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</si>
  <si>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</si>
  <si>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</si>
  <si>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</si>
  <si>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</si>
  <si>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</si>
  <si>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</si>
  <si>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</si>
  <si>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</si>
  <si>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</si>
  <si>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</si>
  <si>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</si>
  <si>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</si>
  <si>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</si>
  <si>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</si>
  <si>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</si>
  <si>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</si>
  <si>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</si>
  <si>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</si>
  <si>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</si>
  <si>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</si>
  <si>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</si>
  <si>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</si>
  <si>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</si>
  <si>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</si>
  <si>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</si>
  <si>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</si>
  <si>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</si>
  <si>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</si>
  <si>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</si>
  <si>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</si>
  <si>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</si>
  <si>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</si>
  <si>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</si>
  <si>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</si>
  <si>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</si>
  <si>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</si>
  <si>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</si>
  <si>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</si>
  <si>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</si>
  <si>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</si>
  <si>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</si>
  <si>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</si>
  <si>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</si>
  <si>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</si>
  <si>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</si>
  <si>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</si>
  <si>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</si>
  <si>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</si>
  <si>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</si>
  <si>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</si>
  <si>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</si>
  <si>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</si>
  <si>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</si>
  <si>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</si>
  <si>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</si>
  <si>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</si>
  <si>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</si>
  <si>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</si>
  <si>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</si>
  <si>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</si>
  <si>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</si>
  <si>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</si>
  <si>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</si>
  <si>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</si>
  <si>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</si>
  <si>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</si>
  <si>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</si>
  <si>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</si>
  <si>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</si>
  <si>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</si>
  <si>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</si>
  <si>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</si>
  <si>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</si>
  <si>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</si>
  <si>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</si>
  <si>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</si>
  <si>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</si>
  <si>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</si>
  <si>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</si>
  <si>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</si>
  <si>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</si>
  <si>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</si>
  <si>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</si>
  <si>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</si>
  <si>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</si>
  <si>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</si>
  <si>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</si>
  <si>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</si>
  <si>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</si>
  <si>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</si>
  <si>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</si>
  <si>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</si>
  <si>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</si>
  <si>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</si>
  <si>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</si>
  <si>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</si>
  <si>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</si>
  <si>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</si>
  <si>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</si>
  <si>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</si>
  <si>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</si>
  <si>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</si>
  <si>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</si>
  <si>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</si>
  <si>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</si>
  <si>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</si>
  <si>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</si>
  <si>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</si>
  <si>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</si>
  <si>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</si>
  <si>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</si>
  <si>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</si>
  <si>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</si>
  <si>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</si>
  <si>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</si>
  <si>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</si>
  <si>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</si>
  <si>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</si>
  <si>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</si>
  <si>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</si>
  <si>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</si>
  <si>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</si>
  <si>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</si>
  <si>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</si>
  <si>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</si>
  <si>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</si>
  <si>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</si>
  <si>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</si>
  <si>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</si>
  <si>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</si>
  <si>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</si>
  <si>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</si>
  <si>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</si>
  <si>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</si>
  <si>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</si>
  <si>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</si>
  <si>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</si>
  <si>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</si>
  <si>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</si>
  <si>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</si>
  <si>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</si>
  <si>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</si>
  <si>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</si>
  <si>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</si>
  <si>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</si>
  <si>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</si>
  <si>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</si>
  <si>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</si>
  <si>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</si>
  <si>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</si>
  <si>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</si>
  <si>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</si>
  <si>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</si>
  <si>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</si>
  <si>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</si>
  <si>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</si>
  <si>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</si>
  <si>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</si>
  <si>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</si>
  <si>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</si>
  <si>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</si>
  <si>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</si>
  <si>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</si>
  <si>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</si>
  <si>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</si>
  <si>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</si>
  <si>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</si>
  <si>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</si>
  <si>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</si>
  <si>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</si>
  <si>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</si>
  <si>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</si>
  <si>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</si>
  <si>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</si>
  <si>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</si>
  <si>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</si>
  <si>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</si>
  <si>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</si>
  <si>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</si>
  <si>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</si>
  <si>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</si>
  <si>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</si>
  <si>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</si>
  <si>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</si>
  <si>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</si>
  <si>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</si>
  <si>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</si>
  <si>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</si>
  <si>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</si>
  <si>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</si>
  <si>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</si>
  <si>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</si>
  <si>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</si>
  <si>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</si>
  <si>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</si>
  <si>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</si>
  <si>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</si>
  <si>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formula</t>
  </si>
  <si>
    <t>existing formula cell</t>
  </si>
  <si>
    <t>not written</t>
  </si>
  <si>
    <t>low</t>
  </si>
  <si>
    <t>formula_preserved</t>
  </si>
  <si>
    <t>Formula preserved; EDGAR value was not written over an existing model formula.</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</si>
  <si>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</si>
  <si>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</si>
  <si>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</si>
  <si>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</si>
  <si>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</si>
  <si>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</si>
  <si>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</si>
  <si>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</si>
  <si>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</si>
  <si>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</si>
  <si>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</si>
  <si>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</si>
  <si>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</si>
  <si>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</si>
  <si>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</si>
  <si>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</si>
  <si>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</si>
  <si>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</si>
  <si>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</si>
  <si>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</si>
  <si>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</si>
  <si>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</si>
  <si>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</si>
  <si>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</si>
  <si>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</si>
  <si>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</si>
  <si>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</si>
  <si>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</si>
  <si>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</si>
  <si>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</si>
  <si>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</si>
  <si>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</si>
  <si>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</si>
  <si>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</si>
  <si>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</si>
  <si>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</si>
  <si>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</si>
  <si>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</si>
  <si>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</si>
  <si>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</si>
  <si>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</si>
  <si>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</si>
  <si>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</si>
  <si>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</si>
  <si>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</si>
  <si>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</si>
  <si>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</si>
  <si>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</si>
  <si>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</si>
  <si>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</si>
  <si>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</si>
  <si>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</si>
  <si>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</si>
  <si>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</si>
  <si>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</si>
  <si>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</si>
  <si>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</si>
  <si>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</si>
  <si>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</si>
  <si>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</si>
  <si>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</si>
  <si>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</si>
  <si>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</si>
  <si>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</si>
  <si>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</si>
  <si>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</si>
  <si>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</si>
  <si>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</si>
  <si>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</si>
  <si>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</si>
  <si>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</si>
  <si>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</si>
  <si>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</si>
  <si>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</si>
  <si>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</si>
  <si>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</si>
  <si>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</si>
  <si>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</si>
  <si>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</si>
  <si>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</si>
  <si>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</si>
  <si>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</si>
  <si>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</si>
  <si>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</si>
  <si>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</si>
  <si>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</si>
  <si>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F197</t>
  </si>
  <si>
    <t>G197</t>
  </si>
  <si>
    <t>H197</t>
  </si>
  <si>
    <t>I197</t>
  </si>
  <si>
    <t>K197</t>
  </si>
  <si>
    <t>L197</t>
  </si>
  <si>
    <t>M197</t>
  </si>
  <si>
    <t>N197</t>
  </si>
  <si>
    <t>P197</t>
  </si>
  <si>
    <t>Q197</t>
  </si>
  <si>
    <t>R197</t>
  </si>
  <si>
    <t>S197</t>
  </si>
  <si>
    <t>F244</t>
  </si>
  <si>
    <t>PaymentsForRepurchaseOfCommonStock=50.9mm</t>
  </si>
  <si>
    <t>support</t>
  </si>
  <si>
    <t>Mapped to EDGAR common stock repurchases; sign follows the model row context.</t>
  </si>
  <si>
    <t>G244</t>
  </si>
  <si>
    <t>PaymentsForRepurchaseOfCommonStock=114.1mm</t>
  </si>
  <si>
    <t>Mapped to EDGAR common stock repurchases; sign follows the model row context. Quarterly value was derived from Payments for Repurchase of Common Stock less 1Q23.</t>
  </si>
  <si>
    <t>H244</t>
  </si>
  <si>
    <t>PaymentsForRepurchaseOfCommonStock=0.3mm</t>
  </si>
  <si>
    <t>Mapped to EDGAR common stock repurchases; sign follows the model row context. Quarterly value was derived from Payments for Repurchase of Common Stock less 1Q23, 2Q23.</t>
  </si>
  <si>
    <t>I244</t>
  </si>
  <si>
    <t>PaymentsForRepurchaseOfCommonStock=4.1mm</t>
  </si>
  <si>
    <t>Mapped to EDGAR common stock repurchases; sign follows the model row context. Quarterly value was derived from Payments for Repurchase of Common Stock less 1Q23, 2Q23, 3Q23.</t>
  </si>
  <si>
    <t>K244</t>
  </si>
  <si>
    <t>PaymentsForRepurchaseOfCommonStock=43mm</t>
  </si>
  <si>
    <t>L244</t>
  </si>
  <si>
    <t>PaymentsForRepurchaseOfCommonStock=0.9mm</t>
  </si>
  <si>
    <t>Mapped to EDGAR common stock repurchases; sign follows the model row context. Quarterly value was derived from Payments for Repurchase of Common Stock less 1Q24.</t>
  </si>
  <si>
    <t>M244</t>
  </si>
  <si>
    <t>Mapped to EDGAR common stock repurchases; sign follows the model row context. Quarterly value was derived from Payments for Repurchase of Common Stock less 1Q24, 2Q24.</t>
  </si>
  <si>
    <t>N244</t>
  </si>
  <si>
    <t>PaymentsForRepurchaseOfCommonStock=0mm</t>
  </si>
  <si>
    <t>Mapped to EDGAR common stock repurchases; sign follows the model row context. Quarterly value was derived from Payments for Repurchase of Common Stock less 1Q24, 2Q24, 3Q24.</t>
  </si>
  <si>
    <t>P244</t>
  </si>
  <si>
    <t>PaymentsForRepurchaseOfCommonStock=56.3mm</t>
  </si>
  <si>
    <t>Q244</t>
  </si>
  <si>
    <t>PaymentsForRepurchaseOfCommonStock=1.3mm</t>
  </si>
  <si>
    <t>Mapped to EDGAR common stock repurchases; sign follows the model row context. Quarterly value was derived from Payments for Repurchase of Common Stock less 1Q25.</t>
  </si>
  <si>
    <t>R244</t>
  </si>
  <si>
    <t>Mapped to EDGAR common stock repurchases; sign follows the model row context. Quarterly value was derived from Payments for Repurchase of Common Stock less 1Q25, 2Q25.</t>
  </si>
  <si>
    <t>S244</t>
  </si>
  <si>
    <t>Mapped to EDGAR common stock repurchases; sign follows the model row context. Quarterly value was derived from Payments for Repurchase of Common Stock less 1Q25, 2Q25, 3Q25.</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</si>
  <si>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</si>
  <si>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</si>
  <si>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</si>
  <si>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</si>
  <si>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</si>
  <si>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</si>
  <si>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</si>
  <si>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</si>
  <si>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</si>
  <si>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</si>
  <si>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</si>
  <si>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</si>
  <si>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</si>
  <si>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</si>
  <si>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</si>
  <si>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</si>
  <si>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</si>
  <si>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</si>
  <si>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</si>
  <si>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</si>
  <si>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</si>
  <si>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</si>
  <si>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</si>
  <si>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</si>
  <si>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</si>
  <si>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</si>
  <si>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</si>
  <si>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</si>
  <si>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</si>
  <si>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</si>
  <si>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</si>
  <si>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ShareBasedCompensation=20.4mm</t>
  </si>
  <si>
    <t>Quarterly value was derived from Share-based Payment Arrangement, Noncash Expense less 1Q25, 2Q25, 3Q25.</t>
  </si>
  <si>
    <t>G255</t>
  </si>
  <si>
    <t>H255</t>
  </si>
  <si>
    <t>I255</t>
  </si>
  <si>
    <t>K255</t>
  </si>
  <si>
    <t>L255</t>
  </si>
  <si>
    <t>M255</t>
  </si>
  <si>
    <t>N255</t>
  </si>
  <si>
    <t>P255</t>
  </si>
  <si>
    <t>Q255</t>
  </si>
  <si>
    <t>R255</t>
  </si>
  <si>
    <t>S255</t>
  </si>
  <si>
    <t>F257</t>
  </si>
  <si>
    <t>PaymentsOfDividendsCommonStock=68.8mm</t>
  </si>
  <si>
    <t>G257</t>
  </si>
  <si>
    <t>PaymentsOfDividendsCommonStock=69.9mm</t>
  </si>
  <si>
    <t>Quarterly value was derived from Payments of Ordinary Dividends, Common Stock less 1Q23.</t>
  </si>
  <si>
    <t>H257</t>
  </si>
  <si>
    <t>Quarterly value was derived from Payments of Ordinary Dividends, Common Stock less 1Q23, 2Q23.</t>
  </si>
  <si>
    <t>I257</t>
  </si>
  <si>
    <t>PaymentsOfDividendsCommonStock=70mm</t>
  </si>
  <si>
    <t>Quarterly value was derived from Payments of Ordinary Dividends, Common Stock less 1Q23, 2Q23, 3Q23.</t>
  </si>
  <si>
    <t>K257</t>
  </si>
  <si>
    <t>L257</t>
  </si>
  <si>
    <t>Quarterly value was derived from Payments of Ordinary Dividends, Common Stock less 1Q24.</t>
  </si>
  <si>
    <t>M257</t>
  </si>
  <si>
    <t>PaymentsOfDividendsCommonStock=81.6mm</t>
  </si>
  <si>
    <t>Quarterly value was derived from Payments of Ordinary Dividends, Common Stock less 1Q24, 2Q24.</t>
  </si>
  <si>
    <t>N257</t>
  </si>
  <si>
    <t>Quarterly value was derived from Payments of Ordinary Dividends, Common Stock less 1Q24, 2Q24, 3Q24.</t>
  </si>
  <si>
    <t>P257</t>
  </si>
  <si>
    <t>PaymentsOfDividendsCommonStock=92.7mm</t>
  </si>
  <si>
    <t>Q257</t>
  </si>
  <si>
    <t>PaymentsOfDividendsCommonStock=94.3mm</t>
  </si>
  <si>
    <t>Quarterly value was derived from Payments of Ordinary Dividends, Common Stock less 1Q25.</t>
  </si>
  <si>
    <t>R257</t>
  </si>
  <si>
    <t>PaymentsOfDividendsCommonStock=93.5mm</t>
  </si>
  <si>
    <t>Quarterly value was derived from Payments of Ordinary Dividends, Common Stock less 1Q25, 2Q25.</t>
  </si>
  <si>
    <t>S257</t>
  </si>
  <si>
    <t>Quarterly value was derived from Payments of Ordinary Dividends, Common Stock less 1Q25, 2Q25, 3Q25.</t>
  </si>
  <si>
    <t>G262</t>
  </si>
  <si>
    <t>H262</t>
  </si>
  <si>
    <t>I262</t>
  </si>
  <si>
    <t>K262</t>
  </si>
  <si>
    <t>L262</t>
  </si>
  <si>
    <t>M262</t>
  </si>
  <si>
    <t>N262</t>
  </si>
  <si>
    <t>P262</t>
  </si>
  <si>
    <t>Q262</t>
  </si>
  <si>
    <t>R262</t>
  </si>
  <si>
    <t>S262</t>
  </si>
  <si>
    <t>G310</t>
  </si>
  <si>
    <t>H310</t>
  </si>
  <si>
    <t>I310</t>
  </si>
  <si>
    <t>K310</t>
  </si>
  <si>
    <t>L310</t>
  </si>
  <si>
    <t>M310</t>
  </si>
  <si>
    <t>N310</t>
  </si>
  <si>
    <t>P310</t>
  </si>
  <si>
    <t>Q310</t>
  </si>
  <si>
    <t>R310</t>
  </si>
  <si>
    <t>S310</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</si>
  <si>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</si>
  <si>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</si>
  <si>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</si>
  <si>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</si>
  <si>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</si>
  <si>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</si>
  <si>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</si>
  <si>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</si>
  <si>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</si>
  <si>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</si>
  <si>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</si>
  <si>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</si>
  <si>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</si>
  <si>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</si>
  <si>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</si>
  <si>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</si>
  <si>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</si>
  <si>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</si>
  <si>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</si>
  <si>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</si>
  <si>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</si>
  <si>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</si>
  <si>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</si>
  <si>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</si>
  <si>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</si>
  <si>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</si>
  <si>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</si>
  <si>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</si>
  <si>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</si>
  <si>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</si>
  <si>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</si>
  <si>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</si>
  <si>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</si>
  <si>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</si>
  <si>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</si>
  <si>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</si>
  <si>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</si>
  <si>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</si>
  <si>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</si>
  <si>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</si>
  <si>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</si>
  <si>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</si>
  <si>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</si>
  <si>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</si>
  <si>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</si>
  <si>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</si>
  <si>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</si>
  <si>
    <t>cleared</t>
  </si>
  <si>
    <t>Cannot find in EDGAR, find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</si>
</sst>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8"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7"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6" customFormat="1" x14ac:dyDescent="0.25">
      <c r="A1" s="966" t="s">
        <v>1362</v>
      </c>
      <c r="B1" s="966" t="s">
        <v>1363</v>
      </c>
      <c r="C1" s="966" t="s">
        <v>1364</v>
      </c>
      <c r="D1" s="966" t="s">
        <v>1365</v>
      </c>
      <c r="E1" s="966" t="s">
        <v>1366</v>
      </c>
      <c r="F1" s="966" t="s">
        <v>1367</v>
      </c>
      <c r="G1" s="966" t="s">
        <v>1368</v>
      </c>
      <c r="H1" s="966" t="s">
        <v>1369</v>
      </c>
      <c r="I1" s="966" t="s">
        <v>1370</v>
      </c>
      <c r="J1" s="966" t="s">
        <v>1371</v>
      </c>
      <c r="K1" s="966" t="s">
        <v>1372</v>
      </c>
      <c r="L1" s="966" t="s">
        <v>1373</v>
      </c>
      <c r="M1" s="966" t="s">
        <v>1374</v>
      </c>
      <c r="N1" s="966" t="s">
        <v>1375</v>
      </c>
      <c r="O1" s="966" t="s">
        <v>1376</v>
      </c>
      <c r="P1" s="966" t="s">
        <v>1377</v>
      </c>
      <c r="Q1" s="966"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v>
      </c>
      <c r="F25" t="s">
        <v>1381</v>
      </c>
      <c r="G25" t="s">
        <v>1457</v>
      </c>
      <c r="H25" t="s">
        <v>1383</v>
      </c>
      <c r="I25" t="s">
        <v>1385</v>
      </c>
      <c r="J25" t="s">
        <v>1385</v>
      </c>
      <c r="K25" t="b">
        <v>1</v>
      </c>
      <c r="L25" t="b">
        <v>0</v>
      </c>
      <c r="M25" t="s">
        <v>1385</v>
      </c>
      <c r="N25" t="s">
        <v>1386</v>
      </c>
      <c r="O25" t="s">
        <v>1387</v>
      </c>
      <c r="P25" t="s">
        <v>1388</v>
      </c>
      <c r="Q25" t="s">
        <v>1458</v>
      </c>
    </row>
    <row r="26" spans="1:17" x14ac:dyDescent="0.25">
      <c r="A26" t="s">
        <v>39</v>
      </c>
      <c r="B26" t="s">
        <v>1459</v>
      </c>
      <c r="C26" t="s">
        <v>259</v>
      </c>
      <c r="D26" t="s">
        <v>1380</v>
      </c>
      <c r="E26">
        <v>-333.38</v>
      </c>
      <c r="F26" t="s">
        <v>1460</v>
      </c>
      <c r="G26" t="s">
        <v>1461</v>
      </c>
      <c r="H26" t="s">
        <v>1383</v>
      </c>
      <c r="I26" t="s">
        <v>1384</v>
      </c>
      <c r="J26" t="s">
        <v>1385</v>
      </c>
      <c r="K26" t="b">
        <v>1</v>
      </c>
      <c r="L26" t="b">
        <v>0</v>
      </c>
      <c r="M26" t="s">
        <v>1385</v>
      </c>
      <c r="N26" t="s">
        <v>1386</v>
      </c>
      <c r="O26" t="s">
        <v>1387</v>
      </c>
      <c r="P26" t="s">
        <v>1388</v>
      </c>
      <c r="Q26" t="s">
        <v>1462</v>
      </c>
    </row>
    <row r="27" spans="1:17" x14ac:dyDescent="0.25">
      <c r="A27" t="s">
        <v>39</v>
      </c>
      <c r="B27" t="s">
        <v>1463</v>
      </c>
      <c r="C27" t="s">
        <v>259</v>
      </c>
      <c r="D27" t="s">
        <v>1391</v>
      </c>
      <c r="E27">
        <v>-365.193</v>
      </c>
      <c r="F27" t="s">
        <v>1460</v>
      </c>
      <c r="G27" t="s">
        <v>1464</v>
      </c>
      <c r="H27" t="s">
        <v>1383</v>
      </c>
      <c r="I27" t="s">
        <v>1393</v>
      </c>
      <c r="J27" t="s">
        <v>1385</v>
      </c>
      <c r="K27" t="b">
        <v>1</v>
      </c>
      <c r="L27" t="b">
        <v>0</v>
      </c>
      <c r="M27" t="s">
        <v>1385</v>
      </c>
      <c r="N27" t="s">
        <v>1386</v>
      </c>
      <c r="O27" t="s">
        <v>1387</v>
      </c>
      <c r="P27" t="s">
        <v>1388</v>
      </c>
      <c r="Q27" t="s">
        <v>1462</v>
      </c>
    </row>
    <row r="28" spans="1:17" x14ac:dyDescent="0.25">
      <c r="A28" t="s">
        <v>39</v>
      </c>
      <c r="B28" t="s">
        <v>1465</v>
      </c>
      <c r="C28" t="s">
        <v>259</v>
      </c>
      <c r="D28" t="s">
        <v>1395</v>
      </c>
      <c r="E28">
        <v>-362.757</v>
      </c>
      <c r="F28" t="s">
        <v>1460</v>
      </c>
      <c r="G28" t="s">
        <v>1466</v>
      </c>
      <c r="H28" t="s">
        <v>1383</v>
      </c>
      <c r="I28" t="s">
        <v>1397</v>
      </c>
      <c r="J28" t="s">
        <v>1385</v>
      </c>
      <c r="K28" t="b">
        <v>1</v>
      </c>
      <c r="L28" t="b">
        <v>0</v>
      </c>
      <c r="M28" t="s">
        <v>1385</v>
      </c>
      <c r="N28" t="s">
        <v>1386</v>
      </c>
      <c r="O28" t="s">
        <v>1387</v>
      </c>
      <c r="P28" t="s">
        <v>1388</v>
      </c>
      <c r="Q28" t="s">
        <v>1462</v>
      </c>
    </row>
    <row r="29" spans="1:17" x14ac:dyDescent="0.25">
      <c r="A29" t="s">
        <v>39</v>
      </c>
      <c r="B29" t="s">
        <v>1467</v>
      </c>
      <c r="C29" t="s">
        <v>259</v>
      </c>
      <c r="D29" t="s">
        <v>1399</v>
      </c>
      <c r="E29">
        <v>-393.521</v>
      </c>
      <c r="F29" t="s">
        <v>1460</v>
      </c>
      <c r="G29" t="s">
        <v>1468</v>
      </c>
      <c r="H29" t="s">
        <v>1383</v>
      </c>
      <c r="I29" t="s">
        <v>1469</v>
      </c>
      <c r="J29" t="s">
        <v>1385</v>
      </c>
      <c r="K29" t="b">
        <v>1</v>
      </c>
      <c r="L29" t="b">
        <v>0</v>
      </c>
      <c r="M29" t="s">
        <v>1385</v>
      </c>
      <c r="N29" t="s">
        <v>1386</v>
      </c>
      <c r="O29" t="s">
        <v>1387</v>
      </c>
      <c r="P29" t="s">
        <v>1388</v>
      </c>
      <c r="Q29" t="s">
        <v>1470</v>
      </c>
    </row>
    <row r="30" spans="1:17" x14ac:dyDescent="0.25">
      <c r="A30" t="s">
        <v>39</v>
      </c>
      <c r="B30" t="s">
        <v>1471</v>
      </c>
      <c r="C30" t="s">
        <v>259</v>
      </c>
      <c r="D30" t="s">
        <v>1403</v>
      </c>
      <c r="E30">
        <v>-429.314</v>
      </c>
      <c r="F30" t="s">
        <v>1460</v>
      </c>
      <c r="G30" t="s">
        <v>1472</v>
      </c>
      <c r="H30" t="s">
        <v>1383</v>
      </c>
      <c r="I30" t="s">
        <v>1405</v>
      </c>
      <c r="J30" t="s">
        <v>1385</v>
      </c>
      <c r="K30" t="b">
        <v>1</v>
      </c>
      <c r="L30" t="b">
        <v>0</v>
      </c>
      <c r="M30" t="s">
        <v>1385</v>
      </c>
      <c r="N30" t="s">
        <v>1386</v>
      </c>
      <c r="O30" t="s">
        <v>1387</v>
      </c>
      <c r="P30" t="s">
        <v>1388</v>
      </c>
      <c r="Q30" t="s">
        <v>1462</v>
      </c>
    </row>
    <row r="31" spans="1:17" x14ac:dyDescent="0.25">
      <c r="A31" t="s">
        <v>39</v>
      </c>
      <c r="B31" t="s">
        <v>1473</v>
      </c>
      <c r="C31" t="s">
        <v>259</v>
      </c>
      <c r="D31" t="s">
        <v>1407</v>
      </c>
      <c r="E31">
        <v>-437.776</v>
      </c>
      <c r="F31" t="s">
        <v>1460</v>
      </c>
      <c r="G31" t="s">
        <v>1474</v>
      </c>
      <c r="H31" t="s">
        <v>1383</v>
      </c>
      <c r="I31" t="s">
        <v>1409</v>
      </c>
      <c r="J31" t="s">
        <v>1385</v>
      </c>
      <c r="K31" t="b">
        <v>1</v>
      </c>
      <c r="L31" t="b">
        <v>0</v>
      </c>
      <c r="M31" t="s">
        <v>1385</v>
      </c>
      <c r="N31" t="s">
        <v>1386</v>
      </c>
      <c r="O31" t="s">
        <v>1387</v>
      </c>
      <c r="P31" t="s">
        <v>1388</v>
      </c>
      <c r="Q31" t="s">
        <v>1462</v>
      </c>
    </row>
    <row r="32" spans="1:17" x14ac:dyDescent="0.25">
      <c r="A32" t="s">
        <v>39</v>
      </c>
      <c r="B32" t="s">
        <v>1475</v>
      </c>
      <c r="C32" t="s">
        <v>259</v>
      </c>
      <c r="D32" t="s">
        <v>1411</v>
      </c>
      <c r="E32">
        <v>-414.949</v>
      </c>
      <c r="F32" t="s">
        <v>1460</v>
      </c>
      <c r="G32" t="s">
        <v>1476</v>
      </c>
      <c r="H32" t="s">
        <v>1383</v>
      </c>
      <c r="I32" t="s">
        <v>1413</v>
      </c>
      <c r="J32" t="s">
        <v>1385</v>
      </c>
      <c r="K32" t="b">
        <v>1</v>
      </c>
      <c r="L32" t="b">
        <v>0</v>
      </c>
      <c r="M32" t="s">
        <v>1385</v>
      </c>
      <c r="N32" t="s">
        <v>1386</v>
      </c>
      <c r="O32" t="s">
        <v>1387</v>
      </c>
      <c r="P32" t="s">
        <v>1388</v>
      </c>
      <c r="Q32" t="s">
        <v>1462</v>
      </c>
    </row>
    <row r="33" spans="1:17" x14ac:dyDescent="0.25">
      <c r="A33" t="s">
        <v>39</v>
      </c>
      <c r="B33" t="s">
        <v>1477</v>
      </c>
      <c r="C33" t="s">
        <v>259</v>
      </c>
      <c r="D33" t="s">
        <v>1415</v>
      </c>
      <c r="E33">
        <v>-464.103</v>
      </c>
      <c r="F33" t="s">
        <v>1460</v>
      </c>
      <c r="G33" t="s">
        <v>1478</v>
      </c>
      <c r="H33" t="s">
        <v>1383</v>
      </c>
      <c r="I33" t="s">
        <v>1469</v>
      </c>
      <c r="J33" t="s">
        <v>1385</v>
      </c>
      <c r="K33" t="b">
        <v>1</v>
      </c>
      <c r="L33" t="b">
        <v>0</v>
      </c>
      <c r="M33" t="s">
        <v>1385</v>
      </c>
      <c r="N33" t="s">
        <v>1386</v>
      </c>
      <c r="O33" t="s">
        <v>1387</v>
      </c>
      <c r="P33" t="s">
        <v>1388</v>
      </c>
      <c r="Q33" t="s">
        <v>1479</v>
      </c>
    </row>
    <row r="34" spans="1:17" x14ac:dyDescent="0.25">
      <c r="A34" t="s">
        <v>39</v>
      </c>
      <c r="B34" t="s">
        <v>1480</v>
      </c>
      <c r="C34" t="s">
        <v>259</v>
      </c>
      <c r="D34" t="s">
        <v>1419</v>
      </c>
      <c r="E34">
        <v>-441.713</v>
      </c>
      <c r="F34" t="s">
        <v>1460</v>
      </c>
      <c r="G34" t="s">
        <v>1481</v>
      </c>
      <c r="H34" t="s">
        <v>1383</v>
      </c>
      <c r="I34" t="s">
        <v>1421</v>
      </c>
      <c r="J34" t="s">
        <v>1385</v>
      </c>
      <c r="K34" t="b">
        <v>1</v>
      </c>
      <c r="L34" t="b">
        <v>0</v>
      </c>
      <c r="M34" t="s">
        <v>1385</v>
      </c>
      <c r="N34" t="s">
        <v>1386</v>
      </c>
      <c r="O34" t="s">
        <v>1387</v>
      </c>
      <c r="P34" t="s">
        <v>1388</v>
      </c>
      <c r="Q34" t="s">
        <v>1462</v>
      </c>
    </row>
    <row r="35" spans="1:17" x14ac:dyDescent="0.25">
      <c r="A35" t="s">
        <v>39</v>
      </c>
      <c r="B35" t="s">
        <v>1482</v>
      </c>
      <c r="C35" t="s">
        <v>259</v>
      </c>
      <c r="D35" t="s">
        <v>1423</v>
      </c>
      <c r="E35">
        <v>-479.017</v>
      </c>
      <c r="F35" t="s">
        <v>1460</v>
      </c>
      <c r="G35" t="s">
        <v>1483</v>
      </c>
      <c r="H35" t="s">
        <v>1383</v>
      </c>
      <c r="I35" t="s">
        <v>1409</v>
      </c>
      <c r="J35" t="s">
        <v>1385</v>
      </c>
      <c r="K35" t="b">
        <v>1</v>
      </c>
      <c r="L35" t="b">
        <v>0</v>
      </c>
      <c r="M35" t="s">
        <v>1385</v>
      </c>
      <c r="N35" t="s">
        <v>1386</v>
      </c>
      <c r="O35" t="s">
        <v>1387</v>
      </c>
      <c r="P35" t="s">
        <v>1388</v>
      </c>
      <c r="Q35" t="s">
        <v>1462</v>
      </c>
    </row>
    <row r="36" spans="1:17" x14ac:dyDescent="0.25">
      <c r="A36" t="s">
        <v>39</v>
      </c>
      <c r="B36" t="s">
        <v>1484</v>
      </c>
      <c r="C36" t="s">
        <v>259</v>
      </c>
      <c r="D36" t="s">
        <v>1425</v>
      </c>
      <c r="E36">
        <v>-483.903</v>
      </c>
      <c r="F36" t="s">
        <v>1460</v>
      </c>
      <c r="G36" t="s">
        <v>1485</v>
      </c>
      <c r="H36" t="s">
        <v>1383</v>
      </c>
      <c r="I36" t="s">
        <v>1413</v>
      </c>
      <c r="J36" t="s">
        <v>1385</v>
      </c>
      <c r="K36" t="b">
        <v>1</v>
      </c>
      <c r="L36" t="b">
        <v>0</v>
      </c>
      <c r="M36" t="s">
        <v>1385</v>
      </c>
      <c r="N36" t="s">
        <v>1386</v>
      </c>
      <c r="O36" t="s">
        <v>1387</v>
      </c>
      <c r="P36" t="s">
        <v>1388</v>
      </c>
      <c r="Q36" t="s">
        <v>1462</v>
      </c>
    </row>
    <row r="37" spans="1:17" x14ac:dyDescent="0.25">
      <c r="A37" t="s">
        <v>39</v>
      </c>
      <c r="B37" t="s">
        <v>1486</v>
      </c>
      <c r="C37" t="s">
        <v>259</v>
      </c>
      <c r="D37" t="s">
        <v>1428</v>
      </c>
      <c r="E37">
        <v>-544.513</v>
      </c>
      <c r="F37" t="s">
        <v>1460</v>
      </c>
      <c r="G37" t="s">
        <v>1487</v>
      </c>
      <c r="H37" t="s">
        <v>1383</v>
      </c>
      <c r="I37" t="s">
        <v>1469</v>
      </c>
      <c r="J37" t="s">
        <v>1385</v>
      </c>
      <c r="K37" t="b">
        <v>1</v>
      </c>
      <c r="L37" t="b">
        <v>0</v>
      </c>
      <c r="M37" t="s">
        <v>1385</v>
      </c>
      <c r="N37" t="s">
        <v>1386</v>
      </c>
      <c r="O37" t="s">
        <v>1387</v>
      </c>
      <c r="P37" t="s">
        <v>1388</v>
      </c>
      <c r="Q37" t="s">
        <v>1488</v>
      </c>
    </row>
    <row r="38" spans="1:17" x14ac:dyDescent="0.25">
      <c r="A38" t="s">
        <v>39</v>
      </c>
      <c r="B38" t="s">
        <v>1489</v>
      </c>
      <c r="C38" t="s">
        <v>260</v>
      </c>
      <c r="D38" t="s">
        <v>1380</v>
      </c>
      <c r="E38">
        <v>-33.292</v>
      </c>
      <c r="F38" t="s">
        <v>1381</v>
      </c>
      <c r="G38" t="s">
        <v>1490</v>
      </c>
      <c r="H38" t="s">
        <v>1383</v>
      </c>
      <c r="I38" t="s">
        <v>1384</v>
      </c>
      <c r="J38" t="s">
        <v>1385</v>
      </c>
      <c r="K38" t="b">
        <v>1</v>
      </c>
      <c r="L38" t="b">
        <v>0</v>
      </c>
      <c r="M38" t="s">
        <v>1385</v>
      </c>
      <c r="N38" t="s">
        <v>1491</v>
      </c>
      <c r="O38" t="s">
        <v>1387</v>
      </c>
      <c r="P38" t="s">
        <v>1388</v>
      </c>
      <c r="Q38" t="s">
        <v>1385</v>
      </c>
    </row>
    <row r="39" spans="1:17" x14ac:dyDescent="0.25">
      <c r="A39" t="s">
        <v>39</v>
      </c>
      <c r="B39" t="s">
        <v>1492</v>
      </c>
      <c r="C39" t="s">
        <v>260</v>
      </c>
      <c r="D39" t="s">
        <v>1391</v>
      </c>
      <c r="E39">
        <v>-25.31</v>
      </c>
      <c r="F39" t="s">
        <v>1381</v>
      </c>
      <c r="G39" t="s">
        <v>1493</v>
      </c>
      <c r="H39" t="s">
        <v>1383</v>
      </c>
      <c r="I39" t="s">
        <v>1393</v>
      </c>
      <c r="J39" t="s">
        <v>1385</v>
      </c>
      <c r="K39" t="b">
        <v>1</v>
      </c>
      <c r="L39" t="b">
        <v>0</v>
      </c>
      <c r="M39" t="s">
        <v>1385</v>
      </c>
      <c r="N39" t="s">
        <v>1491</v>
      </c>
      <c r="O39" t="s">
        <v>1387</v>
      </c>
      <c r="P39" t="s">
        <v>1388</v>
      </c>
      <c r="Q39" t="s">
        <v>1385</v>
      </c>
    </row>
    <row r="40" spans="1:17" x14ac:dyDescent="0.25">
      <c r="A40" t="s">
        <v>39</v>
      </c>
      <c r="B40" t="s">
        <v>1494</v>
      </c>
      <c r="C40" t="s">
        <v>260</v>
      </c>
      <c r="D40" t="s">
        <v>1395</v>
      </c>
      <c r="E40">
        <v>-25.288</v>
      </c>
      <c r="F40" t="s">
        <v>1381</v>
      </c>
      <c r="G40" t="s">
        <v>1493</v>
      </c>
      <c r="H40" t="s">
        <v>1383</v>
      </c>
      <c r="I40" t="s">
        <v>1397</v>
      </c>
      <c r="J40" t="s">
        <v>1385</v>
      </c>
      <c r="K40" t="b">
        <v>1</v>
      </c>
      <c r="L40" t="b">
        <v>0</v>
      </c>
      <c r="M40" t="s">
        <v>1385</v>
      </c>
      <c r="N40" t="s">
        <v>1491</v>
      </c>
      <c r="O40" t="s">
        <v>1387</v>
      </c>
      <c r="P40" t="s">
        <v>1388</v>
      </c>
      <c r="Q40" t="s">
        <v>1385</v>
      </c>
    </row>
    <row r="41" spans="1:17" x14ac:dyDescent="0.25">
      <c r="A41" t="s">
        <v>39</v>
      </c>
      <c r="B41" t="s">
        <v>1495</v>
      </c>
      <c r="C41" t="s">
        <v>260</v>
      </c>
      <c r="D41" t="s">
        <v>1399</v>
      </c>
      <c r="E41">
        <v>-28.311</v>
      </c>
      <c r="F41" t="s">
        <v>1381</v>
      </c>
      <c r="G41" t="s">
        <v>1496</v>
      </c>
      <c r="H41" t="s">
        <v>1383</v>
      </c>
      <c r="I41" t="s">
        <v>1385</v>
      </c>
      <c r="J41" t="s">
        <v>1385</v>
      </c>
      <c r="K41" t="b">
        <v>1</v>
      </c>
      <c r="L41" t="b">
        <v>0</v>
      </c>
      <c r="M41" t="s">
        <v>1385</v>
      </c>
      <c r="N41" t="s">
        <v>1491</v>
      </c>
      <c r="O41" t="s">
        <v>1387</v>
      </c>
      <c r="P41" t="s">
        <v>1388</v>
      </c>
      <c r="Q41" t="s">
        <v>1497</v>
      </c>
    </row>
    <row r="42" spans="1:17" x14ac:dyDescent="0.25">
      <c r="A42" t="s">
        <v>39</v>
      </c>
      <c r="B42" t="s">
        <v>1498</v>
      </c>
      <c r="C42" t="s">
        <v>260</v>
      </c>
      <c r="D42" t="s">
        <v>1403</v>
      </c>
      <c r="E42">
        <v>-43.202</v>
      </c>
      <c r="F42" t="s">
        <v>1381</v>
      </c>
      <c r="G42" t="s">
        <v>1499</v>
      </c>
      <c r="H42" t="s">
        <v>1383</v>
      </c>
      <c r="I42" t="s">
        <v>1405</v>
      </c>
      <c r="J42" t="s">
        <v>1385</v>
      </c>
      <c r="K42" t="b">
        <v>1</v>
      </c>
      <c r="L42" t="b">
        <v>0</v>
      </c>
      <c r="M42" t="s">
        <v>1385</v>
      </c>
      <c r="N42" t="s">
        <v>1491</v>
      </c>
      <c r="O42" t="s">
        <v>1387</v>
      </c>
      <c r="P42" t="s">
        <v>1388</v>
      </c>
      <c r="Q42" t="s">
        <v>1385</v>
      </c>
    </row>
    <row r="43" spans="1:17" x14ac:dyDescent="0.25">
      <c r="A43" t="s">
        <v>39</v>
      </c>
      <c r="B43" t="s">
        <v>1500</v>
      </c>
      <c r="C43" t="s">
        <v>260</v>
      </c>
      <c r="D43" t="s">
        <v>1407</v>
      </c>
      <c r="E43">
        <v>-49.946</v>
      </c>
      <c r="F43" t="s">
        <v>1381</v>
      </c>
      <c r="G43" t="s">
        <v>1501</v>
      </c>
      <c r="H43" t="s">
        <v>1383</v>
      </c>
      <c r="I43" t="s">
        <v>1409</v>
      </c>
      <c r="J43" t="s">
        <v>1385</v>
      </c>
      <c r="K43" t="b">
        <v>1</v>
      </c>
      <c r="L43" t="b">
        <v>0</v>
      </c>
      <c r="M43" t="s">
        <v>1385</v>
      </c>
      <c r="N43" t="s">
        <v>1491</v>
      </c>
      <c r="O43" t="s">
        <v>1387</v>
      </c>
      <c r="P43" t="s">
        <v>1388</v>
      </c>
      <c r="Q43" t="s">
        <v>1385</v>
      </c>
    </row>
    <row r="44" spans="1:17" x14ac:dyDescent="0.25">
      <c r="A44" t="s">
        <v>39</v>
      </c>
      <c r="B44" t="s">
        <v>1502</v>
      </c>
      <c r="C44" t="s">
        <v>260</v>
      </c>
      <c r="D44" t="s">
        <v>1411</v>
      </c>
      <c r="E44">
        <v>-45.977</v>
      </c>
      <c r="F44" t="s">
        <v>1381</v>
      </c>
      <c r="G44" t="s">
        <v>1503</v>
      </c>
      <c r="H44" t="s">
        <v>1383</v>
      </c>
      <c r="I44" t="s">
        <v>1413</v>
      </c>
      <c r="J44" t="s">
        <v>1385</v>
      </c>
      <c r="K44" t="b">
        <v>1</v>
      </c>
      <c r="L44" t="b">
        <v>0</v>
      </c>
      <c r="M44" t="s">
        <v>1385</v>
      </c>
      <c r="N44" t="s">
        <v>1491</v>
      </c>
      <c r="O44" t="s">
        <v>1387</v>
      </c>
      <c r="P44" t="s">
        <v>1388</v>
      </c>
      <c r="Q44" t="s">
        <v>1385</v>
      </c>
    </row>
    <row r="45" spans="1:17" x14ac:dyDescent="0.25">
      <c r="A45" t="s">
        <v>39</v>
      </c>
      <c r="B45" t="s">
        <v>1504</v>
      </c>
      <c r="C45" t="s">
        <v>260</v>
      </c>
      <c r="D45" t="s">
        <v>1415</v>
      </c>
      <c r="E45">
        <v>-51.201</v>
      </c>
      <c r="F45" t="s">
        <v>1381</v>
      </c>
      <c r="G45" t="s">
        <v>1505</v>
      </c>
      <c r="H45" t="s">
        <v>1383</v>
      </c>
      <c r="I45" t="s">
        <v>1385</v>
      </c>
      <c r="J45" t="s">
        <v>1385</v>
      </c>
      <c r="K45" t="b">
        <v>1</v>
      </c>
      <c r="L45" t="b">
        <v>0</v>
      </c>
      <c r="M45" t="s">
        <v>1385</v>
      </c>
      <c r="N45" t="s">
        <v>1491</v>
      </c>
      <c r="O45" t="s">
        <v>1387</v>
      </c>
      <c r="P45" t="s">
        <v>1388</v>
      </c>
      <c r="Q45" t="s">
        <v>1506</v>
      </c>
    </row>
    <row r="46" spans="1:17" x14ac:dyDescent="0.25">
      <c r="A46" t="s">
        <v>39</v>
      </c>
      <c r="B46" t="s">
        <v>1507</v>
      </c>
      <c r="C46" t="s">
        <v>260</v>
      </c>
      <c r="D46" t="s">
        <v>1419</v>
      </c>
      <c r="E46">
        <v>-30.988</v>
      </c>
      <c r="F46" t="s">
        <v>1381</v>
      </c>
      <c r="G46" t="s">
        <v>1508</v>
      </c>
      <c r="H46" t="s">
        <v>1383</v>
      </c>
      <c r="I46" t="s">
        <v>1421</v>
      </c>
      <c r="J46" t="s">
        <v>1385</v>
      </c>
      <c r="K46" t="b">
        <v>1</v>
      </c>
      <c r="L46" t="b">
        <v>0</v>
      </c>
      <c r="M46" t="s">
        <v>1385</v>
      </c>
      <c r="N46" t="s">
        <v>1491</v>
      </c>
      <c r="O46" t="s">
        <v>1387</v>
      </c>
      <c r="P46" t="s">
        <v>1388</v>
      </c>
      <c r="Q46" t="s">
        <v>1385</v>
      </c>
    </row>
    <row r="47" spans="1:17" x14ac:dyDescent="0.25">
      <c r="A47" t="s">
        <v>39</v>
      </c>
      <c r="B47" t="s">
        <v>1509</v>
      </c>
      <c r="C47" t="s">
        <v>260</v>
      </c>
      <c r="D47" t="s">
        <v>1423</v>
      </c>
      <c r="E47">
        <v>-52.253</v>
      </c>
      <c r="F47" t="s">
        <v>1381</v>
      </c>
      <c r="G47" t="s">
        <v>1510</v>
      </c>
      <c r="H47" t="s">
        <v>1383</v>
      </c>
      <c r="I47" t="s">
        <v>1409</v>
      </c>
      <c r="J47" t="s">
        <v>1385</v>
      </c>
      <c r="K47" t="b">
        <v>1</v>
      </c>
      <c r="L47" t="b">
        <v>0</v>
      </c>
      <c r="M47" t="s">
        <v>1385</v>
      </c>
      <c r="N47" t="s">
        <v>1491</v>
      </c>
      <c r="O47" t="s">
        <v>1387</v>
      </c>
      <c r="P47" t="s">
        <v>1388</v>
      </c>
      <c r="Q47" t="s">
        <v>1385</v>
      </c>
    </row>
    <row r="48" spans="1:17" x14ac:dyDescent="0.25">
      <c r="A48" t="s">
        <v>39</v>
      </c>
      <c r="B48" t="s">
        <v>1511</v>
      </c>
      <c r="C48" t="s">
        <v>260</v>
      </c>
      <c r="D48" t="s">
        <v>1425</v>
      </c>
      <c r="E48">
        <v>-53.23</v>
      </c>
      <c r="F48" t="s">
        <v>1381</v>
      </c>
      <c r="G48" t="s">
        <v>1512</v>
      </c>
      <c r="H48" t="s">
        <v>1383</v>
      </c>
      <c r="I48" t="s">
        <v>1413</v>
      </c>
      <c r="J48" t="s">
        <v>1385</v>
      </c>
      <c r="K48" t="b">
        <v>1</v>
      </c>
      <c r="L48" t="b">
        <v>0</v>
      </c>
      <c r="M48" t="s">
        <v>1385</v>
      </c>
      <c r="N48" t="s">
        <v>1491</v>
      </c>
      <c r="O48" t="s">
        <v>1387</v>
      </c>
      <c r="P48" t="s">
        <v>1388</v>
      </c>
      <c r="Q48" t="s">
        <v>1385</v>
      </c>
    </row>
    <row r="49" spans="1:17" x14ac:dyDescent="0.25">
      <c r="A49" t="s">
        <v>39</v>
      </c>
      <c r="B49" t="s">
        <v>1513</v>
      </c>
      <c r="C49" t="s">
        <v>260</v>
      </c>
      <c r="D49" t="s">
        <v>1428</v>
      </c>
      <c r="E49">
        <v>-55.81</v>
      </c>
      <c r="F49" t="s">
        <v>1381</v>
      </c>
      <c r="G49" t="s">
        <v>1514</v>
      </c>
      <c r="H49" t="s">
        <v>1383</v>
      </c>
      <c r="I49" t="s">
        <v>1385</v>
      </c>
      <c r="J49" t="s">
        <v>1385</v>
      </c>
      <c r="K49" t="b">
        <v>1</v>
      </c>
      <c r="L49" t="b">
        <v>0</v>
      </c>
      <c r="M49" t="s">
        <v>1385</v>
      </c>
      <c r="N49" t="s">
        <v>1491</v>
      </c>
      <c r="O49" t="s">
        <v>1387</v>
      </c>
      <c r="P49" t="s">
        <v>1388</v>
      </c>
      <c r="Q49" t="s">
        <v>1515</v>
      </c>
    </row>
    <row r="50" spans="1:17" x14ac:dyDescent="0.25">
      <c r="A50" t="s">
        <v>39</v>
      </c>
      <c r="B50" t="s">
        <v>1516</v>
      </c>
      <c r="C50" t="s">
        <v>261</v>
      </c>
      <c r="D50" t="s">
        <v>1380</v>
      </c>
      <c r="E50">
        <v>-55.744</v>
      </c>
      <c r="F50" t="s">
        <v>1460</v>
      </c>
      <c r="G50" t="s">
        <v>1517</v>
      </c>
      <c r="H50" t="s">
        <v>1383</v>
      </c>
      <c r="I50" t="s">
        <v>1384</v>
      </c>
      <c r="J50" t="s">
        <v>1385</v>
      </c>
      <c r="K50" t="b">
        <v>1</v>
      </c>
      <c r="L50" t="b">
        <v>0</v>
      </c>
      <c r="M50" t="s">
        <v>1385</v>
      </c>
      <c r="N50" t="s">
        <v>1386</v>
      </c>
      <c r="O50" t="s">
        <v>1387</v>
      </c>
      <c r="P50" t="s">
        <v>1388</v>
      </c>
      <c r="Q50" t="s">
        <v>1518</v>
      </c>
    </row>
    <row r="51" spans="1:17" x14ac:dyDescent="0.25">
      <c r="A51" t="s">
        <v>39</v>
      </c>
      <c r="B51" t="s">
        <v>1519</v>
      </c>
      <c r="C51" t="s">
        <v>261</v>
      </c>
      <c r="D51" t="s">
        <v>1391</v>
      </c>
      <c r="E51">
        <v>-53.32</v>
      </c>
      <c r="F51" t="s">
        <v>1460</v>
      </c>
      <c r="G51" t="s">
        <v>1520</v>
      </c>
      <c r="H51" t="s">
        <v>1383</v>
      </c>
      <c r="I51" t="s">
        <v>1393</v>
      </c>
      <c r="J51" t="s">
        <v>1385</v>
      </c>
      <c r="K51" t="b">
        <v>1</v>
      </c>
      <c r="L51" t="b">
        <v>0</v>
      </c>
      <c r="M51" t="s">
        <v>1385</v>
      </c>
      <c r="N51" t="s">
        <v>1386</v>
      </c>
      <c r="O51" t="s">
        <v>1387</v>
      </c>
      <c r="P51" t="s">
        <v>1388</v>
      </c>
      <c r="Q51" t="s">
        <v>1518</v>
      </c>
    </row>
    <row r="52" spans="1:17" x14ac:dyDescent="0.25">
      <c r="A52" t="s">
        <v>39</v>
      </c>
      <c r="B52" t="s">
        <v>1521</v>
      </c>
      <c r="C52" t="s">
        <v>261</v>
      </c>
      <c r="D52" t="s">
        <v>1395</v>
      </c>
      <c r="E52">
        <v>-58.934</v>
      </c>
      <c r="F52" t="s">
        <v>1460</v>
      </c>
      <c r="G52" t="s">
        <v>1522</v>
      </c>
      <c r="H52" t="s">
        <v>1383</v>
      </c>
      <c r="I52" t="s">
        <v>1397</v>
      </c>
      <c r="J52" t="s">
        <v>1385</v>
      </c>
      <c r="K52" t="b">
        <v>1</v>
      </c>
      <c r="L52" t="b">
        <v>0</v>
      </c>
      <c r="M52" t="s">
        <v>1385</v>
      </c>
      <c r="N52" t="s">
        <v>1386</v>
      </c>
      <c r="O52" t="s">
        <v>1387</v>
      </c>
      <c r="P52" t="s">
        <v>1388</v>
      </c>
      <c r="Q52" t="s">
        <v>1518</v>
      </c>
    </row>
    <row r="53" spans="1:17" x14ac:dyDescent="0.25">
      <c r="A53" t="s">
        <v>39</v>
      </c>
      <c r="B53" t="s">
        <v>1523</v>
      </c>
      <c r="C53" t="s">
        <v>261</v>
      </c>
      <c r="D53" t="s">
        <v>1399</v>
      </c>
      <c r="E53">
        <v>-75.826</v>
      </c>
      <c r="F53" t="s">
        <v>1460</v>
      </c>
      <c r="G53" t="s">
        <v>1524</v>
      </c>
      <c r="H53" t="s">
        <v>1383</v>
      </c>
      <c r="I53" t="s">
        <v>1385</v>
      </c>
      <c r="J53" t="s">
        <v>1385</v>
      </c>
      <c r="K53" t="b">
        <v>1</v>
      </c>
      <c r="L53" t="b">
        <v>0</v>
      </c>
      <c r="M53" t="s">
        <v>1385</v>
      </c>
      <c r="N53" t="s">
        <v>1386</v>
      </c>
      <c r="O53" t="s">
        <v>1387</v>
      </c>
      <c r="P53" t="s">
        <v>1388</v>
      </c>
      <c r="Q53" t="s">
        <v>1525</v>
      </c>
    </row>
    <row r="54" spans="1:17" x14ac:dyDescent="0.25">
      <c r="A54" t="s">
        <v>39</v>
      </c>
      <c r="B54" t="s">
        <v>1526</v>
      </c>
      <c r="C54" t="s">
        <v>261</v>
      </c>
      <c r="D54" t="s">
        <v>1403</v>
      </c>
      <c r="E54">
        <v>-118.574</v>
      </c>
      <c r="F54" t="s">
        <v>1460</v>
      </c>
      <c r="G54" t="s">
        <v>1527</v>
      </c>
      <c r="H54" t="s">
        <v>1383</v>
      </c>
      <c r="I54" t="s">
        <v>1405</v>
      </c>
      <c r="J54" t="s">
        <v>1385</v>
      </c>
      <c r="K54" t="b">
        <v>1</v>
      </c>
      <c r="L54" t="b">
        <v>0</v>
      </c>
      <c r="M54" t="s">
        <v>1385</v>
      </c>
      <c r="N54" t="s">
        <v>1386</v>
      </c>
      <c r="O54" t="s">
        <v>1387</v>
      </c>
      <c r="P54" t="s">
        <v>1388</v>
      </c>
      <c r="Q54" t="s">
        <v>1518</v>
      </c>
    </row>
    <row r="55" spans="1:17" x14ac:dyDescent="0.25">
      <c r="A55" t="s">
        <v>39</v>
      </c>
      <c r="B55" t="s">
        <v>1528</v>
      </c>
      <c r="C55" t="s">
        <v>261</v>
      </c>
      <c r="D55" t="s">
        <v>1407</v>
      </c>
      <c r="E55">
        <v>-78.976</v>
      </c>
      <c r="F55" t="s">
        <v>1460</v>
      </c>
      <c r="G55" t="s">
        <v>1529</v>
      </c>
      <c r="H55" t="s">
        <v>1383</v>
      </c>
      <c r="I55" t="s">
        <v>1409</v>
      </c>
      <c r="J55" t="s">
        <v>1385</v>
      </c>
      <c r="K55" t="b">
        <v>1</v>
      </c>
      <c r="L55" t="b">
        <v>0</v>
      </c>
      <c r="M55" t="s">
        <v>1385</v>
      </c>
      <c r="N55" t="s">
        <v>1386</v>
      </c>
      <c r="O55" t="s">
        <v>1387</v>
      </c>
      <c r="P55" t="s">
        <v>1388</v>
      </c>
      <c r="Q55" t="s">
        <v>1518</v>
      </c>
    </row>
    <row r="56" spans="1:17" x14ac:dyDescent="0.25">
      <c r="A56" t="s">
        <v>39</v>
      </c>
      <c r="B56" t="s">
        <v>1530</v>
      </c>
      <c r="C56" t="s">
        <v>261</v>
      </c>
      <c r="D56" t="s">
        <v>1411</v>
      </c>
      <c r="E56">
        <v>-80.841</v>
      </c>
      <c r="F56" t="s">
        <v>1460</v>
      </c>
      <c r="G56" t="s">
        <v>1531</v>
      </c>
      <c r="H56" t="s">
        <v>1383</v>
      </c>
      <c r="I56" t="s">
        <v>1413</v>
      </c>
      <c r="J56" t="s">
        <v>1385</v>
      </c>
      <c r="K56" t="b">
        <v>1</v>
      </c>
      <c r="L56" t="b">
        <v>0</v>
      </c>
      <c r="M56" t="s">
        <v>1385</v>
      </c>
      <c r="N56" t="s">
        <v>1386</v>
      </c>
      <c r="O56" t="s">
        <v>1387</v>
      </c>
      <c r="P56" t="s">
        <v>1388</v>
      </c>
      <c r="Q56" t="s">
        <v>1518</v>
      </c>
    </row>
    <row r="57" spans="1:17" x14ac:dyDescent="0.25">
      <c r="A57" t="s">
        <v>39</v>
      </c>
      <c r="B57" t="s">
        <v>1532</v>
      </c>
      <c r="C57" t="s">
        <v>261</v>
      </c>
      <c r="D57" t="s">
        <v>1415</v>
      </c>
      <c r="E57">
        <v>-154.81</v>
      </c>
      <c r="F57" t="s">
        <v>1460</v>
      </c>
      <c r="G57" t="s">
        <v>1533</v>
      </c>
      <c r="H57" t="s">
        <v>1383</v>
      </c>
      <c r="I57" t="s">
        <v>1385</v>
      </c>
      <c r="J57" t="s">
        <v>1385</v>
      </c>
      <c r="K57" t="b">
        <v>1</v>
      </c>
      <c r="L57" t="b">
        <v>0</v>
      </c>
      <c r="M57" t="s">
        <v>1385</v>
      </c>
      <c r="N57" t="s">
        <v>1386</v>
      </c>
      <c r="O57" t="s">
        <v>1387</v>
      </c>
      <c r="P57" t="s">
        <v>1388</v>
      </c>
      <c r="Q57" t="s">
        <v>1534</v>
      </c>
    </row>
    <row r="58" spans="1:17" x14ac:dyDescent="0.25">
      <c r="A58" t="s">
        <v>39</v>
      </c>
      <c r="B58" t="s">
        <v>1535</v>
      </c>
      <c r="C58" t="s">
        <v>261</v>
      </c>
      <c r="D58" t="s">
        <v>1419</v>
      </c>
      <c r="E58">
        <v>-128.126</v>
      </c>
      <c r="F58" t="s">
        <v>1460</v>
      </c>
      <c r="G58" t="s">
        <v>1536</v>
      </c>
      <c r="H58" t="s">
        <v>1383</v>
      </c>
      <c r="I58" t="s">
        <v>1421</v>
      </c>
      <c r="J58" t="s">
        <v>1385</v>
      </c>
      <c r="K58" t="b">
        <v>1</v>
      </c>
      <c r="L58" t="b">
        <v>0</v>
      </c>
      <c r="M58" t="s">
        <v>1385</v>
      </c>
      <c r="N58" t="s">
        <v>1386</v>
      </c>
      <c r="O58" t="s">
        <v>1387</v>
      </c>
      <c r="P58" t="s">
        <v>1388</v>
      </c>
      <c r="Q58" t="s">
        <v>1518</v>
      </c>
    </row>
    <row r="59" spans="1:17" x14ac:dyDescent="0.25">
      <c r="A59" t="s">
        <v>39</v>
      </c>
      <c r="B59" t="s">
        <v>1537</v>
      </c>
      <c r="C59" t="s">
        <v>261</v>
      </c>
      <c r="D59" t="s">
        <v>1423</v>
      </c>
      <c r="E59">
        <v>-113.437</v>
      </c>
      <c r="F59" t="s">
        <v>1460</v>
      </c>
      <c r="G59" t="s">
        <v>1538</v>
      </c>
      <c r="H59" t="s">
        <v>1383</v>
      </c>
      <c r="I59" t="s">
        <v>1409</v>
      </c>
      <c r="J59" t="s">
        <v>1385</v>
      </c>
      <c r="K59" t="b">
        <v>1</v>
      </c>
      <c r="L59" t="b">
        <v>0</v>
      </c>
      <c r="M59" t="s">
        <v>1385</v>
      </c>
      <c r="N59" t="s">
        <v>1386</v>
      </c>
      <c r="O59" t="s">
        <v>1387</v>
      </c>
      <c r="P59" t="s">
        <v>1388</v>
      </c>
      <c r="Q59" t="s">
        <v>1518</v>
      </c>
    </row>
    <row r="60" spans="1:17" x14ac:dyDescent="0.25">
      <c r="A60" t="s">
        <v>39</v>
      </c>
      <c r="B60" t="s">
        <v>1539</v>
      </c>
      <c r="C60" t="s">
        <v>261</v>
      </c>
      <c r="D60" t="s">
        <v>1425</v>
      </c>
      <c r="E60">
        <v>-94.974</v>
      </c>
      <c r="F60" t="s">
        <v>1460</v>
      </c>
      <c r="G60" t="s">
        <v>1540</v>
      </c>
      <c r="H60" t="s">
        <v>1383</v>
      </c>
      <c r="I60" t="s">
        <v>1413</v>
      </c>
      <c r="J60" t="s">
        <v>1385</v>
      </c>
      <c r="K60" t="b">
        <v>1</v>
      </c>
      <c r="L60" t="b">
        <v>0</v>
      </c>
      <c r="M60" t="s">
        <v>1385</v>
      </c>
      <c r="N60" t="s">
        <v>1386</v>
      </c>
      <c r="O60" t="s">
        <v>1387</v>
      </c>
      <c r="P60" t="s">
        <v>1388</v>
      </c>
      <c r="Q60" t="s">
        <v>1518</v>
      </c>
    </row>
    <row r="61" spans="1:17" x14ac:dyDescent="0.25">
      <c r="A61" t="s">
        <v>39</v>
      </c>
      <c r="B61" t="s">
        <v>1541</v>
      </c>
      <c r="C61" t="s">
        <v>261</v>
      </c>
      <c r="D61" t="s">
        <v>1428</v>
      </c>
      <c r="E61">
        <v>-134.543</v>
      </c>
      <c r="F61" t="s">
        <v>1460</v>
      </c>
      <c r="G61" t="s">
        <v>1542</v>
      </c>
      <c r="H61" t="s">
        <v>1383</v>
      </c>
      <c r="I61" t="s">
        <v>1385</v>
      </c>
      <c r="J61" t="s">
        <v>1385</v>
      </c>
      <c r="K61" t="b">
        <v>1</v>
      </c>
      <c r="L61" t="b">
        <v>0</v>
      </c>
      <c r="M61" t="s">
        <v>1385</v>
      </c>
      <c r="N61" t="s">
        <v>1386</v>
      </c>
      <c r="O61" t="s">
        <v>1387</v>
      </c>
      <c r="P61" t="s">
        <v>1388</v>
      </c>
      <c r="Q61" t="s">
        <v>1543</v>
      </c>
    </row>
    <row r="62" spans="1:17" x14ac:dyDescent="0.25">
      <c r="A62" t="s">
        <v>39</v>
      </c>
      <c r="B62" t="s">
        <v>1544</v>
      </c>
      <c r="C62" t="s">
        <v>268</v>
      </c>
      <c r="D62" t="s">
        <v>1380</v>
      </c>
      <c r="E62">
        <v>-28.694</v>
      </c>
      <c r="F62" t="s">
        <v>1381</v>
      </c>
      <c r="G62" t="s">
        <v>1545</v>
      </c>
      <c r="H62" t="s">
        <v>1383</v>
      </c>
      <c r="I62" t="s">
        <v>1384</v>
      </c>
      <c r="J62" t="s">
        <v>1385</v>
      </c>
      <c r="K62" t="b">
        <v>1</v>
      </c>
      <c r="L62" t="b">
        <v>0</v>
      </c>
      <c r="M62" t="s">
        <v>1385</v>
      </c>
      <c r="N62" t="s">
        <v>1491</v>
      </c>
      <c r="O62" t="s">
        <v>1387</v>
      </c>
      <c r="P62" t="s">
        <v>1388</v>
      </c>
      <c r="Q62" t="s">
        <v>1385</v>
      </c>
    </row>
    <row r="63" spans="1:17" x14ac:dyDescent="0.25">
      <c r="A63" t="s">
        <v>39</v>
      </c>
      <c r="B63" t="s">
        <v>1546</v>
      </c>
      <c r="C63" t="s">
        <v>268</v>
      </c>
      <c r="D63" t="s">
        <v>1391</v>
      </c>
      <c r="E63">
        <v>-9.235</v>
      </c>
      <c r="F63" t="s">
        <v>1381</v>
      </c>
      <c r="G63" t="s">
        <v>1547</v>
      </c>
      <c r="H63" t="s">
        <v>1383</v>
      </c>
      <c r="I63" t="s">
        <v>1393</v>
      </c>
      <c r="J63" t="s">
        <v>1385</v>
      </c>
      <c r="K63" t="b">
        <v>1</v>
      </c>
      <c r="L63" t="b">
        <v>0</v>
      </c>
      <c r="M63" t="s">
        <v>1385</v>
      </c>
      <c r="N63" t="s">
        <v>1491</v>
      </c>
      <c r="O63" t="s">
        <v>1387</v>
      </c>
      <c r="P63" t="s">
        <v>1388</v>
      </c>
      <c r="Q63" t="s">
        <v>1385</v>
      </c>
    </row>
    <row r="64" spans="1:17" x14ac:dyDescent="0.25">
      <c r="A64" t="s">
        <v>39</v>
      </c>
      <c r="B64" t="s">
        <v>1548</v>
      </c>
      <c r="C64" t="s">
        <v>268</v>
      </c>
      <c r="D64" t="s">
        <v>1395</v>
      </c>
      <c r="E64">
        <v>-37.124</v>
      </c>
      <c r="F64" t="s">
        <v>1381</v>
      </c>
      <c r="G64" t="s">
        <v>1549</v>
      </c>
      <c r="H64" t="s">
        <v>1383</v>
      </c>
      <c r="I64" t="s">
        <v>1397</v>
      </c>
      <c r="J64" t="s">
        <v>1385</v>
      </c>
      <c r="K64" t="b">
        <v>1</v>
      </c>
      <c r="L64" t="b">
        <v>0</v>
      </c>
      <c r="M64" t="s">
        <v>1385</v>
      </c>
      <c r="N64" t="s">
        <v>1491</v>
      </c>
      <c r="O64" t="s">
        <v>1387</v>
      </c>
      <c r="P64" t="s">
        <v>1388</v>
      </c>
      <c r="Q64" t="s">
        <v>1385</v>
      </c>
    </row>
    <row r="65" spans="1:17" x14ac:dyDescent="0.25">
      <c r="A65" t="s">
        <v>39</v>
      </c>
      <c r="B65" t="s">
        <v>1550</v>
      </c>
      <c r="C65" t="s">
        <v>268</v>
      </c>
      <c r="D65" t="s">
        <v>1399</v>
      </c>
      <c r="E65">
        <v>-16.828</v>
      </c>
      <c r="F65" t="s">
        <v>1381</v>
      </c>
      <c r="G65" t="s">
        <v>1551</v>
      </c>
      <c r="H65" t="s">
        <v>1383</v>
      </c>
      <c r="I65" t="s">
        <v>1385</v>
      </c>
      <c r="J65" t="s">
        <v>1385</v>
      </c>
      <c r="K65" t="b">
        <v>1</v>
      </c>
      <c r="L65" t="b">
        <v>0</v>
      </c>
      <c r="M65" t="s">
        <v>1385</v>
      </c>
      <c r="N65" t="s">
        <v>1491</v>
      </c>
      <c r="O65" t="s">
        <v>1387</v>
      </c>
      <c r="P65" t="s">
        <v>1388</v>
      </c>
      <c r="Q65" t="s">
        <v>1552</v>
      </c>
    </row>
    <row r="66" spans="1:17" x14ac:dyDescent="0.25">
      <c r="A66" t="s">
        <v>39</v>
      </c>
      <c r="B66" t="s">
        <v>1553</v>
      </c>
      <c r="C66" t="s">
        <v>268</v>
      </c>
      <c r="D66" t="s">
        <v>1403</v>
      </c>
      <c r="E66">
        <v>-55.959</v>
      </c>
      <c r="F66" t="s">
        <v>1381</v>
      </c>
      <c r="G66" t="s">
        <v>1554</v>
      </c>
      <c r="H66" t="s">
        <v>1383</v>
      </c>
      <c r="I66" t="s">
        <v>1405</v>
      </c>
      <c r="J66" t="s">
        <v>1385</v>
      </c>
      <c r="K66" t="b">
        <v>1</v>
      </c>
      <c r="L66" t="b">
        <v>0</v>
      </c>
      <c r="M66" t="s">
        <v>1385</v>
      </c>
      <c r="N66" t="s">
        <v>1491</v>
      </c>
      <c r="O66" t="s">
        <v>1387</v>
      </c>
      <c r="P66" t="s">
        <v>1388</v>
      </c>
      <c r="Q66" t="s">
        <v>1385</v>
      </c>
    </row>
    <row r="67" spans="1:17" x14ac:dyDescent="0.25">
      <c r="A67" t="s">
        <v>39</v>
      </c>
      <c r="B67" t="s">
        <v>1555</v>
      </c>
      <c r="C67" t="s">
        <v>268</v>
      </c>
      <c r="D67" t="s">
        <v>1407</v>
      </c>
      <c r="E67">
        <v>-73.107</v>
      </c>
      <c r="F67" t="s">
        <v>1381</v>
      </c>
      <c r="G67" t="s">
        <v>1556</v>
      </c>
      <c r="H67" t="s">
        <v>1383</v>
      </c>
      <c r="I67" t="s">
        <v>1409</v>
      </c>
      <c r="J67" t="s">
        <v>1385</v>
      </c>
      <c r="K67" t="b">
        <v>1</v>
      </c>
      <c r="L67" t="b">
        <v>0</v>
      </c>
      <c r="M67" t="s">
        <v>1385</v>
      </c>
      <c r="N67" t="s">
        <v>1491</v>
      </c>
      <c r="O67" t="s">
        <v>1387</v>
      </c>
      <c r="P67" t="s">
        <v>1388</v>
      </c>
      <c r="Q67" t="s">
        <v>1385</v>
      </c>
    </row>
    <row r="68" spans="1:17" x14ac:dyDescent="0.25">
      <c r="A68" t="s">
        <v>39</v>
      </c>
      <c r="B68" t="s">
        <v>1557</v>
      </c>
      <c r="C68" t="s">
        <v>268</v>
      </c>
      <c r="D68" t="s">
        <v>1411</v>
      </c>
      <c r="E68">
        <v>-78.011</v>
      </c>
      <c r="F68" t="s">
        <v>1381</v>
      </c>
      <c r="G68" t="s">
        <v>1558</v>
      </c>
      <c r="H68" t="s">
        <v>1383</v>
      </c>
      <c r="I68" t="s">
        <v>1413</v>
      </c>
      <c r="J68" t="s">
        <v>1385</v>
      </c>
      <c r="K68" t="b">
        <v>1</v>
      </c>
      <c r="L68" t="b">
        <v>0</v>
      </c>
      <c r="M68" t="s">
        <v>1385</v>
      </c>
      <c r="N68" t="s">
        <v>1491</v>
      </c>
      <c r="O68" t="s">
        <v>1387</v>
      </c>
      <c r="P68" t="s">
        <v>1388</v>
      </c>
      <c r="Q68" t="s">
        <v>1385</v>
      </c>
    </row>
    <row r="69" spans="1:17" x14ac:dyDescent="0.25">
      <c r="A69" t="s">
        <v>39</v>
      </c>
      <c r="B69" t="s">
        <v>1559</v>
      </c>
      <c r="C69" t="s">
        <v>268</v>
      </c>
      <c r="D69" t="s">
        <v>1415</v>
      </c>
      <c r="E69">
        <v>-86.117</v>
      </c>
      <c r="F69" t="s">
        <v>1381</v>
      </c>
      <c r="G69" t="s">
        <v>1560</v>
      </c>
      <c r="H69" t="s">
        <v>1383</v>
      </c>
      <c r="I69" t="s">
        <v>1385</v>
      </c>
      <c r="J69" t="s">
        <v>1385</v>
      </c>
      <c r="K69" t="b">
        <v>1</v>
      </c>
      <c r="L69" t="b">
        <v>0</v>
      </c>
      <c r="M69" t="s">
        <v>1385</v>
      </c>
      <c r="N69" t="s">
        <v>1491</v>
      </c>
      <c r="O69" t="s">
        <v>1387</v>
      </c>
      <c r="P69" t="s">
        <v>1388</v>
      </c>
      <c r="Q69" t="s">
        <v>1561</v>
      </c>
    </row>
    <row r="70" spans="1:17" x14ac:dyDescent="0.25">
      <c r="A70" t="s">
        <v>39</v>
      </c>
      <c r="B70" t="s">
        <v>1562</v>
      </c>
      <c r="C70" t="s">
        <v>268</v>
      </c>
      <c r="D70" t="s">
        <v>1419</v>
      </c>
      <c r="E70">
        <v>-14.216</v>
      </c>
      <c r="F70" t="s">
        <v>1381</v>
      </c>
      <c r="G70" t="s">
        <v>1563</v>
      </c>
      <c r="H70" t="s">
        <v>1383</v>
      </c>
      <c r="I70" t="s">
        <v>1421</v>
      </c>
      <c r="J70" t="s">
        <v>1385</v>
      </c>
      <c r="K70" t="b">
        <v>1</v>
      </c>
      <c r="L70" t="b">
        <v>0</v>
      </c>
      <c r="M70" t="s">
        <v>1385</v>
      </c>
      <c r="N70" t="s">
        <v>1491</v>
      </c>
      <c r="O70" t="s">
        <v>1387</v>
      </c>
      <c r="P70" t="s">
        <v>1388</v>
      </c>
      <c r="Q70" t="s">
        <v>1385</v>
      </c>
    </row>
    <row r="71" spans="1:17" x14ac:dyDescent="0.25">
      <c r="A71" t="s">
        <v>39</v>
      </c>
      <c r="B71" t="s">
        <v>1564</v>
      </c>
      <c r="C71" t="s">
        <v>268</v>
      </c>
      <c r="D71" t="s">
        <v>1423</v>
      </c>
      <c r="E71">
        <v>-43.506</v>
      </c>
      <c r="F71" t="s">
        <v>1381</v>
      </c>
      <c r="G71" t="s">
        <v>1565</v>
      </c>
      <c r="H71" t="s">
        <v>1383</v>
      </c>
      <c r="I71" t="s">
        <v>1409</v>
      </c>
      <c r="J71" t="s">
        <v>1385</v>
      </c>
      <c r="K71" t="b">
        <v>1</v>
      </c>
      <c r="L71" t="b">
        <v>0</v>
      </c>
      <c r="M71" t="s">
        <v>1385</v>
      </c>
      <c r="N71" t="s">
        <v>1491</v>
      </c>
      <c r="O71" t="s">
        <v>1387</v>
      </c>
      <c r="P71" t="s">
        <v>1388</v>
      </c>
      <c r="Q71" t="s">
        <v>1385</v>
      </c>
    </row>
    <row r="72" spans="1:17" x14ac:dyDescent="0.25">
      <c r="A72" t="s">
        <v>39</v>
      </c>
      <c r="B72" t="s">
        <v>1566</v>
      </c>
      <c r="C72" t="s">
        <v>268</v>
      </c>
      <c r="D72" t="s">
        <v>1425</v>
      </c>
      <c r="E72">
        <v>-89.311</v>
      </c>
      <c r="F72" t="s">
        <v>1381</v>
      </c>
      <c r="G72" t="s">
        <v>1567</v>
      </c>
      <c r="H72" t="s">
        <v>1383</v>
      </c>
      <c r="I72" t="s">
        <v>1413</v>
      </c>
      <c r="J72" t="s">
        <v>1385</v>
      </c>
      <c r="K72" t="b">
        <v>1</v>
      </c>
      <c r="L72" t="b">
        <v>0</v>
      </c>
      <c r="M72" t="s">
        <v>1385</v>
      </c>
      <c r="N72" t="s">
        <v>1491</v>
      </c>
      <c r="O72" t="s">
        <v>1387</v>
      </c>
      <c r="P72" t="s">
        <v>1388</v>
      </c>
      <c r="Q72" t="s">
        <v>1385</v>
      </c>
    </row>
    <row r="73" spans="1:17" x14ac:dyDescent="0.25">
      <c r="A73" t="s">
        <v>39</v>
      </c>
      <c r="B73" t="s">
        <v>1568</v>
      </c>
      <c r="C73" t="s">
        <v>268</v>
      </c>
      <c r="D73" t="s">
        <v>1428</v>
      </c>
      <c r="E73">
        <v>-37.537</v>
      </c>
      <c r="F73" t="s">
        <v>1381</v>
      </c>
      <c r="G73" t="s">
        <v>1569</v>
      </c>
      <c r="H73" t="s">
        <v>1383</v>
      </c>
      <c r="I73" t="s">
        <v>1385</v>
      </c>
      <c r="J73" t="s">
        <v>1385</v>
      </c>
      <c r="K73" t="b">
        <v>1</v>
      </c>
      <c r="L73" t="b">
        <v>0</v>
      </c>
      <c r="M73" t="s">
        <v>1385</v>
      </c>
      <c r="N73" t="s">
        <v>1491</v>
      </c>
      <c r="O73" t="s">
        <v>1387</v>
      </c>
      <c r="P73" t="s">
        <v>1388</v>
      </c>
      <c r="Q73" t="s">
        <v>1570</v>
      </c>
    </row>
    <row r="74" spans="1:17" x14ac:dyDescent="0.25">
      <c r="A74" t="s">
        <v>39</v>
      </c>
      <c r="B74" t="s">
        <v>1571</v>
      </c>
      <c r="C74" t="s">
        <v>271</v>
      </c>
      <c r="D74" t="s">
        <v>1380</v>
      </c>
      <c r="E74">
        <v>-2.016</v>
      </c>
      <c r="F74" t="s">
        <v>1381</v>
      </c>
      <c r="G74" t="s">
        <v>1572</v>
      </c>
      <c r="H74" t="s">
        <v>1383</v>
      </c>
      <c r="I74" t="s">
        <v>1384</v>
      </c>
      <c r="J74" t="s">
        <v>1385</v>
      </c>
      <c r="K74" t="b">
        <v>1</v>
      </c>
      <c r="L74" t="b">
        <v>0</v>
      </c>
      <c r="M74" t="s">
        <v>1385</v>
      </c>
      <c r="N74" t="s">
        <v>1386</v>
      </c>
      <c r="O74" t="s">
        <v>1387</v>
      </c>
      <c r="P74" t="s">
        <v>1388</v>
      </c>
      <c r="Q74" t="s">
        <v>1573</v>
      </c>
    </row>
    <row r="75" spans="1:17" x14ac:dyDescent="0.25">
      <c r="A75" t="s">
        <v>39</v>
      </c>
      <c r="B75" t="s">
        <v>1574</v>
      </c>
      <c r="C75" t="s">
        <v>271</v>
      </c>
      <c r="D75" t="s">
        <v>1391</v>
      </c>
      <c r="E75">
        <v>0</v>
      </c>
      <c r="F75" t="s">
        <v>1381</v>
      </c>
      <c r="G75" t="s">
        <v>1575</v>
      </c>
      <c r="H75" t="s">
        <v>1383</v>
      </c>
      <c r="I75" t="s">
        <v>1393</v>
      </c>
      <c r="J75" t="s">
        <v>1385</v>
      </c>
      <c r="K75" t="b">
        <v>1</v>
      </c>
      <c r="L75" t="b">
        <v>0</v>
      </c>
      <c r="M75" t="s">
        <v>1385</v>
      </c>
      <c r="N75" t="s">
        <v>1386</v>
      </c>
      <c r="O75" t="s">
        <v>1387</v>
      </c>
      <c r="P75" t="s">
        <v>1388</v>
      </c>
      <c r="Q75" t="s">
        <v>1573</v>
      </c>
    </row>
    <row r="76" spans="1:17" x14ac:dyDescent="0.25">
      <c r="A76" t="s">
        <v>39</v>
      </c>
      <c r="B76" t="s">
        <v>1576</v>
      </c>
      <c r="C76" t="s">
        <v>271</v>
      </c>
      <c r="D76" t="s">
        <v>1395</v>
      </c>
      <c r="E76">
        <v>-6.3</v>
      </c>
      <c r="F76" t="s">
        <v>1381</v>
      </c>
      <c r="G76" t="s">
        <v>1577</v>
      </c>
      <c r="H76" t="s">
        <v>1383</v>
      </c>
      <c r="I76" t="s">
        <v>1397</v>
      </c>
      <c r="J76" t="s">
        <v>1385</v>
      </c>
      <c r="K76" t="b">
        <v>1</v>
      </c>
      <c r="L76" t="b">
        <v>0</v>
      </c>
      <c r="M76" t="s">
        <v>1385</v>
      </c>
      <c r="N76" t="s">
        <v>1386</v>
      </c>
      <c r="O76" t="s">
        <v>1387</v>
      </c>
      <c r="P76" t="s">
        <v>1388</v>
      </c>
      <c r="Q76" t="s">
        <v>1573</v>
      </c>
    </row>
    <row r="77" spans="1:17" x14ac:dyDescent="0.25">
      <c r="A77" t="s">
        <v>39</v>
      </c>
      <c r="B77" t="s">
        <v>1578</v>
      </c>
      <c r="C77" t="s">
        <v>271</v>
      </c>
      <c r="D77" t="s">
        <v>1399</v>
      </c>
      <c r="E77">
        <v>-6.3</v>
      </c>
      <c r="F77" t="s">
        <v>1381</v>
      </c>
      <c r="G77" t="s">
        <v>1577</v>
      </c>
      <c r="H77" t="s">
        <v>1383</v>
      </c>
      <c r="I77" t="s">
        <v>1385</v>
      </c>
      <c r="J77" t="s">
        <v>1385</v>
      </c>
      <c r="K77" t="b">
        <v>1</v>
      </c>
      <c r="L77" t="b">
        <v>0</v>
      </c>
      <c r="M77" t="s">
        <v>1385</v>
      </c>
      <c r="N77" t="s">
        <v>1386</v>
      </c>
      <c r="O77" t="s">
        <v>1387</v>
      </c>
      <c r="P77" t="s">
        <v>1388</v>
      </c>
      <c r="Q77" t="s">
        <v>1579</v>
      </c>
    </row>
    <row r="78" spans="1:17" x14ac:dyDescent="0.25">
      <c r="A78" t="s">
        <v>39</v>
      </c>
      <c r="B78" t="s">
        <v>1580</v>
      </c>
      <c r="C78" t="s">
        <v>271</v>
      </c>
      <c r="D78" t="s">
        <v>1403</v>
      </c>
      <c r="E78">
        <v>-14.189</v>
      </c>
      <c r="F78" t="s">
        <v>1381</v>
      </c>
      <c r="G78" t="s">
        <v>1581</v>
      </c>
      <c r="H78" t="s">
        <v>1383</v>
      </c>
      <c r="I78" t="s">
        <v>1405</v>
      </c>
      <c r="J78" t="s">
        <v>1385</v>
      </c>
      <c r="K78" t="b">
        <v>1</v>
      </c>
      <c r="L78" t="b">
        <v>0</v>
      </c>
      <c r="M78" t="s">
        <v>1385</v>
      </c>
      <c r="N78" t="s">
        <v>1386</v>
      </c>
      <c r="O78" t="s">
        <v>1387</v>
      </c>
      <c r="P78" t="s">
        <v>1388</v>
      </c>
      <c r="Q78" t="s">
        <v>1573</v>
      </c>
    </row>
    <row r="79" spans="1:17" x14ac:dyDescent="0.25">
      <c r="A79" t="s">
        <v>39</v>
      </c>
      <c r="B79" t="s">
        <v>1582</v>
      </c>
      <c r="C79" t="s">
        <v>271</v>
      </c>
      <c r="D79" t="s">
        <v>1407</v>
      </c>
      <c r="E79">
        <v>-13.741</v>
      </c>
      <c r="F79" t="s">
        <v>1381</v>
      </c>
      <c r="G79" t="s">
        <v>1583</v>
      </c>
      <c r="H79" t="s">
        <v>1383</v>
      </c>
      <c r="I79" t="s">
        <v>1409</v>
      </c>
      <c r="J79" t="s">
        <v>1385</v>
      </c>
      <c r="K79" t="b">
        <v>1</v>
      </c>
      <c r="L79" t="b">
        <v>0</v>
      </c>
      <c r="M79" t="s">
        <v>1385</v>
      </c>
      <c r="N79" t="s">
        <v>1386</v>
      </c>
      <c r="O79" t="s">
        <v>1387</v>
      </c>
      <c r="P79" t="s">
        <v>1388</v>
      </c>
      <c r="Q79" t="s">
        <v>1573</v>
      </c>
    </row>
    <row r="80" spans="1:17" x14ac:dyDescent="0.25">
      <c r="A80" t="s">
        <v>39</v>
      </c>
      <c r="B80" t="s">
        <v>1584</v>
      </c>
      <c r="C80" t="s">
        <v>271</v>
      </c>
      <c r="D80" t="s">
        <v>1411</v>
      </c>
      <c r="E80">
        <v>-20.785</v>
      </c>
      <c r="F80" t="s">
        <v>1381</v>
      </c>
      <c r="G80" t="s">
        <v>1585</v>
      </c>
      <c r="H80" t="s">
        <v>1383</v>
      </c>
      <c r="I80" t="s">
        <v>1413</v>
      </c>
      <c r="J80" t="s">
        <v>1385</v>
      </c>
      <c r="K80" t="b">
        <v>1</v>
      </c>
      <c r="L80" t="b">
        <v>0</v>
      </c>
      <c r="M80" t="s">
        <v>1385</v>
      </c>
      <c r="N80" t="s">
        <v>1386</v>
      </c>
      <c r="O80" t="s">
        <v>1387</v>
      </c>
      <c r="P80" t="s">
        <v>1388</v>
      </c>
      <c r="Q80" t="s">
        <v>1573</v>
      </c>
    </row>
    <row r="81" spans="1:17" x14ac:dyDescent="0.25">
      <c r="A81" t="s">
        <v>39</v>
      </c>
      <c r="B81" t="s">
        <v>1586</v>
      </c>
      <c r="C81" t="s">
        <v>271</v>
      </c>
      <c r="D81" t="s">
        <v>1415</v>
      </c>
      <c r="E81">
        <v>-25.609</v>
      </c>
      <c r="F81" t="s">
        <v>1381</v>
      </c>
      <c r="G81" t="s">
        <v>1587</v>
      </c>
      <c r="H81" t="s">
        <v>1383</v>
      </c>
      <c r="I81" t="s">
        <v>1385</v>
      </c>
      <c r="J81" t="s">
        <v>1385</v>
      </c>
      <c r="K81" t="b">
        <v>1</v>
      </c>
      <c r="L81" t="b">
        <v>0</v>
      </c>
      <c r="M81" t="s">
        <v>1385</v>
      </c>
      <c r="N81" t="s">
        <v>1386</v>
      </c>
      <c r="O81" t="s">
        <v>1387</v>
      </c>
      <c r="P81" t="s">
        <v>1388</v>
      </c>
      <c r="Q81" t="s">
        <v>1588</v>
      </c>
    </row>
    <row r="82" spans="1:17" x14ac:dyDescent="0.25">
      <c r="A82" t="s">
        <v>39</v>
      </c>
      <c r="B82" t="s">
        <v>1589</v>
      </c>
      <c r="C82" t="s">
        <v>271</v>
      </c>
      <c r="D82" t="s">
        <v>1419</v>
      </c>
      <c r="E82">
        <v>-16.039</v>
      </c>
      <c r="F82" t="s">
        <v>1381</v>
      </c>
      <c r="G82" t="s">
        <v>1590</v>
      </c>
      <c r="H82" t="s">
        <v>1383</v>
      </c>
      <c r="I82" t="s">
        <v>1421</v>
      </c>
      <c r="J82" t="s">
        <v>1385</v>
      </c>
      <c r="K82" t="b">
        <v>1</v>
      </c>
      <c r="L82" t="b">
        <v>0</v>
      </c>
      <c r="M82" t="s">
        <v>1385</v>
      </c>
      <c r="N82" t="s">
        <v>1386</v>
      </c>
      <c r="O82" t="s">
        <v>1387</v>
      </c>
      <c r="P82" t="s">
        <v>1388</v>
      </c>
      <c r="Q82" t="s">
        <v>1573</v>
      </c>
    </row>
    <row r="83" spans="1:17" x14ac:dyDescent="0.25">
      <c r="A83" t="s">
        <v>39</v>
      </c>
      <c r="B83" t="s">
        <v>1591</v>
      </c>
      <c r="C83" t="s">
        <v>271</v>
      </c>
      <c r="D83" t="s">
        <v>1423</v>
      </c>
      <c r="E83">
        <v>-11.046</v>
      </c>
      <c r="F83" t="s">
        <v>1381</v>
      </c>
      <c r="G83" t="s">
        <v>1592</v>
      </c>
      <c r="H83" t="s">
        <v>1383</v>
      </c>
      <c r="I83" t="s">
        <v>1409</v>
      </c>
      <c r="J83" t="s">
        <v>1385</v>
      </c>
      <c r="K83" t="b">
        <v>1</v>
      </c>
      <c r="L83" t="b">
        <v>0</v>
      </c>
      <c r="M83" t="s">
        <v>1385</v>
      </c>
      <c r="N83" t="s">
        <v>1386</v>
      </c>
      <c r="O83" t="s">
        <v>1387</v>
      </c>
      <c r="P83" t="s">
        <v>1388</v>
      </c>
      <c r="Q83" t="s">
        <v>1573</v>
      </c>
    </row>
    <row r="84" spans="1:17" x14ac:dyDescent="0.25">
      <c r="A84" t="s">
        <v>39</v>
      </c>
      <c r="B84" t="s">
        <v>1593</v>
      </c>
      <c r="C84" t="s">
        <v>271</v>
      </c>
      <c r="D84" t="s">
        <v>1425</v>
      </c>
      <c r="E84">
        <v>-28.559</v>
      </c>
      <c r="F84" t="s">
        <v>1381</v>
      </c>
      <c r="G84" t="s">
        <v>1594</v>
      </c>
      <c r="H84" t="s">
        <v>1383</v>
      </c>
      <c r="I84" t="s">
        <v>1413</v>
      </c>
      <c r="J84" t="s">
        <v>1385</v>
      </c>
      <c r="K84" t="b">
        <v>1</v>
      </c>
      <c r="L84" t="b">
        <v>0</v>
      </c>
      <c r="M84" t="s">
        <v>1385</v>
      </c>
      <c r="N84" t="s">
        <v>1386</v>
      </c>
      <c r="O84" t="s">
        <v>1387</v>
      </c>
      <c r="P84" t="s">
        <v>1388</v>
      </c>
      <c r="Q84" t="s">
        <v>1573</v>
      </c>
    </row>
    <row r="85" spans="1:17" x14ac:dyDescent="0.25">
      <c r="A85" t="s">
        <v>39</v>
      </c>
      <c r="B85" t="s">
        <v>1595</v>
      </c>
      <c r="C85" t="s">
        <v>271</v>
      </c>
      <c r="D85" t="s">
        <v>1428</v>
      </c>
      <c r="E85">
        <v>-24.156</v>
      </c>
      <c r="F85" t="s">
        <v>1381</v>
      </c>
      <c r="G85" t="s">
        <v>1596</v>
      </c>
      <c r="H85" t="s">
        <v>1383</v>
      </c>
      <c r="I85" t="s">
        <v>1385</v>
      </c>
      <c r="J85" t="s">
        <v>1385</v>
      </c>
      <c r="K85" t="b">
        <v>1</v>
      </c>
      <c r="L85" t="b">
        <v>0</v>
      </c>
      <c r="M85" t="s">
        <v>1385</v>
      </c>
      <c r="N85" t="s">
        <v>1386</v>
      </c>
      <c r="O85" t="s">
        <v>1387</v>
      </c>
      <c r="P85" t="s">
        <v>1388</v>
      </c>
      <c r="Q85" t="s">
        <v>1597</v>
      </c>
    </row>
    <row r="86" spans="1:17" x14ac:dyDescent="0.25">
      <c r="A86" t="s">
        <v>39</v>
      </c>
      <c r="B86" t="s">
        <v>1598</v>
      </c>
      <c r="C86" t="s">
        <v>272</v>
      </c>
      <c r="D86" t="s">
        <v>1380</v>
      </c>
      <c r="E86">
        <v>0</v>
      </c>
      <c r="F86" t="s">
        <v>1460</v>
      </c>
      <c r="G86" t="s">
        <v>1599</v>
      </c>
      <c r="H86" t="s">
        <v>1383</v>
      </c>
      <c r="I86" t="s">
        <v>1385</v>
      </c>
      <c r="J86" t="s">
        <v>1385</v>
      </c>
      <c r="K86" t="b">
        <v>1</v>
      </c>
      <c r="L86" t="b">
        <v>0</v>
      </c>
      <c r="M86" t="s">
        <v>1385</v>
      </c>
      <c r="N86" t="s">
        <v>1386</v>
      </c>
      <c r="O86" t="s">
        <v>1387</v>
      </c>
      <c r="P86" t="s">
        <v>1388</v>
      </c>
      <c r="Q86" t="s">
        <v>1600</v>
      </c>
    </row>
    <row r="87" spans="1:17" x14ac:dyDescent="0.25">
      <c r="A87" t="s">
        <v>39</v>
      </c>
      <c r="B87" t="s">
        <v>1601</v>
      </c>
      <c r="C87" t="s">
        <v>272</v>
      </c>
      <c r="D87" t="s">
        <v>1391</v>
      </c>
      <c r="E87">
        <v>0</v>
      </c>
      <c r="F87" t="s">
        <v>1460</v>
      </c>
      <c r="G87" t="s">
        <v>1599</v>
      </c>
      <c r="H87" t="s">
        <v>1383</v>
      </c>
      <c r="I87" t="s">
        <v>1385</v>
      </c>
      <c r="J87" t="s">
        <v>1385</v>
      </c>
      <c r="K87" t="b">
        <v>1</v>
      </c>
      <c r="L87" t="b">
        <v>0</v>
      </c>
      <c r="M87" t="s">
        <v>1385</v>
      </c>
      <c r="N87" t="s">
        <v>1386</v>
      </c>
      <c r="O87" t="s">
        <v>1387</v>
      </c>
      <c r="P87" t="s">
        <v>1388</v>
      </c>
      <c r="Q87" t="s">
        <v>1600</v>
      </c>
    </row>
    <row r="88" spans="1:17" x14ac:dyDescent="0.25">
      <c r="A88" t="s">
        <v>39</v>
      </c>
      <c r="B88" t="s">
        <v>1602</v>
      </c>
      <c r="C88" t="s">
        <v>272</v>
      </c>
      <c r="D88" t="s">
        <v>1395</v>
      </c>
      <c r="E88">
        <v>0</v>
      </c>
      <c r="F88" t="s">
        <v>1460</v>
      </c>
      <c r="G88" t="s">
        <v>1599</v>
      </c>
      <c r="H88" t="s">
        <v>1383</v>
      </c>
      <c r="I88" t="s">
        <v>1385</v>
      </c>
      <c r="J88" t="s">
        <v>1385</v>
      </c>
      <c r="K88" t="b">
        <v>1</v>
      </c>
      <c r="L88" t="b">
        <v>0</v>
      </c>
      <c r="M88" t="s">
        <v>1385</v>
      </c>
      <c r="N88" t="s">
        <v>1386</v>
      </c>
      <c r="O88" t="s">
        <v>1387</v>
      </c>
      <c r="P88" t="s">
        <v>1388</v>
      </c>
      <c r="Q88" t="s">
        <v>1600</v>
      </c>
    </row>
    <row r="89" spans="1:17" x14ac:dyDescent="0.25">
      <c r="A89" t="s">
        <v>39</v>
      </c>
      <c r="B89" t="s">
        <v>1603</v>
      </c>
      <c r="C89" t="s">
        <v>272</v>
      </c>
      <c r="D89" t="s">
        <v>1399</v>
      </c>
      <c r="E89">
        <v>0</v>
      </c>
      <c r="F89" t="s">
        <v>1460</v>
      </c>
      <c r="G89" t="s">
        <v>1599</v>
      </c>
      <c r="H89" t="s">
        <v>1383</v>
      </c>
      <c r="I89" t="s">
        <v>1385</v>
      </c>
      <c r="J89" t="s">
        <v>1385</v>
      </c>
      <c r="K89" t="b">
        <v>1</v>
      </c>
      <c r="L89" t="b">
        <v>0</v>
      </c>
      <c r="M89" t="s">
        <v>1385</v>
      </c>
      <c r="N89" t="s">
        <v>1386</v>
      </c>
      <c r="O89" t="s">
        <v>1387</v>
      </c>
      <c r="P89" t="s">
        <v>1388</v>
      </c>
      <c r="Q89" t="s">
        <v>1600</v>
      </c>
    </row>
    <row r="90" spans="1:17" x14ac:dyDescent="0.25">
      <c r="A90" t="s">
        <v>39</v>
      </c>
      <c r="B90" t="s">
        <v>1604</v>
      </c>
      <c r="C90" t="s">
        <v>272</v>
      </c>
      <c r="D90" t="s">
        <v>1403</v>
      </c>
      <c r="E90">
        <v>0</v>
      </c>
      <c r="F90" t="s">
        <v>1460</v>
      </c>
      <c r="G90" t="s">
        <v>1599</v>
      </c>
      <c r="H90" t="s">
        <v>1383</v>
      </c>
      <c r="I90" t="s">
        <v>1385</v>
      </c>
      <c r="J90" t="s">
        <v>1385</v>
      </c>
      <c r="K90" t="b">
        <v>1</v>
      </c>
      <c r="L90" t="b">
        <v>0</v>
      </c>
      <c r="M90" t="s">
        <v>1385</v>
      </c>
      <c r="N90" t="s">
        <v>1386</v>
      </c>
      <c r="O90" t="s">
        <v>1387</v>
      </c>
      <c r="P90" t="s">
        <v>1388</v>
      </c>
      <c r="Q90" t="s">
        <v>1600</v>
      </c>
    </row>
    <row r="91" spans="1:17" x14ac:dyDescent="0.25">
      <c r="A91" t="s">
        <v>39</v>
      </c>
      <c r="B91" t="s">
        <v>1605</v>
      </c>
      <c r="C91" t="s">
        <v>272</v>
      </c>
      <c r="D91" t="s">
        <v>1407</v>
      </c>
      <c r="E91">
        <v>0</v>
      </c>
      <c r="F91" t="s">
        <v>1460</v>
      </c>
      <c r="G91" t="s">
        <v>1599</v>
      </c>
      <c r="H91" t="s">
        <v>1383</v>
      </c>
      <c r="I91" t="s">
        <v>1385</v>
      </c>
      <c r="J91" t="s">
        <v>1385</v>
      </c>
      <c r="K91" t="b">
        <v>1</v>
      </c>
      <c r="L91" t="b">
        <v>0</v>
      </c>
      <c r="M91" t="s">
        <v>1385</v>
      </c>
      <c r="N91" t="s">
        <v>1386</v>
      </c>
      <c r="O91" t="s">
        <v>1387</v>
      </c>
      <c r="P91" t="s">
        <v>1388</v>
      </c>
      <c r="Q91" t="s">
        <v>1600</v>
      </c>
    </row>
    <row r="92" spans="1:17" x14ac:dyDescent="0.25">
      <c r="A92" t="s">
        <v>39</v>
      </c>
      <c r="B92" t="s">
        <v>1606</v>
      </c>
      <c r="C92" t="s">
        <v>272</v>
      </c>
      <c r="D92" t="s">
        <v>1411</v>
      </c>
      <c r="E92">
        <v>0</v>
      </c>
      <c r="F92" t="s">
        <v>1460</v>
      </c>
      <c r="G92" t="s">
        <v>1599</v>
      </c>
      <c r="H92" t="s">
        <v>1383</v>
      </c>
      <c r="I92" t="s">
        <v>1385</v>
      </c>
      <c r="J92" t="s">
        <v>1385</v>
      </c>
      <c r="K92" t="b">
        <v>1</v>
      </c>
      <c r="L92" t="b">
        <v>0</v>
      </c>
      <c r="M92" t="s">
        <v>1385</v>
      </c>
      <c r="N92" t="s">
        <v>1386</v>
      </c>
      <c r="O92" t="s">
        <v>1387</v>
      </c>
      <c r="P92" t="s">
        <v>1388</v>
      </c>
      <c r="Q92" t="s">
        <v>1600</v>
      </c>
    </row>
    <row r="93" spans="1:17" x14ac:dyDescent="0.25">
      <c r="A93" t="s">
        <v>39</v>
      </c>
      <c r="B93" t="s">
        <v>1607</v>
      </c>
      <c r="C93" t="s">
        <v>272</v>
      </c>
      <c r="D93" t="s">
        <v>1415</v>
      </c>
      <c r="E93">
        <v>0</v>
      </c>
      <c r="F93" t="s">
        <v>1460</v>
      </c>
      <c r="G93" t="s">
        <v>1599</v>
      </c>
      <c r="H93" t="s">
        <v>1383</v>
      </c>
      <c r="I93" t="s">
        <v>1385</v>
      </c>
      <c r="J93" t="s">
        <v>1385</v>
      </c>
      <c r="K93" t="b">
        <v>1</v>
      </c>
      <c r="L93" t="b">
        <v>0</v>
      </c>
      <c r="M93" t="s">
        <v>1385</v>
      </c>
      <c r="N93" t="s">
        <v>1386</v>
      </c>
      <c r="O93" t="s">
        <v>1387</v>
      </c>
      <c r="P93" t="s">
        <v>1388</v>
      </c>
      <c r="Q93" t="s">
        <v>1600</v>
      </c>
    </row>
    <row r="94" spans="1:17" x14ac:dyDescent="0.25">
      <c r="A94" t="s">
        <v>39</v>
      </c>
      <c r="B94" t="s">
        <v>1608</v>
      </c>
      <c r="C94" t="s">
        <v>272</v>
      </c>
      <c r="D94" t="s">
        <v>1419</v>
      </c>
      <c r="E94">
        <v>0</v>
      </c>
      <c r="F94" t="s">
        <v>1460</v>
      </c>
      <c r="G94" t="s">
        <v>1609</v>
      </c>
      <c r="H94" t="s">
        <v>1383</v>
      </c>
      <c r="I94" t="s">
        <v>1610</v>
      </c>
      <c r="J94" t="s">
        <v>1385</v>
      </c>
      <c r="K94" t="b">
        <v>1</v>
      </c>
      <c r="L94" t="b">
        <v>0</v>
      </c>
      <c r="M94" t="s">
        <v>1385</v>
      </c>
      <c r="N94" t="s">
        <v>1386</v>
      </c>
      <c r="O94" t="s">
        <v>1387</v>
      </c>
      <c r="P94" t="s">
        <v>1388</v>
      </c>
      <c r="Q94" t="s">
        <v>1611</v>
      </c>
    </row>
    <row r="95" spans="1:17" x14ac:dyDescent="0.25">
      <c r="A95" t="s">
        <v>39</v>
      </c>
      <c r="B95" t="s">
        <v>1612</v>
      </c>
      <c r="C95" t="s">
        <v>272</v>
      </c>
      <c r="D95" t="s">
        <v>1423</v>
      </c>
      <c r="E95">
        <v>0</v>
      </c>
      <c r="F95" t="s">
        <v>1460</v>
      </c>
      <c r="G95" t="s">
        <v>1613</v>
      </c>
      <c r="H95" t="s">
        <v>1383</v>
      </c>
      <c r="I95" t="s">
        <v>1409</v>
      </c>
      <c r="J95" t="s">
        <v>1385</v>
      </c>
      <c r="K95" t="b">
        <v>1</v>
      </c>
      <c r="L95" t="b">
        <v>0</v>
      </c>
      <c r="M95" t="s">
        <v>1385</v>
      </c>
      <c r="N95" t="s">
        <v>1386</v>
      </c>
      <c r="O95" t="s">
        <v>1387</v>
      </c>
      <c r="P95" t="s">
        <v>1388</v>
      </c>
      <c r="Q95" t="s">
        <v>1611</v>
      </c>
    </row>
    <row r="96" spans="1:17" x14ac:dyDescent="0.25">
      <c r="A96" t="s">
        <v>39</v>
      </c>
      <c r="B96" t="s">
        <v>1614</v>
      </c>
      <c r="C96" t="s">
        <v>272</v>
      </c>
      <c r="D96" t="s">
        <v>1425</v>
      </c>
      <c r="E96">
        <v>0</v>
      </c>
      <c r="F96" t="s">
        <v>1460</v>
      </c>
      <c r="G96" t="s">
        <v>1615</v>
      </c>
      <c r="H96" t="s">
        <v>1383</v>
      </c>
      <c r="I96" t="s">
        <v>1413</v>
      </c>
      <c r="J96" t="s">
        <v>1385</v>
      </c>
      <c r="K96" t="b">
        <v>1</v>
      </c>
      <c r="L96" t="b">
        <v>0</v>
      </c>
      <c r="M96" t="s">
        <v>1385</v>
      </c>
      <c r="N96" t="s">
        <v>1386</v>
      </c>
      <c r="O96" t="s">
        <v>1387</v>
      </c>
      <c r="P96" t="s">
        <v>1388</v>
      </c>
      <c r="Q96" t="s">
        <v>1611</v>
      </c>
    </row>
    <row r="97" spans="1:17" x14ac:dyDescent="0.25">
      <c r="A97" t="s">
        <v>39</v>
      </c>
      <c r="B97" t="s">
        <v>1616</v>
      </c>
      <c r="C97" t="s">
        <v>272</v>
      </c>
      <c r="D97" t="s">
        <v>1428</v>
      </c>
      <c r="E97">
        <v>-4.734</v>
      </c>
      <c r="F97" t="s">
        <v>1460</v>
      </c>
      <c r="G97" t="s">
        <v>1617</v>
      </c>
      <c r="H97" t="s">
        <v>1383</v>
      </c>
      <c r="I97" t="s">
        <v>1385</v>
      </c>
      <c r="J97" t="s">
        <v>1385</v>
      </c>
      <c r="K97" t="b">
        <v>1</v>
      </c>
      <c r="L97" t="b">
        <v>0</v>
      </c>
      <c r="M97" t="s">
        <v>1385</v>
      </c>
      <c r="N97" t="s">
        <v>1386</v>
      </c>
      <c r="O97" t="s">
        <v>1387</v>
      </c>
      <c r="P97" t="s">
        <v>1388</v>
      </c>
      <c r="Q97" t="s">
        <v>1618</v>
      </c>
    </row>
    <row r="98" spans="1:17" x14ac:dyDescent="0.25">
      <c r="A98" t="s">
        <v>39</v>
      </c>
      <c r="B98" t="s">
        <v>1619</v>
      </c>
      <c r="C98" t="s">
        <v>273</v>
      </c>
      <c r="D98" t="s">
        <v>1380</v>
      </c>
      <c r="E98">
        <v>6.311</v>
      </c>
      <c r="F98" t="s">
        <v>1460</v>
      </c>
      <c r="G98" t="s">
        <v>1620</v>
      </c>
      <c r="H98" t="s">
        <v>1383</v>
      </c>
      <c r="I98" t="s">
        <v>1384</v>
      </c>
      <c r="J98" t="s">
        <v>1385</v>
      </c>
      <c r="K98" t="b">
        <v>1</v>
      </c>
      <c r="L98" t="b">
        <v>0</v>
      </c>
      <c r="M98" t="s">
        <v>1385</v>
      </c>
      <c r="N98" t="s">
        <v>1386</v>
      </c>
      <c r="O98" t="s">
        <v>1387</v>
      </c>
      <c r="P98" t="s">
        <v>1388</v>
      </c>
      <c r="Q98" t="s">
        <v>1621</v>
      </c>
    </row>
    <row r="99" spans="1:17" x14ac:dyDescent="0.25">
      <c r="A99" t="s">
        <v>39</v>
      </c>
      <c r="B99" t="s">
        <v>1622</v>
      </c>
      <c r="C99" t="s">
        <v>273</v>
      </c>
      <c r="D99" t="s">
        <v>1391</v>
      </c>
      <c r="E99">
        <v>3.711</v>
      </c>
      <c r="F99" t="s">
        <v>1460</v>
      </c>
      <c r="G99" t="s">
        <v>1623</v>
      </c>
      <c r="H99" t="s">
        <v>1383</v>
      </c>
      <c r="I99" t="s">
        <v>1393</v>
      </c>
      <c r="J99" t="s">
        <v>1385</v>
      </c>
      <c r="K99" t="b">
        <v>1</v>
      </c>
      <c r="L99" t="b">
        <v>0</v>
      </c>
      <c r="M99" t="s">
        <v>1385</v>
      </c>
      <c r="N99" t="s">
        <v>1386</v>
      </c>
      <c r="O99" t="s">
        <v>1387</v>
      </c>
      <c r="P99" t="s">
        <v>1388</v>
      </c>
      <c r="Q99" t="s">
        <v>1621</v>
      </c>
    </row>
    <row r="100" spans="1:17" x14ac:dyDescent="0.25">
      <c r="A100" t="s">
        <v>39</v>
      </c>
      <c r="B100" t="s">
        <v>1624</v>
      </c>
      <c r="C100" t="s">
        <v>273</v>
      </c>
      <c r="D100" t="s">
        <v>1395</v>
      </c>
      <c r="E100">
        <v>3.772</v>
      </c>
      <c r="F100" t="s">
        <v>1460</v>
      </c>
      <c r="G100" t="s">
        <v>1625</v>
      </c>
      <c r="H100" t="s">
        <v>1383</v>
      </c>
      <c r="I100" t="s">
        <v>1397</v>
      </c>
      <c r="J100" t="s">
        <v>1385</v>
      </c>
      <c r="K100" t="b">
        <v>1</v>
      </c>
      <c r="L100" t="b">
        <v>0</v>
      </c>
      <c r="M100" t="s">
        <v>1385</v>
      </c>
      <c r="N100" t="s">
        <v>1386</v>
      </c>
      <c r="O100" t="s">
        <v>1387</v>
      </c>
      <c r="P100" t="s">
        <v>1388</v>
      </c>
      <c r="Q100" t="s">
        <v>1621</v>
      </c>
    </row>
    <row r="101" spans="1:17" x14ac:dyDescent="0.25">
      <c r="A101" t="s">
        <v>39</v>
      </c>
      <c r="B101" t="s">
        <v>1626</v>
      </c>
      <c r="C101" t="s">
        <v>273</v>
      </c>
      <c r="D101" t="s">
        <v>1399</v>
      </c>
      <c r="E101">
        <v>1.506</v>
      </c>
      <c r="F101" t="s">
        <v>1460</v>
      </c>
      <c r="G101" t="s">
        <v>1627</v>
      </c>
      <c r="H101" t="s">
        <v>1383</v>
      </c>
      <c r="I101" t="s">
        <v>1385</v>
      </c>
      <c r="J101" t="s">
        <v>1385</v>
      </c>
      <c r="K101" t="b">
        <v>1</v>
      </c>
      <c r="L101" t="b">
        <v>0</v>
      </c>
      <c r="M101" t="s">
        <v>1385</v>
      </c>
      <c r="N101" t="s">
        <v>1386</v>
      </c>
      <c r="O101" t="s">
        <v>1387</v>
      </c>
      <c r="P101" t="s">
        <v>1388</v>
      </c>
      <c r="Q101" t="s">
        <v>1628</v>
      </c>
    </row>
    <row r="102" spans="1:17" x14ac:dyDescent="0.25">
      <c r="A102" t="s">
        <v>39</v>
      </c>
      <c r="B102" t="s">
        <v>1629</v>
      </c>
      <c r="C102" t="s">
        <v>273</v>
      </c>
      <c r="D102" t="s">
        <v>1403</v>
      </c>
      <c r="E102">
        <v>-0.453</v>
      </c>
      <c r="F102" t="s">
        <v>1460</v>
      </c>
      <c r="G102" t="s">
        <v>1630</v>
      </c>
      <c r="H102" t="s">
        <v>1383</v>
      </c>
      <c r="I102" t="s">
        <v>1405</v>
      </c>
      <c r="J102" t="s">
        <v>1385</v>
      </c>
      <c r="K102" t="b">
        <v>1</v>
      </c>
      <c r="L102" t="b">
        <v>0</v>
      </c>
      <c r="M102" t="s">
        <v>1385</v>
      </c>
      <c r="N102" t="s">
        <v>1386</v>
      </c>
      <c r="O102" t="s">
        <v>1387</v>
      </c>
      <c r="P102" t="s">
        <v>1388</v>
      </c>
      <c r="Q102" t="s">
        <v>1631</v>
      </c>
    </row>
    <row r="103" spans="1:17" x14ac:dyDescent="0.25">
      <c r="A103" t="s">
        <v>39</v>
      </c>
      <c r="B103" t="s">
        <v>1632</v>
      </c>
      <c r="C103" t="s">
        <v>273</v>
      </c>
      <c r="D103" t="s">
        <v>1407</v>
      </c>
      <c r="E103">
        <v>4.83</v>
      </c>
      <c r="F103" t="s">
        <v>1460</v>
      </c>
      <c r="G103" t="s">
        <v>1633</v>
      </c>
      <c r="H103" t="s">
        <v>1383</v>
      </c>
      <c r="I103" t="s">
        <v>1409</v>
      </c>
      <c r="J103" t="s">
        <v>1385</v>
      </c>
      <c r="K103" t="b">
        <v>1</v>
      </c>
      <c r="L103" t="b">
        <v>0</v>
      </c>
      <c r="M103" t="s">
        <v>1385</v>
      </c>
      <c r="N103" t="s">
        <v>1386</v>
      </c>
      <c r="O103" t="s">
        <v>1387</v>
      </c>
      <c r="P103" t="s">
        <v>1388</v>
      </c>
      <c r="Q103" t="s">
        <v>1631</v>
      </c>
    </row>
    <row r="104" spans="1:17" x14ac:dyDescent="0.25">
      <c r="A104" t="s">
        <v>39</v>
      </c>
      <c r="B104" t="s">
        <v>1634</v>
      </c>
      <c r="C104" t="s">
        <v>273</v>
      </c>
      <c r="D104" t="s">
        <v>1411</v>
      </c>
      <c r="E104">
        <v>13.237</v>
      </c>
      <c r="F104" t="s">
        <v>1460</v>
      </c>
      <c r="G104" t="s">
        <v>1635</v>
      </c>
      <c r="H104" t="s">
        <v>1383</v>
      </c>
      <c r="I104" t="s">
        <v>1413</v>
      </c>
      <c r="J104" t="s">
        <v>1385</v>
      </c>
      <c r="K104" t="b">
        <v>1</v>
      </c>
      <c r="L104" t="b">
        <v>0</v>
      </c>
      <c r="M104" t="s">
        <v>1385</v>
      </c>
      <c r="N104" t="s">
        <v>1386</v>
      </c>
      <c r="O104" t="s">
        <v>1387</v>
      </c>
      <c r="P104" t="s">
        <v>1388</v>
      </c>
      <c r="Q104" t="s">
        <v>1631</v>
      </c>
    </row>
    <row r="105" spans="1:17" x14ac:dyDescent="0.25">
      <c r="A105" t="s">
        <v>39</v>
      </c>
      <c r="B105" t="s">
        <v>1636</v>
      </c>
      <c r="C105" t="s">
        <v>273</v>
      </c>
      <c r="D105" t="s">
        <v>1415</v>
      </c>
      <c r="E105">
        <v>13.417</v>
      </c>
      <c r="F105" t="s">
        <v>1460</v>
      </c>
      <c r="G105" t="s">
        <v>1637</v>
      </c>
      <c r="H105" t="s">
        <v>1383</v>
      </c>
      <c r="I105" t="s">
        <v>1385</v>
      </c>
      <c r="J105" t="s">
        <v>1385</v>
      </c>
      <c r="K105" t="b">
        <v>1</v>
      </c>
      <c r="L105" t="b">
        <v>0</v>
      </c>
      <c r="M105" t="s">
        <v>1385</v>
      </c>
      <c r="N105" t="s">
        <v>1386</v>
      </c>
      <c r="O105" t="s">
        <v>1387</v>
      </c>
      <c r="P105" t="s">
        <v>1388</v>
      </c>
      <c r="Q105" t="s">
        <v>1638</v>
      </c>
    </row>
    <row r="106" spans="1:17" x14ac:dyDescent="0.25">
      <c r="A106" t="s">
        <v>39</v>
      </c>
      <c r="B106" t="s">
        <v>1639</v>
      </c>
      <c r="C106" t="s">
        <v>273</v>
      </c>
      <c r="D106" t="s">
        <v>1419</v>
      </c>
      <c r="E106">
        <v>6.983</v>
      </c>
      <c r="F106" t="s">
        <v>1460</v>
      </c>
      <c r="G106" t="s">
        <v>1640</v>
      </c>
      <c r="H106" t="s">
        <v>1383</v>
      </c>
      <c r="I106" t="s">
        <v>1421</v>
      </c>
      <c r="J106" t="s">
        <v>1385</v>
      </c>
      <c r="K106" t="b">
        <v>1</v>
      </c>
      <c r="L106" t="b">
        <v>0</v>
      </c>
      <c r="M106" t="s">
        <v>1385</v>
      </c>
      <c r="N106" t="s">
        <v>1386</v>
      </c>
      <c r="O106" t="s">
        <v>1387</v>
      </c>
      <c r="P106" t="s">
        <v>1388</v>
      </c>
      <c r="Q106" t="s">
        <v>1621</v>
      </c>
    </row>
    <row r="107" spans="1:17" x14ac:dyDescent="0.25">
      <c r="A107" t="s">
        <v>39</v>
      </c>
      <c r="B107" t="s">
        <v>1641</v>
      </c>
      <c r="C107" t="s">
        <v>273</v>
      </c>
      <c r="D107" t="s">
        <v>1423</v>
      </c>
      <c r="E107">
        <v>7.668</v>
      </c>
      <c r="F107" t="s">
        <v>1460</v>
      </c>
      <c r="G107" t="s">
        <v>1642</v>
      </c>
      <c r="H107" t="s">
        <v>1383</v>
      </c>
      <c r="I107" t="s">
        <v>1409</v>
      </c>
      <c r="J107" t="s">
        <v>1385</v>
      </c>
      <c r="K107" t="b">
        <v>1</v>
      </c>
      <c r="L107" t="b">
        <v>0</v>
      </c>
      <c r="M107" t="s">
        <v>1385</v>
      </c>
      <c r="N107" t="s">
        <v>1386</v>
      </c>
      <c r="O107" t="s">
        <v>1387</v>
      </c>
      <c r="P107" t="s">
        <v>1388</v>
      </c>
      <c r="Q107" t="s">
        <v>1621</v>
      </c>
    </row>
    <row r="108" spans="1:17" x14ac:dyDescent="0.25">
      <c r="A108" t="s">
        <v>39</v>
      </c>
      <c r="B108" t="s">
        <v>1643</v>
      </c>
      <c r="C108" t="s">
        <v>273</v>
      </c>
      <c r="D108" t="s">
        <v>1425</v>
      </c>
      <c r="E108">
        <v>10.041</v>
      </c>
      <c r="F108" t="s">
        <v>1460</v>
      </c>
      <c r="G108" t="s">
        <v>1644</v>
      </c>
      <c r="H108" t="s">
        <v>1383</v>
      </c>
      <c r="I108" t="s">
        <v>1413</v>
      </c>
      <c r="J108" t="s">
        <v>1385</v>
      </c>
      <c r="K108" t="b">
        <v>1</v>
      </c>
      <c r="L108" t="b">
        <v>0</v>
      </c>
      <c r="M108" t="s">
        <v>1385</v>
      </c>
      <c r="N108" t="s">
        <v>1386</v>
      </c>
      <c r="O108" t="s">
        <v>1387</v>
      </c>
      <c r="P108" t="s">
        <v>1388</v>
      </c>
      <c r="Q108" t="s">
        <v>1621</v>
      </c>
    </row>
    <row r="109" spans="1:17" x14ac:dyDescent="0.25">
      <c r="A109" t="s">
        <v>39</v>
      </c>
      <c r="B109" t="s">
        <v>1645</v>
      </c>
      <c r="C109" t="s">
        <v>273</v>
      </c>
      <c r="D109" t="s">
        <v>1428</v>
      </c>
      <c r="E109">
        <v>3.738</v>
      </c>
      <c r="F109" t="s">
        <v>1460</v>
      </c>
      <c r="G109" t="s">
        <v>1623</v>
      </c>
      <c r="H109" t="s">
        <v>1383</v>
      </c>
      <c r="I109" t="s">
        <v>1385</v>
      </c>
      <c r="J109" t="s">
        <v>1385</v>
      </c>
      <c r="K109" t="b">
        <v>1</v>
      </c>
      <c r="L109" t="b">
        <v>0</v>
      </c>
      <c r="M109" t="s">
        <v>1385</v>
      </c>
      <c r="N109" t="s">
        <v>1386</v>
      </c>
      <c r="O109" t="s">
        <v>1387</v>
      </c>
      <c r="P109" t="s">
        <v>1388</v>
      </c>
      <c r="Q109" t="s">
        <v>1646</v>
      </c>
    </row>
    <row r="110" spans="1:17" x14ac:dyDescent="0.25">
      <c r="A110" t="s">
        <v>39</v>
      </c>
      <c r="B110" t="s">
        <v>1647</v>
      </c>
      <c r="C110" t="s">
        <v>317</v>
      </c>
      <c r="D110" t="s">
        <v>1380</v>
      </c>
      <c r="E110">
        <v>7508.508</v>
      </c>
      <c r="F110" t="s">
        <v>1381</v>
      </c>
      <c r="G110" t="s">
        <v>1648</v>
      </c>
      <c r="H110" t="s">
        <v>1649</v>
      </c>
      <c r="I110" t="s">
        <v>1650</v>
      </c>
      <c r="J110" t="s">
        <v>1385</v>
      </c>
      <c r="K110" t="b">
        <v>1</v>
      </c>
      <c r="L110" t="b">
        <v>0</v>
      </c>
      <c r="M110" t="s">
        <v>1385</v>
      </c>
      <c r="N110" t="s">
        <v>1386</v>
      </c>
      <c r="O110" t="s">
        <v>1387</v>
      </c>
      <c r="P110" t="s">
        <v>1388</v>
      </c>
      <c r="Q110" t="s">
        <v>1651</v>
      </c>
    </row>
    <row r="111" spans="1:17" x14ac:dyDescent="0.25">
      <c r="A111" t="s">
        <v>39</v>
      </c>
      <c r="B111" t="s">
        <v>1652</v>
      </c>
      <c r="C111" t="s">
        <v>317</v>
      </c>
      <c r="D111" t="s">
        <v>1391</v>
      </c>
      <c r="E111">
        <v>8004.88</v>
      </c>
      <c r="F111" t="s">
        <v>1381</v>
      </c>
      <c r="G111" t="s">
        <v>1653</v>
      </c>
      <c r="H111" t="s">
        <v>1649</v>
      </c>
      <c r="I111" t="s">
        <v>1654</v>
      </c>
      <c r="J111" t="s">
        <v>1385</v>
      </c>
      <c r="K111" t="b">
        <v>1</v>
      </c>
      <c r="L111" t="b">
        <v>0</v>
      </c>
      <c r="M111" t="s">
        <v>1385</v>
      </c>
      <c r="N111" t="s">
        <v>1386</v>
      </c>
      <c r="O111" t="s">
        <v>1387</v>
      </c>
      <c r="P111" t="s">
        <v>1388</v>
      </c>
      <c r="Q111" t="s">
        <v>1651</v>
      </c>
    </row>
    <row r="112" spans="1:17" x14ac:dyDescent="0.25">
      <c r="A112" t="s">
        <v>39</v>
      </c>
      <c r="B112" t="s">
        <v>1655</v>
      </c>
      <c r="C112" t="s">
        <v>317</v>
      </c>
      <c r="D112" t="s">
        <v>1395</v>
      </c>
      <c r="E112">
        <v>8817.357</v>
      </c>
      <c r="F112" t="s">
        <v>1381</v>
      </c>
      <c r="G112" t="s">
        <v>1656</v>
      </c>
      <c r="H112" t="s">
        <v>1649</v>
      </c>
      <c r="I112" t="s">
        <v>1657</v>
      </c>
      <c r="J112" t="s">
        <v>1385</v>
      </c>
      <c r="K112" t="b">
        <v>1</v>
      </c>
      <c r="L112" t="b">
        <v>0</v>
      </c>
      <c r="M112" t="s">
        <v>1385</v>
      </c>
      <c r="N112" t="s">
        <v>1386</v>
      </c>
      <c r="O112" t="s">
        <v>1387</v>
      </c>
      <c r="P112" t="s">
        <v>1388</v>
      </c>
      <c r="Q112" t="s">
        <v>1651</v>
      </c>
    </row>
    <row r="113" spans="1:17" x14ac:dyDescent="0.25">
      <c r="A113" t="s">
        <v>39</v>
      </c>
      <c r="B113" t="s">
        <v>1658</v>
      </c>
      <c r="C113" t="s">
        <v>317</v>
      </c>
      <c r="D113" t="s">
        <v>1399</v>
      </c>
      <c r="E113">
        <v>8526.363</v>
      </c>
      <c r="F113" t="s">
        <v>1381</v>
      </c>
      <c r="G113" t="s">
        <v>1659</v>
      </c>
      <c r="H113" t="s">
        <v>1649</v>
      </c>
      <c r="I113" t="s">
        <v>1660</v>
      </c>
      <c r="J113" t="s">
        <v>1385</v>
      </c>
      <c r="K113" t="b">
        <v>1</v>
      </c>
      <c r="L113" t="b">
        <v>0</v>
      </c>
      <c r="M113" t="s">
        <v>1385</v>
      </c>
      <c r="N113" t="s">
        <v>1386</v>
      </c>
      <c r="O113" t="s">
        <v>1387</v>
      </c>
      <c r="P113" t="s">
        <v>1388</v>
      </c>
      <c r="Q113" t="s">
        <v>1651</v>
      </c>
    </row>
    <row r="114" spans="1:17" x14ac:dyDescent="0.25">
      <c r="A114" t="s">
        <v>39</v>
      </c>
      <c r="B114" t="s">
        <v>1661</v>
      </c>
      <c r="C114" t="s">
        <v>317</v>
      </c>
      <c r="D114" t="s">
        <v>1403</v>
      </c>
      <c r="E114">
        <v>7615.691</v>
      </c>
      <c r="F114" t="s">
        <v>1381</v>
      </c>
      <c r="G114" t="s">
        <v>1662</v>
      </c>
      <c r="H114" t="s">
        <v>1649</v>
      </c>
      <c r="I114" t="s">
        <v>1384</v>
      </c>
      <c r="J114" t="s">
        <v>1385</v>
      </c>
      <c r="K114" t="b">
        <v>1</v>
      </c>
      <c r="L114" t="b">
        <v>0</v>
      </c>
      <c r="M114" t="s">
        <v>1385</v>
      </c>
      <c r="N114" t="s">
        <v>1386</v>
      </c>
      <c r="O114" t="s">
        <v>1387</v>
      </c>
      <c r="P114" t="s">
        <v>1388</v>
      </c>
      <c r="Q114" t="s">
        <v>1651</v>
      </c>
    </row>
    <row r="115" spans="1:17" x14ac:dyDescent="0.25">
      <c r="A115" t="s">
        <v>39</v>
      </c>
      <c r="B115" t="s">
        <v>1663</v>
      </c>
      <c r="C115" t="s">
        <v>317</v>
      </c>
      <c r="D115" t="s">
        <v>1407</v>
      </c>
      <c r="E115">
        <v>10841.622</v>
      </c>
      <c r="F115" t="s">
        <v>1381</v>
      </c>
      <c r="G115" t="s">
        <v>1664</v>
      </c>
      <c r="H115" t="s">
        <v>1649</v>
      </c>
      <c r="I115" t="s">
        <v>1393</v>
      </c>
      <c r="J115" t="s">
        <v>1385</v>
      </c>
      <c r="K115" t="b">
        <v>1</v>
      </c>
      <c r="L115" t="b">
        <v>0</v>
      </c>
      <c r="M115" t="s">
        <v>1385</v>
      </c>
      <c r="N115" t="s">
        <v>1386</v>
      </c>
      <c r="O115" t="s">
        <v>1387</v>
      </c>
      <c r="P115" t="s">
        <v>1388</v>
      </c>
      <c r="Q115" t="s">
        <v>1651</v>
      </c>
    </row>
    <row r="116" spans="1:17" x14ac:dyDescent="0.25">
      <c r="A116" t="s">
        <v>39</v>
      </c>
      <c r="B116" t="s">
        <v>1665</v>
      </c>
      <c r="C116" t="s">
        <v>317</v>
      </c>
      <c r="D116" t="s">
        <v>1411</v>
      </c>
      <c r="E116">
        <v>10573.471</v>
      </c>
      <c r="F116" t="s">
        <v>1381</v>
      </c>
      <c r="G116" t="s">
        <v>1666</v>
      </c>
      <c r="H116" t="s">
        <v>1649</v>
      </c>
      <c r="I116" t="s">
        <v>1397</v>
      </c>
      <c r="J116" t="s">
        <v>1385</v>
      </c>
      <c r="K116" t="b">
        <v>1</v>
      </c>
      <c r="L116" t="b">
        <v>0</v>
      </c>
      <c r="M116" t="s">
        <v>1385</v>
      </c>
      <c r="N116" t="s">
        <v>1386</v>
      </c>
      <c r="O116" t="s">
        <v>1387</v>
      </c>
      <c r="P116" t="s">
        <v>1388</v>
      </c>
      <c r="Q116" t="s">
        <v>1651</v>
      </c>
    </row>
    <row r="117" spans="1:17" x14ac:dyDescent="0.25">
      <c r="A117" t="s">
        <v>39</v>
      </c>
      <c r="B117" t="s">
        <v>1667</v>
      </c>
      <c r="C117" t="s">
        <v>317</v>
      </c>
      <c r="D117" t="s">
        <v>1415</v>
      </c>
      <c r="E117">
        <v>12153.414</v>
      </c>
      <c r="F117" t="s">
        <v>1381</v>
      </c>
      <c r="G117" t="s">
        <v>1668</v>
      </c>
      <c r="H117" t="s">
        <v>1649</v>
      </c>
      <c r="I117" t="s">
        <v>1469</v>
      </c>
      <c r="J117" t="s">
        <v>1385</v>
      </c>
      <c r="K117" t="b">
        <v>1</v>
      </c>
      <c r="L117" t="b">
        <v>0</v>
      </c>
      <c r="M117" t="s">
        <v>1385</v>
      </c>
      <c r="N117" t="s">
        <v>1386</v>
      </c>
      <c r="O117" t="s">
        <v>1387</v>
      </c>
      <c r="P117" t="s">
        <v>1388</v>
      </c>
      <c r="Q117" t="s">
        <v>1651</v>
      </c>
    </row>
    <row r="118" spans="1:17" x14ac:dyDescent="0.25">
      <c r="A118" t="s">
        <v>39</v>
      </c>
      <c r="B118" t="s">
        <v>1669</v>
      </c>
      <c r="C118" t="s">
        <v>317</v>
      </c>
      <c r="D118" t="s">
        <v>1419</v>
      </c>
      <c r="E118">
        <v>11176.343</v>
      </c>
      <c r="F118" t="s">
        <v>1381</v>
      </c>
      <c r="G118" t="s">
        <v>1670</v>
      </c>
      <c r="H118" t="s">
        <v>1649</v>
      </c>
      <c r="I118" t="s">
        <v>1405</v>
      </c>
      <c r="J118" t="s">
        <v>1385</v>
      </c>
      <c r="K118" t="b">
        <v>1</v>
      </c>
      <c r="L118" t="b">
        <v>0</v>
      </c>
      <c r="M118" t="s">
        <v>1385</v>
      </c>
      <c r="N118" t="s">
        <v>1386</v>
      </c>
      <c r="O118" t="s">
        <v>1387</v>
      </c>
      <c r="P118" t="s">
        <v>1388</v>
      </c>
      <c r="Q118" t="s">
        <v>1651</v>
      </c>
    </row>
    <row r="119" spans="1:17" x14ac:dyDescent="0.25">
      <c r="A119" t="s">
        <v>39</v>
      </c>
      <c r="B119" t="s">
        <v>1671</v>
      </c>
      <c r="C119" t="s">
        <v>317</v>
      </c>
      <c r="D119" t="s">
        <v>1423</v>
      </c>
      <c r="E119">
        <v>11260.403</v>
      </c>
      <c r="F119" t="s">
        <v>1381</v>
      </c>
      <c r="G119" t="s">
        <v>1672</v>
      </c>
      <c r="H119" t="s">
        <v>1649</v>
      </c>
      <c r="I119" t="s">
        <v>1409</v>
      </c>
      <c r="J119" t="s">
        <v>1385</v>
      </c>
      <c r="K119" t="b">
        <v>1</v>
      </c>
      <c r="L119" t="b">
        <v>0</v>
      </c>
      <c r="M119" t="s">
        <v>1385</v>
      </c>
      <c r="N119" t="s">
        <v>1386</v>
      </c>
      <c r="O119" t="s">
        <v>1387</v>
      </c>
      <c r="P119" t="s">
        <v>1388</v>
      </c>
      <c r="Q119" t="s">
        <v>1651</v>
      </c>
    </row>
    <row r="120" spans="1:17" x14ac:dyDescent="0.25">
      <c r="A120" t="s">
        <v>39</v>
      </c>
      <c r="B120" t="s">
        <v>1673</v>
      </c>
      <c r="C120" t="s">
        <v>317</v>
      </c>
      <c r="D120" t="s">
        <v>1425</v>
      </c>
      <c r="E120">
        <v>11458.472</v>
      </c>
      <c r="F120" t="s">
        <v>1381</v>
      </c>
      <c r="G120" t="s">
        <v>1674</v>
      </c>
      <c r="H120" t="s">
        <v>1649</v>
      </c>
      <c r="I120" t="s">
        <v>1413</v>
      </c>
      <c r="J120" t="s">
        <v>1385</v>
      </c>
      <c r="K120" t="b">
        <v>1</v>
      </c>
      <c r="L120" t="b">
        <v>0</v>
      </c>
      <c r="M120" t="s">
        <v>1385</v>
      </c>
      <c r="N120" t="s">
        <v>1386</v>
      </c>
      <c r="O120" t="s">
        <v>1387</v>
      </c>
      <c r="P120" t="s">
        <v>1388</v>
      </c>
      <c r="Q120" t="s">
        <v>1651</v>
      </c>
    </row>
    <row r="121" spans="1:17" x14ac:dyDescent="0.25">
      <c r="A121" t="s">
        <v>39</v>
      </c>
      <c r="B121" t="s">
        <v>1675</v>
      </c>
      <c r="C121" t="s">
        <v>317</v>
      </c>
      <c r="D121" t="s">
        <v>1428</v>
      </c>
      <c r="E121">
        <v>14043.889</v>
      </c>
      <c r="F121" t="s">
        <v>1381</v>
      </c>
      <c r="G121" t="s">
        <v>1676</v>
      </c>
      <c r="H121" t="s">
        <v>1649</v>
      </c>
      <c r="I121" t="s">
        <v>1469</v>
      </c>
      <c r="J121" t="s">
        <v>1385</v>
      </c>
      <c r="K121" t="b">
        <v>1</v>
      </c>
      <c r="L121" t="b">
        <v>0</v>
      </c>
      <c r="M121" t="s">
        <v>1385</v>
      </c>
      <c r="N121" t="s">
        <v>1386</v>
      </c>
      <c r="O121" t="s">
        <v>1387</v>
      </c>
      <c r="P121" t="s">
        <v>1388</v>
      </c>
      <c r="Q121" t="s">
        <v>1651</v>
      </c>
    </row>
    <row r="122" spans="1:17" x14ac:dyDescent="0.25">
      <c r="A122" t="s">
        <v>39</v>
      </c>
      <c r="B122" t="s">
        <v>1677</v>
      </c>
      <c r="C122" t="s">
        <v>318</v>
      </c>
      <c r="D122" t="s">
        <v>1380</v>
      </c>
      <c r="E122">
        <v>3747.893</v>
      </c>
      <c r="F122" t="s">
        <v>1460</v>
      </c>
      <c r="G122" t="s">
        <v>1678</v>
      </c>
      <c r="H122" t="s">
        <v>1649</v>
      </c>
      <c r="I122" t="s">
        <v>1650</v>
      </c>
      <c r="J122" t="s">
        <v>1385</v>
      </c>
      <c r="K122" t="b">
        <v>1</v>
      </c>
      <c r="L122" t="b">
        <v>0</v>
      </c>
      <c r="M122" t="s">
        <v>1385</v>
      </c>
      <c r="N122" t="s">
        <v>1386</v>
      </c>
      <c r="O122" t="s">
        <v>1387</v>
      </c>
      <c r="P122" t="s">
        <v>1388</v>
      </c>
      <c r="Q122" t="s">
        <v>1679</v>
      </c>
    </row>
    <row r="123" spans="1:17" x14ac:dyDescent="0.25">
      <c r="A123" t="s">
        <v>39</v>
      </c>
      <c r="B123" t="s">
        <v>1680</v>
      </c>
      <c r="C123" t="s">
        <v>318</v>
      </c>
      <c r="D123" t="s">
        <v>1391</v>
      </c>
      <c r="E123">
        <v>3372.051</v>
      </c>
      <c r="F123" t="s">
        <v>1460</v>
      </c>
      <c r="G123" t="s">
        <v>1681</v>
      </c>
      <c r="H123" t="s">
        <v>1649</v>
      </c>
      <c r="I123" t="s">
        <v>1654</v>
      </c>
      <c r="J123" t="s">
        <v>1385</v>
      </c>
      <c r="K123" t="b">
        <v>1</v>
      </c>
      <c r="L123" t="b">
        <v>0</v>
      </c>
      <c r="M123" t="s">
        <v>1385</v>
      </c>
      <c r="N123" t="s">
        <v>1386</v>
      </c>
      <c r="O123" t="s">
        <v>1387</v>
      </c>
      <c r="P123" t="s">
        <v>1388</v>
      </c>
      <c r="Q123" t="s">
        <v>1679</v>
      </c>
    </row>
    <row r="124" spans="1:17" x14ac:dyDescent="0.25">
      <c r="A124" t="s">
        <v>39</v>
      </c>
      <c r="B124" t="s">
        <v>1682</v>
      </c>
      <c r="C124" t="s">
        <v>318</v>
      </c>
      <c r="D124" t="s">
        <v>1395</v>
      </c>
      <c r="E124">
        <v>3916.626</v>
      </c>
      <c r="F124" t="s">
        <v>1460</v>
      </c>
      <c r="G124" t="s">
        <v>1683</v>
      </c>
      <c r="H124" t="s">
        <v>1649</v>
      </c>
      <c r="I124" t="s">
        <v>1657</v>
      </c>
      <c r="J124" t="s">
        <v>1385</v>
      </c>
      <c r="K124" t="b">
        <v>1</v>
      </c>
      <c r="L124" t="b">
        <v>0</v>
      </c>
      <c r="M124" t="s">
        <v>1385</v>
      </c>
      <c r="N124" t="s">
        <v>1386</v>
      </c>
      <c r="O124" t="s">
        <v>1387</v>
      </c>
      <c r="P124" t="s">
        <v>1388</v>
      </c>
      <c r="Q124" t="s">
        <v>1679</v>
      </c>
    </row>
    <row r="125" spans="1:17" x14ac:dyDescent="0.25">
      <c r="A125" t="s">
        <v>39</v>
      </c>
      <c r="B125" t="s">
        <v>1684</v>
      </c>
      <c r="C125" t="s">
        <v>318</v>
      </c>
      <c r="D125" t="s">
        <v>1399</v>
      </c>
      <c r="E125">
        <v>4716.299</v>
      </c>
      <c r="F125" t="s">
        <v>1460</v>
      </c>
      <c r="G125" t="s">
        <v>1685</v>
      </c>
      <c r="H125" t="s">
        <v>1649</v>
      </c>
      <c r="I125" t="s">
        <v>1660</v>
      </c>
      <c r="J125" t="s">
        <v>1385</v>
      </c>
      <c r="K125" t="b">
        <v>1</v>
      </c>
      <c r="L125" t="b">
        <v>0</v>
      </c>
      <c r="M125" t="s">
        <v>1385</v>
      </c>
      <c r="N125" t="s">
        <v>1386</v>
      </c>
      <c r="O125" t="s">
        <v>1387</v>
      </c>
      <c r="P125" t="s">
        <v>1388</v>
      </c>
      <c r="Q125" t="s">
        <v>1679</v>
      </c>
    </row>
    <row r="126" spans="1:17" x14ac:dyDescent="0.25">
      <c r="A126" t="s">
        <v>39</v>
      </c>
      <c r="B126" t="s">
        <v>1686</v>
      </c>
      <c r="C126" t="s">
        <v>318</v>
      </c>
      <c r="D126" t="s">
        <v>1403</v>
      </c>
      <c r="E126">
        <v>5480.747</v>
      </c>
      <c r="F126" t="s">
        <v>1460</v>
      </c>
      <c r="G126" t="s">
        <v>1687</v>
      </c>
      <c r="H126" t="s">
        <v>1649</v>
      </c>
      <c r="I126" t="s">
        <v>1384</v>
      </c>
      <c r="J126" t="s">
        <v>1385</v>
      </c>
      <c r="K126" t="b">
        <v>1</v>
      </c>
      <c r="L126" t="b">
        <v>0</v>
      </c>
      <c r="M126" t="s">
        <v>1385</v>
      </c>
      <c r="N126" t="s">
        <v>1386</v>
      </c>
      <c r="O126" t="s">
        <v>1387</v>
      </c>
      <c r="P126" t="s">
        <v>1388</v>
      </c>
      <c r="Q126" t="s">
        <v>1679</v>
      </c>
    </row>
    <row r="127" spans="1:17" x14ac:dyDescent="0.25">
      <c r="A127" t="s">
        <v>39</v>
      </c>
      <c r="B127" t="s">
        <v>1688</v>
      </c>
      <c r="C127" t="s">
        <v>318</v>
      </c>
      <c r="D127" t="s">
        <v>1407</v>
      </c>
      <c r="E127">
        <v>6114.367</v>
      </c>
      <c r="F127" t="s">
        <v>1460</v>
      </c>
      <c r="G127" t="s">
        <v>1689</v>
      </c>
      <c r="H127" t="s">
        <v>1649</v>
      </c>
      <c r="I127" t="s">
        <v>1393</v>
      </c>
      <c r="J127" t="s">
        <v>1385</v>
      </c>
      <c r="K127" t="b">
        <v>1</v>
      </c>
      <c r="L127" t="b">
        <v>0</v>
      </c>
      <c r="M127" t="s">
        <v>1385</v>
      </c>
      <c r="N127" t="s">
        <v>1386</v>
      </c>
      <c r="O127" t="s">
        <v>1387</v>
      </c>
      <c r="P127" t="s">
        <v>1388</v>
      </c>
      <c r="Q127" t="s">
        <v>1679</v>
      </c>
    </row>
    <row r="128" spans="1:17" x14ac:dyDescent="0.25">
      <c r="A128" t="s">
        <v>39</v>
      </c>
      <c r="B128" t="s">
        <v>1690</v>
      </c>
      <c r="C128" t="s">
        <v>318</v>
      </c>
      <c r="D128" t="s">
        <v>1411</v>
      </c>
      <c r="E128">
        <v>5305.207</v>
      </c>
      <c r="F128" t="s">
        <v>1460</v>
      </c>
      <c r="G128" t="s">
        <v>1691</v>
      </c>
      <c r="H128" t="s">
        <v>1649</v>
      </c>
      <c r="I128" t="s">
        <v>1397</v>
      </c>
      <c r="J128" t="s">
        <v>1385</v>
      </c>
      <c r="K128" t="b">
        <v>1</v>
      </c>
      <c r="L128" t="b">
        <v>0</v>
      </c>
      <c r="M128" t="s">
        <v>1385</v>
      </c>
      <c r="N128" t="s">
        <v>1386</v>
      </c>
      <c r="O128" t="s">
        <v>1387</v>
      </c>
      <c r="P128" t="s">
        <v>1388</v>
      </c>
      <c r="Q128" t="s">
        <v>1679</v>
      </c>
    </row>
    <row r="129" spans="1:17" x14ac:dyDescent="0.25">
      <c r="A129" t="s">
        <v>39</v>
      </c>
      <c r="B129" t="s">
        <v>1692</v>
      </c>
      <c r="C129" t="s">
        <v>318</v>
      </c>
      <c r="D129" t="s">
        <v>1415</v>
      </c>
      <c r="E129">
        <v>5824.844</v>
      </c>
      <c r="F129" t="s">
        <v>1460</v>
      </c>
      <c r="G129" t="s">
        <v>1693</v>
      </c>
      <c r="H129" t="s">
        <v>1649</v>
      </c>
      <c r="I129" t="s">
        <v>1469</v>
      </c>
      <c r="J129" t="s">
        <v>1385</v>
      </c>
      <c r="K129" t="b">
        <v>1</v>
      </c>
      <c r="L129" t="b">
        <v>0</v>
      </c>
      <c r="M129" t="s">
        <v>1385</v>
      </c>
      <c r="N129" t="s">
        <v>1386</v>
      </c>
      <c r="O129" t="s">
        <v>1387</v>
      </c>
      <c r="P129" t="s">
        <v>1388</v>
      </c>
      <c r="Q129" t="s">
        <v>1679</v>
      </c>
    </row>
    <row r="130" spans="1:17" x14ac:dyDescent="0.25">
      <c r="A130" t="s">
        <v>39</v>
      </c>
      <c r="B130" t="s">
        <v>1694</v>
      </c>
      <c r="C130" t="s">
        <v>318</v>
      </c>
      <c r="D130" t="s">
        <v>1419</v>
      </c>
      <c r="E130">
        <v>6703.258</v>
      </c>
      <c r="F130" t="s">
        <v>1460</v>
      </c>
      <c r="G130" t="s">
        <v>1695</v>
      </c>
      <c r="H130" t="s">
        <v>1649</v>
      </c>
      <c r="I130" t="s">
        <v>1405</v>
      </c>
      <c r="J130" t="s">
        <v>1385</v>
      </c>
      <c r="K130" t="b">
        <v>1</v>
      </c>
      <c r="L130" t="b">
        <v>0</v>
      </c>
      <c r="M130" t="s">
        <v>1385</v>
      </c>
      <c r="N130" t="s">
        <v>1386</v>
      </c>
      <c r="O130" t="s">
        <v>1387</v>
      </c>
      <c r="P130" t="s">
        <v>1388</v>
      </c>
      <c r="Q130" t="s">
        <v>1679</v>
      </c>
    </row>
    <row r="131" spans="1:17" x14ac:dyDescent="0.25">
      <c r="A131" t="s">
        <v>39</v>
      </c>
      <c r="B131" t="s">
        <v>1696</v>
      </c>
      <c r="C131" t="s">
        <v>318</v>
      </c>
      <c r="D131" t="s">
        <v>1423</v>
      </c>
      <c r="E131">
        <v>6225.189</v>
      </c>
      <c r="F131" t="s">
        <v>1460</v>
      </c>
      <c r="G131" t="s">
        <v>1697</v>
      </c>
      <c r="H131" t="s">
        <v>1649</v>
      </c>
      <c r="I131" t="s">
        <v>1409</v>
      </c>
      <c r="J131" t="s">
        <v>1385</v>
      </c>
      <c r="K131" t="b">
        <v>1</v>
      </c>
      <c r="L131" t="b">
        <v>0</v>
      </c>
      <c r="M131" t="s">
        <v>1385</v>
      </c>
      <c r="N131" t="s">
        <v>1386</v>
      </c>
      <c r="O131" t="s">
        <v>1387</v>
      </c>
      <c r="P131" t="s">
        <v>1388</v>
      </c>
      <c r="Q131" t="s">
        <v>1679</v>
      </c>
    </row>
    <row r="132" spans="1:17" x14ac:dyDescent="0.25">
      <c r="A132" t="s">
        <v>39</v>
      </c>
      <c r="B132" t="s">
        <v>1698</v>
      </c>
      <c r="C132" t="s">
        <v>318</v>
      </c>
      <c r="D132" t="s">
        <v>1425</v>
      </c>
      <c r="E132">
        <v>6627.64</v>
      </c>
      <c r="F132" t="s">
        <v>1460</v>
      </c>
      <c r="G132" t="s">
        <v>1699</v>
      </c>
      <c r="H132" t="s">
        <v>1649</v>
      </c>
      <c r="I132" t="s">
        <v>1413</v>
      </c>
      <c r="J132" t="s">
        <v>1385</v>
      </c>
      <c r="K132" t="b">
        <v>1</v>
      </c>
      <c r="L132" t="b">
        <v>0</v>
      </c>
      <c r="M132" t="s">
        <v>1385</v>
      </c>
      <c r="N132" t="s">
        <v>1386</v>
      </c>
      <c r="O132" t="s">
        <v>1387</v>
      </c>
      <c r="P132" t="s">
        <v>1388</v>
      </c>
      <c r="Q132" t="s">
        <v>1679</v>
      </c>
    </row>
    <row r="133" spans="1:17" x14ac:dyDescent="0.25">
      <c r="A133" t="s">
        <v>39</v>
      </c>
      <c r="B133" t="s">
        <v>1700</v>
      </c>
      <c r="C133" t="s">
        <v>318</v>
      </c>
      <c r="D133" t="s">
        <v>1428</v>
      </c>
      <c r="E133">
        <v>8556.388</v>
      </c>
      <c r="F133" t="s">
        <v>1460</v>
      </c>
      <c r="G133" t="s">
        <v>1701</v>
      </c>
      <c r="H133" t="s">
        <v>1649</v>
      </c>
      <c r="I133" t="s">
        <v>1469</v>
      </c>
      <c r="J133" t="s">
        <v>1385</v>
      </c>
      <c r="K133" t="b">
        <v>1</v>
      </c>
      <c r="L133" t="b">
        <v>0</v>
      </c>
      <c r="M133" t="s">
        <v>1385</v>
      </c>
      <c r="N133" t="s">
        <v>1386</v>
      </c>
      <c r="O133" t="s">
        <v>1387</v>
      </c>
      <c r="P133" t="s">
        <v>1388</v>
      </c>
      <c r="Q133" t="s">
        <v>1702</v>
      </c>
    </row>
    <row r="134" spans="1:17" x14ac:dyDescent="0.25">
      <c r="A134" t="s">
        <v>39</v>
      </c>
      <c r="B134" t="s">
        <v>1703</v>
      </c>
      <c r="C134" t="s">
        <v>320</v>
      </c>
      <c r="D134" t="s">
        <v>1380</v>
      </c>
      <c r="E134">
        <v>34534.191</v>
      </c>
      <c r="F134" t="s">
        <v>1460</v>
      </c>
      <c r="G134" t="s">
        <v>1704</v>
      </c>
      <c r="H134" t="s">
        <v>1649</v>
      </c>
      <c r="I134" t="s">
        <v>1650</v>
      </c>
      <c r="J134" t="s">
        <v>1385</v>
      </c>
      <c r="K134" t="b">
        <v>1</v>
      </c>
      <c r="L134" t="b">
        <v>0</v>
      </c>
      <c r="M134" t="s">
        <v>1385</v>
      </c>
      <c r="N134" t="s">
        <v>1386</v>
      </c>
      <c r="O134" t="s">
        <v>1387</v>
      </c>
      <c r="P134" t="s">
        <v>1388</v>
      </c>
      <c r="Q134" t="s">
        <v>1705</v>
      </c>
    </row>
    <row r="135" spans="1:17" x14ac:dyDescent="0.25">
      <c r="A135" t="s">
        <v>39</v>
      </c>
      <c r="B135" t="s">
        <v>1706</v>
      </c>
      <c r="C135" t="s">
        <v>320</v>
      </c>
      <c r="D135" t="s">
        <v>1391</v>
      </c>
      <c r="E135">
        <v>36089.956</v>
      </c>
      <c r="F135" t="s">
        <v>1460</v>
      </c>
      <c r="G135" t="s">
        <v>1707</v>
      </c>
      <c r="H135" t="s">
        <v>1649</v>
      </c>
      <c r="I135" t="s">
        <v>1654</v>
      </c>
      <c r="J135" t="s">
        <v>1385</v>
      </c>
      <c r="K135" t="b">
        <v>1</v>
      </c>
      <c r="L135" t="b">
        <v>0</v>
      </c>
      <c r="M135" t="s">
        <v>1385</v>
      </c>
      <c r="N135" t="s">
        <v>1386</v>
      </c>
      <c r="O135" t="s">
        <v>1387</v>
      </c>
      <c r="P135" t="s">
        <v>1388</v>
      </c>
      <c r="Q135" t="s">
        <v>1705</v>
      </c>
    </row>
    <row r="136" spans="1:17" x14ac:dyDescent="0.25">
      <c r="A136" t="s">
        <v>39</v>
      </c>
      <c r="B136" t="s">
        <v>1708</v>
      </c>
      <c r="C136" t="s">
        <v>320</v>
      </c>
      <c r="D136" t="s">
        <v>1395</v>
      </c>
      <c r="E136">
        <v>37089.349</v>
      </c>
      <c r="F136" t="s">
        <v>1460</v>
      </c>
      <c r="G136" t="s">
        <v>1709</v>
      </c>
      <c r="H136" t="s">
        <v>1649</v>
      </c>
      <c r="I136" t="s">
        <v>1657</v>
      </c>
      <c r="J136" t="s">
        <v>1385</v>
      </c>
      <c r="K136" t="b">
        <v>1</v>
      </c>
      <c r="L136" t="b">
        <v>0</v>
      </c>
      <c r="M136" t="s">
        <v>1385</v>
      </c>
      <c r="N136" t="s">
        <v>1386</v>
      </c>
      <c r="O136" t="s">
        <v>1387</v>
      </c>
      <c r="P136" t="s">
        <v>1388</v>
      </c>
      <c r="Q136" t="s">
        <v>1705</v>
      </c>
    </row>
    <row r="137" spans="1:17" x14ac:dyDescent="0.25">
      <c r="A137" t="s">
        <v>39</v>
      </c>
      <c r="B137" t="s">
        <v>1710</v>
      </c>
      <c r="C137" t="s">
        <v>320</v>
      </c>
      <c r="D137" t="s">
        <v>1399</v>
      </c>
      <c r="E137">
        <v>37552.851</v>
      </c>
      <c r="F137" t="s">
        <v>1460</v>
      </c>
      <c r="G137" t="s">
        <v>1711</v>
      </c>
      <c r="H137" t="s">
        <v>1649</v>
      </c>
      <c r="I137" t="s">
        <v>1660</v>
      </c>
      <c r="J137" t="s">
        <v>1385</v>
      </c>
      <c r="K137" t="b">
        <v>1</v>
      </c>
      <c r="L137" t="b">
        <v>0</v>
      </c>
      <c r="M137" t="s">
        <v>1385</v>
      </c>
      <c r="N137" t="s">
        <v>1386</v>
      </c>
      <c r="O137" t="s">
        <v>1387</v>
      </c>
      <c r="P137" t="s">
        <v>1388</v>
      </c>
      <c r="Q137" t="s">
        <v>1712</v>
      </c>
    </row>
    <row r="138" spans="1:17" x14ac:dyDescent="0.25">
      <c r="A138" t="s">
        <v>39</v>
      </c>
      <c r="B138" t="s">
        <v>1713</v>
      </c>
      <c r="C138" t="s">
        <v>320</v>
      </c>
      <c r="D138" t="s">
        <v>1403</v>
      </c>
      <c r="E138">
        <v>40121.199</v>
      </c>
      <c r="F138" t="s">
        <v>1460</v>
      </c>
      <c r="G138" t="s">
        <v>1714</v>
      </c>
      <c r="H138" t="s">
        <v>1649</v>
      </c>
      <c r="I138" t="s">
        <v>1384</v>
      </c>
      <c r="J138" t="s">
        <v>1385</v>
      </c>
      <c r="K138" t="b">
        <v>1</v>
      </c>
      <c r="L138" t="b">
        <v>0</v>
      </c>
      <c r="M138" t="s">
        <v>1385</v>
      </c>
      <c r="N138" t="s">
        <v>1386</v>
      </c>
      <c r="O138" t="s">
        <v>1387</v>
      </c>
      <c r="P138" t="s">
        <v>1388</v>
      </c>
      <c r="Q138" t="s">
        <v>1712</v>
      </c>
    </row>
    <row r="139" spans="1:17" x14ac:dyDescent="0.25">
      <c r="A139" t="s">
        <v>39</v>
      </c>
      <c r="B139" t="s">
        <v>1715</v>
      </c>
      <c r="C139" t="s">
        <v>320</v>
      </c>
      <c r="D139" t="s">
        <v>1407</v>
      </c>
      <c r="E139">
        <v>39184.116</v>
      </c>
      <c r="F139" t="s">
        <v>1460</v>
      </c>
      <c r="G139" t="s">
        <v>1716</v>
      </c>
      <c r="H139" t="s">
        <v>1649</v>
      </c>
      <c r="I139" t="s">
        <v>1393</v>
      </c>
      <c r="J139" t="s">
        <v>1385</v>
      </c>
      <c r="K139" t="b">
        <v>1</v>
      </c>
      <c r="L139" t="b">
        <v>0</v>
      </c>
      <c r="M139" t="s">
        <v>1385</v>
      </c>
      <c r="N139" t="s">
        <v>1386</v>
      </c>
      <c r="O139" t="s">
        <v>1387</v>
      </c>
      <c r="P139" t="s">
        <v>1388</v>
      </c>
      <c r="Q139" t="s">
        <v>1712</v>
      </c>
    </row>
    <row r="140" spans="1:17" x14ac:dyDescent="0.25">
      <c r="A140" t="s">
        <v>39</v>
      </c>
      <c r="B140" t="s">
        <v>1717</v>
      </c>
      <c r="C140" t="s">
        <v>320</v>
      </c>
      <c r="D140" t="s">
        <v>1411</v>
      </c>
      <c r="E140">
        <v>41070.805</v>
      </c>
      <c r="F140" t="s">
        <v>1460</v>
      </c>
      <c r="G140" t="s">
        <v>1718</v>
      </c>
      <c r="H140" t="s">
        <v>1649</v>
      </c>
      <c r="I140" t="s">
        <v>1397</v>
      </c>
      <c r="J140" t="s">
        <v>1385</v>
      </c>
      <c r="K140" t="b">
        <v>1</v>
      </c>
      <c r="L140" t="b">
        <v>0</v>
      </c>
      <c r="M140" t="s">
        <v>1385</v>
      </c>
      <c r="N140" t="s">
        <v>1386</v>
      </c>
      <c r="O140" t="s">
        <v>1387</v>
      </c>
      <c r="P140" t="s">
        <v>1388</v>
      </c>
      <c r="Q140" t="s">
        <v>1712</v>
      </c>
    </row>
    <row r="141" spans="1:17" x14ac:dyDescent="0.25">
      <c r="A141" t="s">
        <v>39</v>
      </c>
      <c r="B141" t="s">
        <v>1719</v>
      </c>
      <c r="C141" t="s">
        <v>320</v>
      </c>
      <c r="D141" t="s">
        <v>1415</v>
      </c>
      <c r="E141">
        <v>40235.206</v>
      </c>
      <c r="F141" t="s">
        <v>1460</v>
      </c>
      <c r="G141" t="s">
        <v>1720</v>
      </c>
      <c r="H141" t="s">
        <v>1649</v>
      </c>
      <c r="I141" t="s">
        <v>1469</v>
      </c>
      <c r="J141" t="s">
        <v>1385</v>
      </c>
      <c r="K141" t="b">
        <v>1</v>
      </c>
      <c r="L141" t="b">
        <v>0</v>
      </c>
      <c r="M141" t="s">
        <v>1385</v>
      </c>
      <c r="N141" t="s">
        <v>1386</v>
      </c>
      <c r="O141" t="s">
        <v>1387</v>
      </c>
      <c r="P141" t="s">
        <v>1388</v>
      </c>
      <c r="Q141" t="s">
        <v>1712</v>
      </c>
    </row>
    <row r="142" spans="1:17" x14ac:dyDescent="0.25">
      <c r="A142" t="s">
        <v>39</v>
      </c>
      <c r="B142" t="s">
        <v>1721</v>
      </c>
      <c r="C142" t="s">
        <v>320</v>
      </c>
      <c r="D142" t="s">
        <v>1419</v>
      </c>
      <c r="E142">
        <v>45950.985</v>
      </c>
      <c r="F142" t="s">
        <v>1460</v>
      </c>
      <c r="G142" t="s">
        <v>1722</v>
      </c>
      <c r="H142" t="s">
        <v>1649</v>
      </c>
      <c r="I142" t="s">
        <v>1405</v>
      </c>
      <c r="J142" t="s">
        <v>1385</v>
      </c>
      <c r="K142" t="b">
        <v>1</v>
      </c>
      <c r="L142" t="b">
        <v>0</v>
      </c>
      <c r="M142" t="s">
        <v>1385</v>
      </c>
      <c r="N142" t="s">
        <v>1386</v>
      </c>
      <c r="O142" t="s">
        <v>1387</v>
      </c>
      <c r="P142" t="s">
        <v>1388</v>
      </c>
      <c r="Q142" t="s">
        <v>1712</v>
      </c>
    </row>
    <row r="143" spans="1:17" x14ac:dyDescent="0.25">
      <c r="A143" t="s">
        <v>39</v>
      </c>
      <c r="B143" t="s">
        <v>1723</v>
      </c>
      <c r="C143" t="s">
        <v>320</v>
      </c>
      <c r="D143" t="s">
        <v>1423</v>
      </c>
      <c r="E143">
        <v>43438.891</v>
      </c>
      <c r="F143" t="s">
        <v>1460</v>
      </c>
      <c r="G143" t="s">
        <v>1724</v>
      </c>
      <c r="H143" t="s">
        <v>1649</v>
      </c>
      <c r="I143" t="s">
        <v>1409</v>
      </c>
      <c r="J143" t="s">
        <v>1385</v>
      </c>
      <c r="K143" t="b">
        <v>1</v>
      </c>
      <c r="L143" t="b">
        <v>0</v>
      </c>
      <c r="M143" t="s">
        <v>1385</v>
      </c>
      <c r="N143" t="s">
        <v>1386</v>
      </c>
      <c r="O143" t="s">
        <v>1387</v>
      </c>
      <c r="P143" t="s">
        <v>1388</v>
      </c>
      <c r="Q143" t="s">
        <v>1712</v>
      </c>
    </row>
    <row r="144" spans="1:17" x14ac:dyDescent="0.25">
      <c r="A144" t="s">
        <v>39</v>
      </c>
      <c r="B144" t="s">
        <v>1725</v>
      </c>
      <c r="C144" t="s">
        <v>320</v>
      </c>
      <c r="D144" t="s">
        <v>1425</v>
      </c>
      <c r="E144">
        <v>44833.717</v>
      </c>
      <c r="F144" t="s">
        <v>1460</v>
      </c>
      <c r="G144" t="s">
        <v>1726</v>
      </c>
      <c r="H144" t="s">
        <v>1649</v>
      </c>
      <c r="I144" t="s">
        <v>1413</v>
      </c>
      <c r="J144" t="s">
        <v>1385</v>
      </c>
      <c r="K144" t="b">
        <v>1</v>
      </c>
      <c r="L144" t="b">
        <v>0</v>
      </c>
      <c r="M144" t="s">
        <v>1385</v>
      </c>
      <c r="N144" t="s">
        <v>1386</v>
      </c>
      <c r="O144" t="s">
        <v>1387</v>
      </c>
      <c r="P144" t="s">
        <v>1388</v>
      </c>
      <c r="Q144" t="s">
        <v>1712</v>
      </c>
    </row>
    <row r="145" spans="1:17" x14ac:dyDescent="0.25">
      <c r="A145" t="s">
        <v>39</v>
      </c>
      <c r="B145" t="s">
        <v>1727</v>
      </c>
      <c r="C145" t="s">
        <v>320</v>
      </c>
      <c r="D145" t="s">
        <v>1428</v>
      </c>
      <c r="E145">
        <v>47081.324</v>
      </c>
      <c r="F145" t="s">
        <v>1460</v>
      </c>
      <c r="G145" t="s">
        <v>1728</v>
      </c>
      <c r="H145" t="s">
        <v>1649</v>
      </c>
      <c r="I145" t="s">
        <v>1469</v>
      </c>
      <c r="J145" t="s">
        <v>1385</v>
      </c>
      <c r="K145" t="b">
        <v>1</v>
      </c>
      <c r="L145" t="b">
        <v>0</v>
      </c>
      <c r="M145" t="s">
        <v>1385</v>
      </c>
      <c r="N145" t="s">
        <v>1386</v>
      </c>
      <c r="O145" t="s">
        <v>1387</v>
      </c>
      <c r="P145" t="s">
        <v>1388</v>
      </c>
      <c r="Q145" t="s">
        <v>1729</v>
      </c>
    </row>
    <row r="146" spans="1:17" x14ac:dyDescent="0.25">
      <c r="A146" t="s">
        <v>39</v>
      </c>
      <c r="B146" t="s">
        <v>1730</v>
      </c>
      <c r="C146" t="s">
        <v>322</v>
      </c>
      <c r="D146" t="s">
        <v>1380</v>
      </c>
      <c r="E146">
        <v>904.064</v>
      </c>
      <c r="F146" t="s">
        <v>1460</v>
      </c>
      <c r="G146" t="s">
        <v>1731</v>
      </c>
      <c r="H146" t="s">
        <v>1649</v>
      </c>
      <c r="I146" t="s">
        <v>1650</v>
      </c>
      <c r="J146" t="s">
        <v>1385</v>
      </c>
      <c r="K146" t="b">
        <v>1</v>
      </c>
      <c r="L146" t="b">
        <v>0</v>
      </c>
      <c r="M146" t="s">
        <v>1385</v>
      </c>
      <c r="N146" t="s">
        <v>1386</v>
      </c>
      <c r="O146" t="s">
        <v>1387</v>
      </c>
      <c r="P146" t="s">
        <v>1388</v>
      </c>
      <c r="Q146" t="s">
        <v>1732</v>
      </c>
    </row>
    <row r="147" spans="1:17" x14ac:dyDescent="0.25">
      <c r="A147" t="s">
        <v>39</v>
      </c>
      <c r="B147" t="s">
        <v>1733</v>
      </c>
      <c r="C147" t="s">
        <v>322</v>
      </c>
      <c r="D147" t="s">
        <v>1391</v>
      </c>
      <c r="E147">
        <v>907.234</v>
      </c>
      <c r="F147" t="s">
        <v>1460</v>
      </c>
      <c r="G147" t="s">
        <v>1734</v>
      </c>
      <c r="H147" t="s">
        <v>1649</v>
      </c>
      <c r="I147" t="s">
        <v>1654</v>
      </c>
      <c r="J147" t="s">
        <v>1385</v>
      </c>
      <c r="K147" t="b">
        <v>1</v>
      </c>
      <c r="L147" t="b">
        <v>0</v>
      </c>
      <c r="M147" t="s">
        <v>1385</v>
      </c>
      <c r="N147" t="s">
        <v>1386</v>
      </c>
      <c r="O147" t="s">
        <v>1387</v>
      </c>
      <c r="P147" t="s">
        <v>1388</v>
      </c>
      <c r="Q147" t="s">
        <v>1732</v>
      </c>
    </row>
    <row r="148" spans="1:17" x14ac:dyDescent="0.25">
      <c r="A148" t="s">
        <v>39</v>
      </c>
      <c r="B148" t="s">
        <v>1735</v>
      </c>
      <c r="C148" t="s">
        <v>322</v>
      </c>
      <c r="D148" t="s">
        <v>1395</v>
      </c>
      <c r="E148">
        <v>929.903</v>
      </c>
      <c r="F148" t="s">
        <v>1460</v>
      </c>
      <c r="G148" t="s">
        <v>1736</v>
      </c>
      <c r="H148" t="s">
        <v>1649</v>
      </c>
      <c r="I148" t="s">
        <v>1657</v>
      </c>
      <c r="J148" t="s">
        <v>1385</v>
      </c>
      <c r="K148" t="b">
        <v>1</v>
      </c>
      <c r="L148" t="b">
        <v>0</v>
      </c>
      <c r="M148" t="s">
        <v>1385</v>
      </c>
      <c r="N148" t="s">
        <v>1386</v>
      </c>
      <c r="O148" t="s">
        <v>1387</v>
      </c>
      <c r="P148" t="s">
        <v>1388</v>
      </c>
      <c r="Q148" t="s">
        <v>1732</v>
      </c>
    </row>
    <row r="149" spans="1:17" x14ac:dyDescent="0.25">
      <c r="A149" t="s">
        <v>39</v>
      </c>
      <c r="B149" t="s">
        <v>1737</v>
      </c>
      <c r="C149" t="s">
        <v>322</v>
      </c>
      <c r="D149" t="s">
        <v>1399</v>
      </c>
      <c r="E149">
        <v>1065.68</v>
      </c>
      <c r="F149" t="s">
        <v>1460</v>
      </c>
      <c r="G149" t="s">
        <v>1738</v>
      </c>
      <c r="H149" t="s">
        <v>1649</v>
      </c>
      <c r="I149" t="s">
        <v>1660</v>
      </c>
      <c r="J149" t="s">
        <v>1385</v>
      </c>
      <c r="K149" t="b">
        <v>1</v>
      </c>
      <c r="L149" t="b">
        <v>0</v>
      </c>
      <c r="M149" t="s">
        <v>1385</v>
      </c>
      <c r="N149" t="s">
        <v>1386</v>
      </c>
      <c r="O149" t="s">
        <v>1387</v>
      </c>
      <c r="P149" t="s">
        <v>1388</v>
      </c>
      <c r="Q149" t="s">
        <v>1732</v>
      </c>
    </row>
    <row r="150" spans="1:17" x14ac:dyDescent="0.25">
      <c r="A150" t="s">
        <v>39</v>
      </c>
      <c r="B150" t="s">
        <v>1739</v>
      </c>
      <c r="C150" t="s">
        <v>322</v>
      </c>
      <c r="D150" t="s">
        <v>1403</v>
      </c>
      <c r="E150">
        <v>1103.49</v>
      </c>
      <c r="F150" t="s">
        <v>1460</v>
      </c>
      <c r="G150" t="s">
        <v>1740</v>
      </c>
      <c r="H150" t="s">
        <v>1649</v>
      </c>
      <c r="I150" t="s">
        <v>1384</v>
      </c>
      <c r="J150" t="s">
        <v>1385</v>
      </c>
      <c r="K150" t="b">
        <v>1</v>
      </c>
      <c r="L150" t="b">
        <v>0</v>
      </c>
      <c r="M150" t="s">
        <v>1385</v>
      </c>
      <c r="N150" t="s">
        <v>1386</v>
      </c>
      <c r="O150" t="s">
        <v>1387</v>
      </c>
      <c r="P150" t="s">
        <v>1388</v>
      </c>
      <c r="Q150" t="s">
        <v>1732</v>
      </c>
    </row>
    <row r="151" spans="1:17" x14ac:dyDescent="0.25">
      <c r="A151" t="s">
        <v>39</v>
      </c>
      <c r="B151" t="s">
        <v>1741</v>
      </c>
      <c r="C151" t="s">
        <v>322</v>
      </c>
      <c r="D151" t="s">
        <v>1407</v>
      </c>
      <c r="E151">
        <v>1206.489</v>
      </c>
      <c r="F151" t="s">
        <v>1460</v>
      </c>
      <c r="G151" t="s">
        <v>1742</v>
      </c>
      <c r="H151" t="s">
        <v>1649</v>
      </c>
      <c r="I151" t="s">
        <v>1393</v>
      </c>
      <c r="J151" t="s">
        <v>1385</v>
      </c>
      <c r="K151" t="b">
        <v>1</v>
      </c>
      <c r="L151" t="b">
        <v>0</v>
      </c>
      <c r="M151" t="s">
        <v>1385</v>
      </c>
      <c r="N151" t="s">
        <v>1386</v>
      </c>
      <c r="O151" t="s">
        <v>1387</v>
      </c>
      <c r="P151" t="s">
        <v>1388</v>
      </c>
      <c r="Q151" t="s">
        <v>1732</v>
      </c>
    </row>
    <row r="152" spans="1:17" x14ac:dyDescent="0.25">
      <c r="A152" t="s">
        <v>39</v>
      </c>
      <c r="B152" t="s">
        <v>1743</v>
      </c>
      <c r="C152" t="s">
        <v>322</v>
      </c>
      <c r="D152" t="s">
        <v>1411</v>
      </c>
      <c r="E152">
        <v>1229.028</v>
      </c>
      <c r="F152" t="s">
        <v>1460</v>
      </c>
      <c r="G152" t="s">
        <v>1744</v>
      </c>
      <c r="H152" t="s">
        <v>1649</v>
      </c>
      <c r="I152" t="s">
        <v>1397</v>
      </c>
      <c r="J152" t="s">
        <v>1385</v>
      </c>
      <c r="K152" t="b">
        <v>1</v>
      </c>
      <c r="L152" t="b">
        <v>0</v>
      </c>
      <c r="M152" t="s">
        <v>1385</v>
      </c>
      <c r="N152" t="s">
        <v>1386</v>
      </c>
      <c r="O152" t="s">
        <v>1387</v>
      </c>
      <c r="P152" t="s">
        <v>1388</v>
      </c>
      <c r="Q152" t="s">
        <v>1732</v>
      </c>
    </row>
    <row r="153" spans="1:17" x14ac:dyDescent="0.25">
      <c r="A153" t="s">
        <v>39</v>
      </c>
      <c r="B153" t="s">
        <v>1745</v>
      </c>
      <c r="C153" t="s">
        <v>322</v>
      </c>
      <c r="D153" t="s">
        <v>1415</v>
      </c>
      <c r="E153">
        <v>1194.72</v>
      </c>
      <c r="F153" t="s">
        <v>1460</v>
      </c>
      <c r="G153" t="s">
        <v>1746</v>
      </c>
      <c r="H153" t="s">
        <v>1649</v>
      </c>
      <c r="I153" t="s">
        <v>1469</v>
      </c>
      <c r="J153" t="s">
        <v>1385</v>
      </c>
      <c r="K153" t="b">
        <v>1</v>
      </c>
      <c r="L153" t="b">
        <v>0</v>
      </c>
      <c r="M153" t="s">
        <v>1385</v>
      </c>
      <c r="N153" t="s">
        <v>1386</v>
      </c>
      <c r="O153" t="s">
        <v>1387</v>
      </c>
      <c r="P153" t="s">
        <v>1388</v>
      </c>
      <c r="Q153" t="s">
        <v>1732</v>
      </c>
    </row>
    <row r="154" spans="1:17" x14ac:dyDescent="0.25">
      <c r="A154" t="s">
        <v>39</v>
      </c>
      <c r="B154" t="s">
        <v>1747</v>
      </c>
      <c r="C154" t="s">
        <v>322</v>
      </c>
      <c r="D154" t="s">
        <v>1419</v>
      </c>
      <c r="E154">
        <v>1217.202</v>
      </c>
      <c r="F154" t="s">
        <v>1460</v>
      </c>
      <c r="G154" t="s">
        <v>1748</v>
      </c>
      <c r="H154" t="s">
        <v>1649</v>
      </c>
      <c r="I154" t="s">
        <v>1405</v>
      </c>
      <c r="J154" t="s">
        <v>1385</v>
      </c>
      <c r="K154" t="b">
        <v>1</v>
      </c>
      <c r="L154" t="b">
        <v>0</v>
      </c>
      <c r="M154" t="s">
        <v>1385</v>
      </c>
      <c r="N154" t="s">
        <v>1386</v>
      </c>
      <c r="O154" t="s">
        <v>1387</v>
      </c>
      <c r="P154" t="s">
        <v>1388</v>
      </c>
      <c r="Q154" t="s">
        <v>1732</v>
      </c>
    </row>
    <row r="155" spans="1:17" x14ac:dyDescent="0.25">
      <c r="A155" t="s">
        <v>39</v>
      </c>
      <c r="B155" t="s">
        <v>1749</v>
      </c>
      <c r="C155" t="s">
        <v>322</v>
      </c>
      <c r="D155" t="s">
        <v>1423</v>
      </c>
      <c r="E155">
        <v>1235.343</v>
      </c>
      <c r="F155" t="s">
        <v>1460</v>
      </c>
      <c r="G155" t="s">
        <v>1750</v>
      </c>
      <c r="H155" t="s">
        <v>1649</v>
      </c>
      <c r="I155" t="s">
        <v>1409</v>
      </c>
      <c r="J155" t="s">
        <v>1385</v>
      </c>
      <c r="K155" t="b">
        <v>1</v>
      </c>
      <c r="L155" t="b">
        <v>0</v>
      </c>
      <c r="M155" t="s">
        <v>1385</v>
      </c>
      <c r="N155" t="s">
        <v>1386</v>
      </c>
      <c r="O155" t="s">
        <v>1387</v>
      </c>
      <c r="P155" t="s">
        <v>1388</v>
      </c>
      <c r="Q155" t="s">
        <v>1732</v>
      </c>
    </row>
    <row r="156" spans="1:17" x14ac:dyDescent="0.25">
      <c r="A156" t="s">
        <v>39</v>
      </c>
      <c r="B156" t="s">
        <v>1751</v>
      </c>
      <c r="C156" t="s">
        <v>322</v>
      </c>
      <c r="D156" t="s">
        <v>1425</v>
      </c>
      <c r="E156">
        <v>1255</v>
      </c>
      <c r="F156" t="s">
        <v>1460</v>
      </c>
      <c r="G156" t="s">
        <v>1752</v>
      </c>
      <c r="H156" t="s">
        <v>1649</v>
      </c>
      <c r="I156" t="s">
        <v>1413</v>
      </c>
      <c r="J156" t="s">
        <v>1385</v>
      </c>
      <c r="K156" t="b">
        <v>1</v>
      </c>
      <c r="L156" t="b">
        <v>0</v>
      </c>
      <c r="M156" t="s">
        <v>1385</v>
      </c>
      <c r="N156" t="s">
        <v>1386</v>
      </c>
      <c r="O156" t="s">
        <v>1387</v>
      </c>
      <c r="P156" t="s">
        <v>1388</v>
      </c>
      <c r="Q156" t="s">
        <v>1732</v>
      </c>
    </row>
    <row r="157" spans="1:17" x14ac:dyDescent="0.25">
      <c r="A157" t="s">
        <v>39</v>
      </c>
      <c r="B157" t="s">
        <v>1753</v>
      </c>
      <c r="C157" t="s">
        <v>322</v>
      </c>
      <c r="D157" t="s">
        <v>1428</v>
      </c>
      <c r="E157">
        <v>1246.47</v>
      </c>
      <c r="F157" t="s">
        <v>1460</v>
      </c>
      <c r="G157" t="s">
        <v>1754</v>
      </c>
      <c r="H157" t="s">
        <v>1649</v>
      </c>
      <c r="I157" t="s">
        <v>1469</v>
      </c>
      <c r="J157" t="s">
        <v>1385</v>
      </c>
      <c r="K157" t="b">
        <v>1</v>
      </c>
      <c r="L157" t="b">
        <v>0</v>
      </c>
      <c r="M157" t="s">
        <v>1385</v>
      </c>
      <c r="N157" t="s">
        <v>1386</v>
      </c>
      <c r="O157" t="s">
        <v>1387</v>
      </c>
      <c r="P157" t="s">
        <v>1388</v>
      </c>
      <c r="Q157" t="s">
        <v>1732</v>
      </c>
    </row>
    <row r="158" spans="1:17" x14ac:dyDescent="0.25">
      <c r="A158" t="s">
        <v>39</v>
      </c>
      <c r="B158" t="s">
        <v>1755</v>
      </c>
      <c r="C158" t="s">
        <v>323</v>
      </c>
      <c r="D158" t="s">
        <v>1380</v>
      </c>
      <c r="E158">
        <v>0</v>
      </c>
      <c r="F158" t="s">
        <v>1460</v>
      </c>
      <c r="G158" t="s">
        <v>1756</v>
      </c>
      <c r="H158" t="s">
        <v>1649</v>
      </c>
      <c r="I158" t="s">
        <v>1385</v>
      </c>
      <c r="J158" t="s">
        <v>1385</v>
      </c>
      <c r="K158" t="b">
        <v>1</v>
      </c>
      <c r="L158" t="b">
        <v>0</v>
      </c>
      <c r="M158" t="s">
        <v>1385</v>
      </c>
      <c r="N158" t="s">
        <v>1386</v>
      </c>
      <c r="O158" t="s">
        <v>1387</v>
      </c>
      <c r="P158" t="s">
        <v>1388</v>
      </c>
      <c r="Q158" t="s">
        <v>1757</v>
      </c>
    </row>
    <row r="159" spans="1:17" x14ac:dyDescent="0.25">
      <c r="A159" t="s">
        <v>39</v>
      </c>
      <c r="B159" t="s">
        <v>1758</v>
      </c>
      <c r="C159" t="s">
        <v>323</v>
      </c>
      <c r="D159" t="s">
        <v>1391</v>
      </c>
      <c r="E159">
        <v>0</v>
      </c>
      <c r="F159" t="s">
        <v>1460</v>
      </c>
      <c r="G159" t="s">
        <v>1756</v>
      </c>
      <c r="H159" t="s">
        <v>1649</v>
      </c>
      <c r="I159" t="s">
        <v>1385</v>
      </c>
      <c r="J159" t="s">
        <v>1385</v>
      </c>
      <c r="K159" t="b">
        <v>1</v>
      </c>
      <c r="L159" t="b">
        <v>0</v>
      </c>
      <c r="M159" t="s">
        <v>1385</v>
      </c>
      <c r="N159" t="s">
        <v>1386</v>
      </c>
      <c r="O159" t="s">
        <v>1387</v>
      </c>
      <c r="P159" t="s">
        <v>1388</v>
      </c>
      <c r="Q159" t="s">
        <v>1757</v>
      </c>
    </row>
    <row r="160" spans="1:17" x14ac:dyDescent="0.25">
      <c r="A160" t="s">
        <v>39</v>
      </c>
      <c r="B160" t="s">
        <v>1759</v>
      </c>
      <c r="C160" t="s">
        <v>323</v>
      </c>
      <c r="D160" t="s">
        <v>1395</v>
      </c>
      <c r="E160">
        <v>0</v>
      </c>
      <c r="F160" t="s">
        <v>1460</v>
      </c>
      <c r="G160" t="s">
        <v>1756</v>
      </c>
      <c r="H160" t="s">
        <v>1649</v>
      </c>
      <c r="I160" t="s">
        <v>1385</v>
      </c>
      <c r="J160" t="s">
        <v>1385</v>
      </c>
      <c r="K160" t="b">
        <v>1</v>
      </c>
      <c r="L160" t="b">
        <v>0</v>
      </c>
      <c r="M160" t="s">
        <v>1385</v>
      </c>
      <c r="N160" t="s">
        <v>1386</v>
      </c>
      <c r="O160" t="s">
        <v>1387</v>
      </c>
      <c r="P160" t="s">
        <v>1388</v>
      </c>
      <c r="Q160" t="s">
        <v>1757</v>
      </c>
    </row>
    <row r="161" spans="1:17" x14ac:dyDescent="0.25">
      <c r="A161" t="s">
        <v>39</v>
      </c>
      <c r="B161" t="s">
        <v>1760</v>
      </c>
      <c r="C161" t="s">
        <v>323</v>
      </c>
      <c r="D161" t="s">
        <v>1399</v>
      </c>
      <c r="E161">
        <v>0</v>
      </c>
      <c r="F161" t="s">
        <v>1460</v>
      </c>
      <c r="G161" t="s">
        <v>1756</v>
      </c>
      <c r="H161" t="s">
        <v>1649</v>
      </c>
      <c r="I161" t="s">
        <v>1385</v>
      </c>
      <c r="J161" t="s">
        <v>1385</v>
      </c>
      <c r="K161" t="b">
        <v>1</v>
      </c>
      <c r="L161" t="b">
        <v>0</v>
      </c>
      <c r="M161" t="s">
        <v>1385</v>
      </c>
      <c r="N161" t="s">
        <v>1386</v>
      </c>
      <c r="O161" t="s">
        <v>1387</v>
      </c>
      <c r="P161" t="s">
        <v>1388</v>
      </c>
      <c r="Q161" t="s">
        <v>1757</v>
      </c>
    </row>
    <row r="162" spans="1:17" x14ac:dyDescent="0.25">
      <c r="A162" t="s">
        <v>39</v>
      </c>
      <c r="B162" t="s">
        <v>1761</v>
      </c>
      <c r="C162" t="s">
        <v>323</v>
      </c>
      <c r="D162" t="s">
        <v>1403</v>
      </c>
      <c r="E162">
        <v>0</v>
      </c>
      <c r="F162" t="s">
        <v>1460</v>
      </c>
      <c r="G162" t="s">
        <v>1756</v>
      </c>
      <c r="H162" t="s">
        <v>1649</v>
      </c>
      <c r="I162" t="s">
        <v>1385</v>
      </c>
      <c r="J162" t="s">
        <v>1385</v>
      </c>
      <c r="K162" t="b">
        <v>1</v>
      </c>
      <c r="L162" t="b">
        <v>0</v>
      </c>
      <c r="M162" t="s">
        <v>1385</v>
      </c>
      <c r="N162" t="s">
        <v>1386</v>
      </c>
      <c r="O162" t="s">
        <v>1387</v>
      </c>
      <c r="P162" t="s">
        <v>1388</v>
      </c>
      <c r="Q162" t="s">
        <v>1757</v>
      </c>
    </row>
    <row r="163" spans="1:17" x14ac:dyDescent="0.25">
      <c r="A163" t="s">
        <v>39</v>
      </c>
      <c r="B163" t="s">
        <v>1762</v>
      </c>
      <c r="C163" t="s">
        <v>323</v>
      </c>
      <c r="D163" t="s">
        <v>1407</v>
      </c>
      <c r="E163">
        <v>0</v>
      </c>
      <c r="F163" t="s">
        <v>1460</v>
      </c>
      <c r="G163" t="s">
        <v>1756</v>
      </c>
      <c r="H163" t="s">
        <v>1649</v>
      </c>
      <c r="I163" t="s">
        <v>1385</v>
      </c>
      <c r="J163" t="s">
        <v>1385</v>
      </c>
      <c r="K163" t="b">
        <v>1</v>
      </c>
      <c r="L163" t="b">
        <v>0</v>
      </c>
      <c r="M163" t="s">
        <v>1385</v>
      </c>
      <c r="N163" t="s">
        <v>1386</v>
      </c>
      <c r="O163" t="s">
        <v>1387</v>
      </c>
      <c r="P163" t="s">
        <v>1388</v>
      </c>
      <c r="Q163" t="s">
        <v>1757</v>
      </c>
    </row>
    <row r="164" spans="1:17" x14ac:dyDescent="0.25">
      <c r="A164" t="s">
        <v>39</v>
      </c>
      <c r="B164" t="s">
        <v>1763</v>
      </c>
      <c r="C164" t="s">
        <v>323</v>
      </c>
      <c r="D164" t="s">
        <v>1411</v>
      </c>
      <c r="E164">
        <v>0</v>
      </c>
      <c r="F164" t="s">
        <v>1460</v>
      </c>
      <c r="G164" t="s">
        <v>1756</v>
      </c>
      <c r="H164" t="s">
        <v>1649</v>
      </c>
      <c r="I164" t="s">
        <v>1385</v>
      </c>
      <c r="J164" t="s">
        <v>1385</v>
      </c>
      <c r="K164" t="b">
        <v>1</v>
      </c>
      <c r="L164" t="b">
        <v>0</v>
      </c>
      <c r="M164" t="s">
        <v>1385</v>
      </c>
      <c r="N164" t="s">
        <v>1386</v>
      </c>
      <c r="O164" t="s">
        <v>1387</v>
      </c>
      <c r="P164" t="s">
        <v>1388</v>
      </c>
      <c r="Q164" t="s">
        <v>1757</v>
      </c>
    </row>
    <row r="165" spans="1:17" x14ac:dyDescent="0.25">
      <c r="A165" t="s">
        <v>39</v>
      </c>
      <c r="B165" t="s">
        <v>1764</v>
      </c>
      <c r="C165" t="s">
        <v>323</v>
      </c>
      <c r="D165" t="s">
        <v>1415</v>
      </c>
      <c r="E165">
        <v>0</v>
      </c>
      <c r="F165" t="s">
        <v>1460</v>
      </c>
      <c r="G165" t="s">
        <v>1756</v>
      </c>
      <c r="H165" t="s">
        <v>1649</v>
      </c>
      <c r="I165" t="s">
        <v>1385</v>
      </c>
      <c r="J165" t="s">
        <v>1385</v>
      </c>
      <c r="K165" t="b">
        <v>1</v>
      </c>
      <c r="L165" t="b">
        <v>0</v>
      </c>
      <c r="M165" t="s">
        <v>1385</v>
      </c>
      <c r="N165" t="s">
        <v>1386</v>
      </c>
      <c r="O165" t="s">
        <v>1387</v>
      </c>
      <c r="P165" t="s">
        <v>1388</v>
      </c>
      <c r="Q165" t="s">
        <v>1757</v>
      </c>
    </row>
    <row r="166" spans="1:17" x14ac:dyDescent="0.25">
      <c r="A166" t="s">
        <v>39</v>
      </c>
      <c r="B166" t="s">
        <v>1765</v>
      </c>
      <c r="C166" t="s">
        <v>323</v>
      </c>
      <c r="D166" t="s">
        <v>1419</v>
      </c>
      <c r="E166">
        <v>0</v>
      </c>
      <c r="F166" t="s">
        <v>1460</v>
      </c>
      <c r="G166" t="s">
        <v>1756</v>
      </c>
      <c r="H166" t="s">
        <v>1649</v>
      </c>
      <c r="I166" t="s">
        <v>1385</v>
      </c>
      <c r="J166" t="s">
        <v>1385</v>
      </c>
      <c r="K166" t="b">
        <v>1</v>
      </c>
      <c r="L166" t="b">
        <v>0</v>
      </c>
      <c r="M166" t="s">
        <v>1385</v>
      </c>
      <c r="N166" t="s">
        <v>1386</v>
      </c>
      <c r="O166" t="s">
        <v>1387</v>
      </c>
      <c r="P166" t="s">
        <v>1388</v>
      </c>
      <c r="Q166" t="s">
        <v>1757</v>
      </c>
    </row>
    <row r="167" spans="1:17" x14ac:dyDescent="0.25">
      <c r="A167" t="s">
        <v>39</v>
      </c>
      <c r="B167" t="s">
        <v>1766</v>
      </c>
      <c r="C167" t="s">
        <v>323</v>
      </c>
      <c r="D167" t="s">
        <v>1423</v>
      </c>
      <c r="E167">
        <v>0</v>
      </c>
      <c r="F167" t="s">
        <v>1460</v>
      </c>
      <c r="G167" t="s">
        <v>1756</v>
      </c>
      <c r="H167" t="s">
        <v>1649</v>
      </c>
      <c r="I167" t="s">
        <v>1385</v>
      </c>
      <c r="J167" t="s">
        <v>1385</v>
      </c>
      <c r="K167" t="b">
        <v>1</v>
      </c>
      <c r="L167" t="b">
        <v>0</v>
      </c>
      <c r="M167" t="s">
        <v>1385</v>
      </c>
      <c r="N167" t="s">
        <v>1386</v>
      </c>
      <c r="O167" t="s">
        <v>1387</v>
      </c>
      <c r="P167" t="s">
        <v>1388</v>
      </c>
      <c r="Q167" t="s">
        <v>1757</v>
      </c>
    </row>
    <row r="168" spans="1:17" x14ac:dyDescent="0.25">
      <c r="A168" t="s">
        <v>39</v>
      </c>
      <c r="B168" t="s">
        <v>1767</v>
      </c>
      <c r="C168" t="s">
        <v>323</v>
      </c>
      <c r="D168" t="s">
        <v>1425</v>
      </c>
      <c r="E168">
        <v>0</v>
      </c>
      <c r="F168" t="s">
        <v>1460</v>
      </c>
      <c r="G168" t="s">
        <v>1756</v>
      </c>
      <c r="H168" t="s">
        <v>1649</v>
      </c>
      <c r="I168" t="s">
        <v>1385</v>
      </c>
      <c r="J168" t="s">
        <v>1385</v>
      </c>
      <c r="K168" t="b">
        <v>1</v>
      </c>
      <c r="L168" t="b">
        <v>0</v>
      </c>
      <c r="M168" t="s">
        <v>1385</v>
      </c>
      <c r="N168" t="s">
        <v>1386</v>
      </c>
      <c r="O168" t="s">
        <v>1387</v>
      </c>
      <c r="P168" t="s">
        <v>1388</v>
      </c>
      <c r="Q168" t="s">
        <v>1757</v>
      </c>
    </row>
    <row r="169" spans="1:17" x14ac:dyDescent="0.25">
      <c r="A169" t="s">
        <v>39</v>
      </c>
      <c r="B169" t="s">
        <v>1768</v>
      </c>
      <c r="C169" t="s">
        <v>323</v>
      </c>
      <c r="D169" t="s">
        <v>1428</v>
      </c>
      <c r="E169">
        <v>0</v>
      </c>
      <c r="F169" t="s">
        <v>1460</v>
      </c>
      <c r="G169" t="s">
        <v>1756</v>
      </c>
      <c r="H169" t="s">
        <v>1649</v>
      </c>
      <c r="I169" t="s">
        <v>1385</v>
      </c>
      <c r="J169" t="s">
        <v>1385</v>
      </c>
      <c r="K169" t="b">
        <v>1</v>
      </c>
      <c r="L169" t="b">
        <v>0</v>
      </c>
      <c r="M169" t="s">
        <v>1385</v>
      </c>
      <c r="N169" t="s">
        <v>1386</v>
      </c>
      <c r="O169" t="s">
        <v>1387</v>
      </c>
      <c r="P169" t="s">
        <v>1388</v>
      </c>
      <c r="Q169" t="s">
        <v>1757</v>
      </c>
    </row>
    <row r="170" spans="1:17" x14ac:dyDescent="0.25">
      <c r="A170" t="s">
        <v>39</v>
      </c>
      <c r="B170" t="s">
        <v>1769</v>
      </c>
      <c r="C170" t="s">
        <v>324</v>
      </c>
      <c r="D170" t="s">
        <v>1380</v>
      </c>
      <c r="E170">
        <v>1735.865</v>
      </c>
      <c r="F170" t="s">
        <v>1381</v>
      </c>
      <c r="G170" t="s">
        <v>1770</v>
      </c>
      <c r="H170" t="s">
        <v>1649</v>
      </c>
      <c r="I170" t="s">
        <v>1384</v>
      </c>
      <c r="J170" t="s">
        <v>1385</v>
      </c>
      <c r="K170" t="b">
        <v>1</v>
      </c>
      <c r="L170" t="b">
        <v>0</v>
      </c>
      <c r="M170" t="s">
        <v>1385</v>
      </c>
      <c r="N170" t="s">
        <v>1386</v>
      </c>
      <c r="O170" t="s">
        <v>1387</v>
      </c>
      <c r="P170" t="s">
        <v>1388</v>
      </c>
      <c r="Q170" t="s">
        <v>1385</v>
      </c>
    </row>
    <row r="171" spans="1:17" x14ac:dyDescent="0.25">
      <c r="A171" t="s">
        <v>39</v>
      </c>
      <c r="B171" t="s">
        <v>1771</v>
      </c>
      <c r="C171" t="s">
        <v>324</v>
      </c>
      <c r="D171" t="s">
        <v>1391</v>
      </c>
      <c r="E171">
        <v>1738.19</v>
      </c>
      <c r="F171" t="s">
        <v>1381</v>
      </c>
      <c r="G171" t="s">
        <v>1772</v>
      </c>
      <c r="H171" t="s">
        <v>1649</v>
      </c>
      <c r="I171" t="s">
        <v>1393</v>
      </c>
      <c r="J171" t="s">
        <v>1385</v>
      </c>
      <c r="K171" t="b">
        <v>1</v>
      </c>
      <c r="L171" t="b">
        <v>0</v>
      </c>
      <c r="M171" t="s">
        <v>1385</v>
      </c>
      <c r="N171" t="s">
        <v>1386</v>
      </c>
      <c r="O171" t="s">
        <v>1387</v>
      </c>
      <c r="P171" t="s">
        <v>1388</v>
      </c>
      <c r="Q171" t="s">
        <v>1385</v>
      </c>
    </row>
    <row r="172" spans="1:17" x14ac:dyDescent="0.25">
      <c r="A172" t="s">
        <v>39</v>
      </c>
      <c r="B172" t="s">
        <v>1773</v>
      </c>
      <c r="C172" t="s">
        <v>324</v>
      </c>
      <c r="D172" t="s">
        <v>1395</v>
      </c>
      <c r="E172">
        <v>1739.468</v>
      </c>
      <c r="F172" t="s">
        <v>1381</v>
      </c>
      <c r="G172" t="s">
        <v>1774</v>
      </c>
      <c r="H172" t="s">
        <v>1649</v>
      </c>
      <c r="I172" t="s">
        <v>1397</v>
      </c>
      <c r="J172" t="s">
        <v>1385</v>
      </c>
      <c r="K172" t="b">
        <v>1</v>
      </c>
      <c r="L172" t="b">
        <v>0</v>
      </c>
      <c r="M172" t="s">
        <v>1385</v>
      </c>
      <c r="N172" t="s">
        <v>1386</v>
      </c>
      <c r="O172" t="s">
        <v>1387</v>
      </c>
      <c r="P172" t="s">
        <v>1388</v>
      </c>
      <c r="Q172" t="s">
        <v>1385</v>
      </c>
    </row>
    <row r="173" spans="1:17" x14ac:dyDescent="0.25">
      <c r="A173" t="s">
        <v>39</v>
      </c>
      <c r="B173" t="s">
        <v>1775</v>
      </c>
      <c r="C173" t="s">
        <v>324</v>
      </c>
      <c r="D173" t="s">
        <v>1399</v>
      </c>
      <c r="E173">
        <v>1847.856</v>
      </c>
      <c r="F173" t="s">
        <v>1381</v>
      </c>
      <c r="G173" t="s">
        <v>1776</v>
      </c>
      <c r="H173" t="s">
        <v>1649</v>
      </c>
      <c r="I173" t="s">
        <v>1469</v>
      </c>
      <c r="J173" t="s">
        <v>1385</v>
      </c>
      <c r="K173" t="b">
        <v>1</v>
      </c>
      <c r="L173" t="b">
        <v>0</v>
      </c>
      <c r="M173" t="s">
        <v>1385</v>
      </c>
      <c r="N173" t="s">
        <v>1386</v>
      </c>
      <c r="O173" t="s">
        <v>1387</v>
      </c>
      <c r="P173" t="s">
        <v>1388</v>
      </c>
      <c r="Q173" t="s">
        <v>1385</v>
      </c>
    </row>
    <row r="174" spans="1:17" x14ac:dyDescent="0.25">
      <c r="A174" t="s">
        <v>39</v>
      </c>
      <c r="B174" t="s">
        <v>1777</v>
      </c>
      <c r="C174" t="s">
        <v>324</v>
      </c>
      <c r="D174" t="s">
        <v>1403</v>
      </c>
      <c r="E174">
        <v>1824.037</v>
      </c>
      <c r="F174" t="s">
        <v>1381</v>
      </c>
      <c r="G174" t="s">
        <v>1778</v>
      </c>
      <c r="H174" t="s">
        <v>1649</v>
      </c>
      <c r="I174" t="s">
        <v>1405</v>
      </c>
      <c r="J174" t="s">
        <v>1385</v>
      </c>
      <c r="K174" t="b">
        <v>1</v>
      </c>
      <c r="L174" t="b">
        <v>0</v>
      </c>
      <c r="M174" t="s">
        <v>1385</v>
      </c>
      <c r="N174" t="s">
        <v>1386</v>
      </c>
      <c r="O174" t="s">
        <v>1387</v>
      </c>
      <c r="P174" t="s">
        <v>1388</v>
      </c>
      <c r="Q174" t="s">
        <v>1385</v>
      </c>
    </row>
    <row r="175" spans="1:17" x14ac:dyDescent="0.25">
      <c r="A175" t="s">
        <v>39</v>
      </c>
      <c r="B175" t="s">
        <v>1779</v>
      </c>
      <c r="C175" t="s">
        <v>324</v>
      </c>
      <c r="D175" t="s">
        <v>1407</v>
      </c>
      <c r="E175">
        <v>1822.809</v>
      </c>
      <c r="F175" t="s">
        <v>1381</v>
      </c>
      <c r="G175" t="s">
        <v>1780</v>
      </c>
      <c r="H175" t="s">
        <v>1649</v>
      </c>
      <c r="I175" t="s">
        <v>1409</v>
      </c>
      <c r="J175" t="s">
        <v>1385</v>
      </c>
      <c r="K175" t="b">
        <v>1</v>
      </c>
      <c r="L175" t="b">
        <v>0</v>
      </c>
      <c r="M175" t="s">
        <v>1385</v>
      </c>
      <c r="N175" t="s">
        <v>1386</v>
      </c>
      <c r="O175" t="s">
        <v>1387</v>
      </c>
      <c r="P175" t="s">
        <v>1388</v>
      </c>
      <c r="Q175" t="s">
        <v>1385</v>
      </c>
    </row>
    <row r="176" spans="1:17" x14ac:dyDescent="0.25">
      <c r="A176" t="s">
        <v>39</v>
      </c>
      <c r="B176" t="s">
        <v>1781</v>
      </c>
      <c r="C176" t="s">
        <v>324</v>
      </c>
      <c r="D176" t="s">
        <v>1411</v>
      </c>
      <c r="E176">
        <v>1832.958</v>
      </c>
      <c r="F176" t="s">
        <v>1381</v>
      </c>
      <c r="G176" t="s">
        <v>1782</v>
      </c>
      <c r="H176" t="s">
        <v>1649</v>
      </c>
      <c r="I176" t="s">
        <v>1413</v>
      </c>
      <c r="J176" t="s">
        <v>1385</v>
      </c>
      <c r="K176" t="b">
        <v>1</v>
      </c>
      <c r="L176" t="b">
        <v>0</v>
      </c>
      <c r="M176" t="s">
        <v>1385</v>
      </c>
      <c r="N176" t="s">
        <v>1386</v>
      </c>
      <c r="O176" t="s">
        <v>1387</v>
      </c>
      <c r="P176" t="s">
        <v>1388</v>
      </c>
      <c r="Q176" t="s">
        <v>1385</v>
      </c>
    </row>
    <row r="177" spans="1:17" x14ac:dyDescent="0.25">
      <c r="A177" t="s">
        <v>39</v>
      </c>
      <c r="B177" t="s">
        <v>1783</v>
      </c>
      <c r="C177" t="s">
        <v>324</v>
      </c>
      <c r="D177" t="s">
        <v>1415</v>
      </c>
      <c r="E177">
        <v>1827.938</v>
      </c>
      <c r="F177" t="s">
        <v>1381</v>
      </c>
      <c r="G177" t="s">
        <v>1784</v>
      </c>
      <c r="H177" t="s">
        <v>1649</v>
      </c>
      <c r="I177" t="s">
        <v>1469</v>
      </c>
      <c r="J177" t="s">
        <v>1385</v>
      </c>
      <c r="K177" t="b">
        <v>1</v>
      </c>
      <c r="L177" t="b">
        <v>0</v>
      </c>
      <c r="M177" t="s">
        <v>1385</v>
      </c>
      <c r="N177" t="s">
        <v>1386</v>
      </c>
      <c r="O177" t="s">
        <v>1387</v>
      </c>
      <c r="P177" t="s">
        <v>1388</v>
      </c>
      <c r="Q177" t="s">
        <v>1385</v>
      </c>
    </row>
    <row r="178" spans="1:17" x14ac:dyDescent="0.25">
      <c r="A178" t="s">
        <v>39</v>
      </c>
      <c r="B178" t="s">
        <v>1785</v>
      </c>
      <c r="C178" t="s">
        <v>324</v>
      </c>
      <c r="D178" t="s">
        <v>1419</v>
      </c>
      <c r="E178">
        <v>1824.647</v>
      </c>
      <c r="F178" t="s">
        <v>1381</v>
      </c>
      <c r="G178" t="s">
        <v>1786</v>
      </c>
      <c r="H178" t="s">
        <v>1649</v>
      </c>
      <c r="I178" t="s">
        <v>1421</v>
      </c>
      <c r="J178" t="s">
        <v>1385</v>
      </c>
      <c r="K178" t="b">
        <v>1</v>
      </c>
      <c r="L178" t="b">
        <v>0</v>
      </c>
      <c r="M178" t="s">
        <v>1385</v>
      </c>
      <c r="N178" t="s">
        <v>1386</v>
      </c>
      <c r="O178" t="s">
        <v>1387</v>
      </c>
      <c r="P178" t="s">
        <v>1388</v>
      </c>
      <c r="Q178" t="s">
        <v>1385</v>
      </c>
    </row>
    <row r="179" spans="1:17" x14ac:dyDescent="0.25">
      <c r="A179" t="s">
        <v>39</v>
      </c>
      <c r="B179" t="s">
        <v>1787</v>
      </c>
      <c r="C179" t="s">
        <v>324</v>
      </c>
      <c r="D179" t="s">
        <v>1423</v>
      </c>
      <c r="E179">
        <v>1842.114</v>
      </c>
      <c r="F179" t="s">
        <v>1381</v>
      </c>
      <c r="G179" t="s">
        <v>1788</v>
      </c>
      <c r="H179" t="s">
        <v>1649</v>
      </c>
      <c r="I179" t="s">
        <v>1409</v>
      </c>
      <c r="J179" t="s">
        <v>1385</v>
      </c>
      <c r="K179" t="b">
        <v>1</v>
      </c>
      <c r="L179" t="b">
        <v>0</v>
      </c>
      <c r="M179" t="s">
        <v>1385</v>
      </c>
      <c r="N179" t="s">
        <v>1386</v>
      </c>
      <c r="O179" t="s">
        <v>1387</v>
      </c>
      <c r="P179" t="s">
        <v>1388</v>
      </c>
      <c r="Q179" t="s">
        <v>1385</v>
      </c>
    </row>
    <row r="180" spans="1:17" x14ac:dyDescent="0.25">
      <c r="A180" t="s">
        <v>39</v>
      </c>
      <c r="B180" t="s">
        <v>1789</v>
      </c>
      <c r="C180" t="s">
        <v>324</v>
      </c>
      <c r="D180" t="s">
        <v>1425</v>
      </c>
      <c r="E180">
        <v>1840.432</v>
      </c>
      <c r="F180" t="s">
        <v>1381</v>
      </c>
      <c r="G180" t="s">
        <v>1790</v>
      </c>
      <c r="H180" t="s">
        <v>1649</v>
      </c>
      <c r="I180" t="s">
        <v>1413</v>
      </c>
      <c r="J180" t="s">
        <v>1385</v>
      </c>
      <c r="K180" t="b">
        <v>1</v>
      </c>
      <c r="L180" t="b">
        <v>0</v>
      </c>
      <c r="M180" t="s">
        <v>1385</v>
      </c>
      <c r="N180" t="s">
        <v>1386</v>
      </c>
      <c r="O180" t="s">
        <v>1387</v>
      </c>
      <c r="P180" t="s">
        <v>1388</v>
      </c>
      <c r="Q180" t="s">
        <v>1385</v>
      </c>
    </row>
    <row r="181" spans="1:17" x14ac:dyDescent="0.25">
      <c r="A181" t="s">
        <v>39</v>
      </c>
      <c r="B181" t="s">
        <v>1791</v>
      </c>
      <c r="C181" t="s">
        <v>324</v>
      </c>
      <c r="D181" t="s">
        <v>1428</v>
      </c>
      <c r="E181">
        <v>1837.57</v>
      </c>
      <c r="F181" t="s">
        <v>1381</v>
      </c>
      <c r="G181" t="s">
        <v>1792</v>
      </c>
      <c r="H181" t="s">
        <v>1649</v>
      </c>
      <c r="I181" t="s">
        <v>1469</v>
      </c>
      <c r="J181" t="s">
        <v>1385</v>
      </c>
      <c r="K181" t="b">
        <v>1</v>
      </c>
      <c r="L181" t="b">
        <v>0</v>
      </c>
      <c r="M181" t="s">
        <v>1385</v>
      </c>
      <c r="N181" t="s">
        <v>1386</v>
      </c>
      <c r="O181" t="s">
        <v>1387</v>
      </c>
      <c r="P181" t="s">
        <v>1388</v>
      </c>
      <c r="Q181" t="s">
        <v>1385</v>
      </c>
    </row>
    <row r="182" spans="1:17" x14ac:dyDescent="0.25">
      <c r="A182" t="s">
        <v>39</v>
      </c>
      <c r="B182" t="s">
        <v>1793</v>
      </c>
      <c r="C182" t="s">
        <v>325</v>
      </c>
      <c r="D182" t="s">
        <v>1380</v>
      </c>
      <c r="E182">
        <v>3602.422</v>
      </c>
      <c r="F182" t="s">
        <v>1460</v>
      </c>
      <c r="G182" t="s">
        <v>1794</v>
      </c>
      <c r="H182" t="s">
        <v>1649</v>
      </c>
      <c r="I182" t="s">
        <v>1795</v>
      </c>
      <c r="J182" t="s">
        <v>1385</v>
      </c>
      <c r="K182" t="b">
        <v>1</v>
      </c>
      <c r="L182" t="b">
        <v>0</v>
      </c>
      <c r="M182" t="s">
        <v>1385</v>
      </c>
      <c r="N182" t="s">
        <v>1386</v>
      </c>
      <c r="O182" t="s">
        <v>1387</v>
      </c>
      <c r="P182" t="s">
        <v>1388</v>
      </c>
      <c r="Q182" t="s">
        <v>1796</v>
      </c>
    </row>
    <row r="183" spans="1:17" x14ac:dyDescent="0.25">
      <c r="A183" t="s">
        <v>39</v>
      </c>
      <c r="B183" t="s">
        <v>1797</v>
      </c>
      <c r="C183" t="s">
        <v>325</v>
      </c>
      <c r="D183" t="s">
        <v>1391</v>
      </c>
      <c r="E183">
        <v>3627.699</v>
      </c>
      <c r="F183" t="s">
        <v>1460</v>
      </c>
      <c r="G183" t="s">
        <v>1798</v>
      </c>
      <c r="H183" t="s">
        <v>1649</v>
      </c>
      <c r="I183" t="s">
        <v>1799</v>
      </c>
      <c r="J183" t="s">
        <v>1385</v>
      </c>
      <c r="K183" t="b">
        <v>1</v>
      </c>
      <c r="L183" t="b">
        <v>0</v>
      </c>
      <c r="M183" t="s">
        <v>1385</v>
      </c>
      <c r="N183" t="s">
        <v>1386</v>
      </c>
      <c r="O183" t="s">
        <v>1387</v>
      </c>
      <c r="P183" t="s">
        <v>1388</v>
      </c>
      <c r="Q183" t="s">
        <v>1796</v>
      </c>
    </row>
    <row r="184" spans="1:17" x14ac:dyDescent="0.25">
      <c r="A184" t="s">
        <v>39</v>
      </c>
      <c r="B184" t="s">
        <v>1800</v>
      </c>
      <c r="C184" t="s">
        <v>325</v>
      </c>
      <c r="D184" t="s">
        <v>1395</v>
      </c>
      <c r="E184">
        <v>3551.856</v>
      </c>
      <c r="F184" t="s">
        <v>1460</v>
      </c>
      <c r="G184" t="s">
        <v>1801</v>
      </c>
      <c r="H184" t="s">
        <v>1649</v>
      </c>
      <c r="I184" t="s">
        <v>1802</v>
      </c>
      <c r="J184" t="s">
        <v>1385</v>
      </c>
      <c r="K184" t="b">
        <v>1</v>
      </c>
      <c r="L184" t="b">
        <v>0</v>
      </c>
      <c r="M184" t="s">
        <v>1385</v>
      </c>
      <c r="N184" t="s">
        <v>1386</v>
      </c>
      <c r="O184" t="s">
        <v>1387</v>
      </c>
      <c r="P184" t="s">
        <v>1388</v>
      </c>
      <c r="Q184" t="s">
        <v>1796</v>
      </c>
    </row>
    <row r="185" spans="1:17" x14ac:dyDescent="0.25">
      <c r="A185" t="s">
        <v>39</v>
      </c>
      <c r="B185" t="s">
        <v>1803</v>
      </c>
      <c r="C185" t="s">
        <v>325</v>
      </c>
      <c r="D185" t="s">
        <v>1399</v>
      </c>
      <c r="E185">
        <v>4196.112</v>
      </c>
      <c r="F185" t="s">
        <v>1460</v>
      </c>
      <c r="G185" t="s">
        <v>1804</v>
      </c>
      <c r="H185" t="s">
        <v>1649</v>
      </c>
      <c r="I185" t="s">
        <v>1805</v>
      </c>
      <c r="J185" t="s">
        <v>1385</v>
      </c>
      <c r="K185" t="b">
        <v>1</v>
      </c>
      <c r="L185" t="b">
        <v>0</v>
      </c>
      <c r="M185" t="s">
        <v>1385</v>
      </c>
      <c r="N185" t="s">
        <v>1386</v>
      </c>
      <c r="O185" t="s">
        <v>1387</v>
      </c>
      <c r="P185" t="s">
        <v>1388</v>
      </c>
      <c r="Q185" t="s">
        <v>1806</v>
      </c>
    </row>
    <row r="186" spans="1:17" x14ac:dyDescent="0.25">
      <c r="A186" t="s">
        <v>39</v>
      </c>
      <c r="B186" t="s">
        <v>1807</v>
      </c>
      <c r="C186" t="s">
        <v>325</v>
      </c>
      <c r="D186" t="s">
        <v>1403</v>
      </c>
      <c r="E186">
        <v>4787.836</v>
      </c>
      <c r="F186" t="s">
        <v>1460</v>
      </c>
      <c r="G186" t="s">
        <v>1808</v>
      </c>
      <c r="H186" t="s">
        <v>1649</v>
      </c>
      <c r="I186" t="s">
        <v>1809</v>
      </c>
      <c r="J186" t="s">
        <v>1385</v>
      </c>
      <c r="K186" t="b">
        <v>1</v>
      </c>
      <c r="L186" t="b">
        <v>0</v>
      </c>
      <c r="M186" t="s">
        <v>1385</v>
      </c>
      <c r="N186" t="s">
        <v>1386</v>
      </c>
      <c r="O186" t="s">
        <v>1387</v>
      </c>
      <c r="P186" t="s">
        <v>1388</v>
      </c>
      <c r="Q186" t="s">
        <v>1806</v>
      </c>
    </row>
    <row r="187" spans="1:17" x14ac:dyDescent="0.25">
      <c r="A187" t="s">
        <v>39</v>
      </c>
      <c r="B187" t="s">
        <v>1810</v>
      </c>
      <c r="C187" t="s">
        <v>325</v>
      </c>
      <c r="D187" t="s">
        <v>1407</v>
      </c>
      <c r="E187">
        <v>3831.127</v>
      </c>
      <c r="F187" t="s">
        <v>1460</v>
      </c>
      <c r="G187" t="s">
        <v>1811</v>
      </c>
      <c r="H187" t="s">
        <v>1649</v>
      </c>
      <c r="I187" t="s">
        <v>1812</v>
      </c>
      <c r="J187" t="s">
        <v>1385</v>
      </c>
      <c r="K187" t="b">
        <v>1</v>
      </c>
      <c r="L187" t="b">
        <v>0</v>
      </c>
      <c r="M187" t="s">
        <v>1385</v>
      </c>
      <c r="N187" t="s">
        <v>1386</v>
      </c>
      <c r="O187" t="s">
        <v>1387</v>
      </c>
      <c r="P187" t="s">
        <v>1388</v>
      </c>
      <c r="Q187" t="s">
        <v>1806</v>
      </c>
    </row>
    <row r="188" spans="1:17" x14ac:dyDescent="0.25">
      <c r="A188" t="s">
        <v>39</v>
      </c>
      <c r="B188" t="s">
        <v>1813</v>
      </c>
      <c r="C188" t="s">
        <v>325</v>
      </c>
      <c r="D188" t="s">
        <v>1411</v>
      </c>
      <c r="E188">
        <v>3263.629</v>
      </c>
      <c r="F188" t="s">
        <v>1460</v>
      </c>
      <c r="G188" t="s">
        <v>1814</v>
      </c>
      <c r="H188" t="s">
        <v>1649</v>
      </c>
      <c r="I188" t="s">
        <v>1815</v>
      </c>
      <c r="J188" t="s">
        <v>1385</v>
      </c>
      <c r="K188" t="b">
        <v>1</v>
      </c>
      <c r="L188" t="b">
        <v>0</v>
      </c>
      <c r="M188" t="s">
        <v>1385</v>
      </c>
      <c r="N188" t="s">
        <v>1386</v>
      </c>
      <c r="O188" t="s">
        <v>1387</v>
      </c>
      <c r="P188" t="s">
        <v>1388</v>
      </c>
      <c r="Q188" t="s">
        <v>1806</v>
      </c>
    </row>
    <row r="189" spans="1:17" x14ac:dyDescent="0.25">
      <c r="A189" t="s">
        <v>39</v>
      </c>
      <c r="B189" t="s">
        <v>1816</v>
      </c>
      <c r="C189" t="s">
        <v>325</v>
      </c>
      <c r="D189" t="s">
        <v>1415</v>
      </c>
      <c r="E189">
        <v>3124.187</v>
      </c>
      <c r="F189" t="s">
        <v>1460</v>
      </c>
      <c r="G189" t="s">
        <v>1817</v>
      </c>
      <c r="H189" t="s">
        <v>1649</v>
      </c>
      <c r="I189" t="s">
        <v>1469</v>
      </c>
      <c r="J189" t="s">
        <v>1385</v>
      </c>
      <c r="K189" t="b">
        <v>1</v>
      </c>
      <c r="L189" t="b">
        <v>0</v>
      </c>
      <c r="M189" t="s">
        <v>1385</v>
      </c>
      <c r="N189" t="s">
        <v>1386</v>
      </c>
      <c r="O189" t="s">
        <v>1387</v>
      </c>
      <c r="P189" t="s">
        <v>1388</v>
      </c>
      <c r="Q189" t="s">
        <v>1806</v>
      </c>
    </row>
    <row r="190" spans="1:17" x14ac:dyDescent="0.25">
      <c r="A190" t="s">
        <v>39</v>
      </c>
      <c r="B190" t="s">
        <v>1818</v>
      </c>
      <c r="C190" t="s">
        <v>325</v>
      </c>
      <c r="D190" t="s">
        <v>1419</v>
      </c>
      <c r="E190">
        <v>3346.456</v>
      </c>
      <c r="F190" t="s">
        <v>1460</v>
      </c>
      <c r="G190" t="s">
        <v>1819</v>
      </c>
      <c r="H190" t="s">
        <v>1649</v>
      </c>
      <c r="I190" t="s">
        <v>1610</v>
      </c>
      <c r="J190" t="s">
        <v>1385</v>
      </c>
      <c r="K190" t="b">
        <v>1</v>
      </c>
      <c r="L190" t="b">
        <v>0</v>
      </c>
      <c r="M190" t="s">
        <v>1385</v>
      </c>
      <c r="N190" t="s">
        <v>1386</v>
      </c>
      <c r="O190" t="s">
        <v>1387</v>
      </c>
      <c r="P190" t="s">
        <v>1388</v>
      </c>
      <c r="Q190" t="s">
        <v>1806</v>
      </c>
    </row>
    <row r="191" spans="1:17" x14ac:dyDescent="0.25">
      <c r="A191" t="s">
        <v>39</v>
      </c>
      <c r="B191" t="s">
        <v>1820</v>
      </c>
      <c r="C191" t="s">
        <v>325</v>
      </c>
      <c r="D191" t="s">
        <v>1423</v>
      </c>
      <c r="E191">
        <v>3283.404</v>
      </c>
      <c r="F191" t="s">
        <v>1460</v>
      </c>
      <c r="G191" t="s">
        <v>1821</v>
      </c>
      <c r="H191" t="s">
        <v>1649</v>
      </c>
      <c r="I191" t="s">
        <v>1409</v>
      </c>
      <c r="J191" t="s">
        <v>1385</v>
      </c>
      <c r="K191" t="b">
        <v>1</v>
      </c>
      <c r="L191" t="b">
        <v>0</v>
      </c>
      <c r="M191" t="s">
        <v>1385</v>
      </c>
      <c r="N191" t="s">
        <v>1386</v>
      </c>
      <c r="O191" t="s">
        <v>1387</v>
      </c>
      <c r="P191" t="s">
        <v>1388</v>
      </c>
      <c r="Q191" t="s">
        <v>1806</v>
      </c>
    </row>
    <row r="192" spans="1:17" x14ac:dyDescent="0.25">
      <c r="A192" t="s">
        <v>39</v>
      </c>
      <c r="B192" t="s">
        <v>1822</v>
      </c>
      <c r="C192" t="s">
        <v>325</v>
      </c>
      <c r="D192" t="s">
        <v>1425</v>
      </c>
      <c r="E192">
        <v>3304.448</v>
      </c>
      <c r="F192" t="s">
        <v>1460</v>
      </c>
      <c r="G192" t="s">
        <v>1823</v>
      </c>
      <c r="H192" t="s">
        <v>1649</v>
      </c>
      <c r="I192" t="s">
        <v>1413</v>
      </c>
      <c r="J192" t="s">
        <v>1385</v>
      </c>
      <c r="K192" t="b">
        <v>1</v>
      </c>
      <c r="L192" t="b">
        <v>0</v>
      </c>
      <c r="M192" t="s">
        <v>1385</v>
      </c>
      <c r="N192" t="s">
        <v>1386</v>
      </c>
      <c r="O192" t="s">
        <v>1387</v>
      </c>
      <c r="P192" t="s">
        <v>1388</v>
      </c>
      <c r="Q192" t="s">
        <v>1806</v>
      </c>
    </row>
    <row r="193" spans="1:17" x14ac:dyDescent="0.25">
      <c r="A193" t="s">
        <v>39</v>
      </c>
      <c r="B193" t="s">
        <v>1824</v>
      </c>
      <c r="C193" t="s">
        <v>325</v>
      </c>
      <c r="D193" t="s">
        <v>1428</v>
      </c>
      <c r="E193">
        <v>3246.706</v>
      </c>
      <c r="F193" t="s">
        <v>1460</v>
      </c>
      <c r="G193" t="s">
        <v>1825</v>
      </c>
      <c r="H193" t="s">
        <v>1649</v>
      </c>
      <c r="I193" t="s">
        <v>1469</v>
      </c>
      <c r="J193" t="s">
        <v>1385</v>
      </c>
      <c r="K193" t="b">
        <v>1</v>
      </c>
      <c r="L193" t="b">
        <v>0</v>
      </c>
      <c r="M193" t="s">
        <v>1385</v>
      </c>
      <c r="N193" t="s">
        <v>1386</v>
      </c>
      <c r="O193" t="s">
        <v>1387</v>
      </c>
      <c r="P193" t="s">
        <v>1388</v>
      </c>
      <c r="Q193" t="s">
        <v>1826</v>
      </c>
    </row>
    <row r="194" spans="1:17" x14ac:dyDescent="0.25">
      <c r="A194" t="s">
        <v>39</v>
      </c>
      <c r="B194" t="s">
        <v>1827</v>
      </c>
      <c r="C194" t="s">
        <v>328</v>
      </c>
      <c r="D194" t="s">
        <v>1380</v>
      </c>
      <c r="E194">
        <v>477.764</v>
      </c>
      <c r="F194" t="s">
        <v>1381</v>
      </c>
      <c r="G194" t="s">
        <v>1828</v>
      </c>
      <c r="H194" t="s">
        <v>1649</v>
      </c>
      <c r="I194" t="s">
        <v>1650</v>
      </c>
      <c r="J194" t="s">
        <v>1385</v>
      </c>
      <c r="K194" t="b">
        <v>1</v>
      </c>
      <c r="L194" t="b">
        <v>0</v>
      </c>
      <c r="M194" t="s">
        <v>1385</v>
      </c>
      <c r="N194" t="s">
        <v>1386</v>
      </c>
      <c r="O194" t="s">
        <v>1387</v>
      </c>
      <c r="P194" t="s">
        <v>1388</v>
      </c>
      <c r="Q194" t="s">
        <v>1385</v>
      </c>
    </row>
    <row r="195" spans="1:17" x14ac:dyDescent="0.25">
      <c r="A195" t="s">
        <v>39</v>
      </c>
      <c r="B195" t="s">
        <v>1829</v>
      </c>
      <c r="C195" t="s">
        <v>328</v>
      </c>
      <c r="D195" t="s">
        <v>1391</v>
      </c>
      <c r="E195">
        <v>846.9</v>
      </c>
      <c r="F195" t="s">
        <v>1381</v>
      </c>
      <c r="G195" t="s">
        <v>1830</v>
      </c>
      <c r="H195" t="s">
        <v>1649</v>
      </c>
      <c r="I195" t="s">
        <v>1654</v>
      </c>
      <c r="J195" t="s">
        <v>1385</v>
      </c>
      <c r="K195" t="b">
        <v>1</v>
      </c>
      <c r="L195" t="b">
        <v>0</v>
      </c>
      <c r="M195" t="s">
        <v>1385</v>
      </c>
      <c r="N195" t="s">
        <v>1386</v>
      </c>
      <c r="O195" t="s">
        <v>1387</v>
      </c>
      <c r="P195" t="s">
        <v>1388</v>
      </c>
      <c r="Q195" t="s">
        <v>1385</v>
      </c>
    </row>
    <row r="196" spans="1:17" x14ac:dyDescent="0.25">
      <c r="A196" t="s">
        <v>39</v>
      </c>
      <c r="B196" t="s">
        <v>1831</v>
      </c>
      <c r="C196" t="s">
        <v>328</v>
      </c>
      <c r="D196" t="s">
        <v>1395</v>
      </c>
      <c r="E196">
        <v>924.892</v>
      </c>
      <c r="F196" t="s">
        <v>1381</v>
      </c>
      <c r="G196" t="s">
        <v>1832</v>
      </c>
      <c r="H196" t="s">
        <v>1649</v>
      </c>
      <c r="I196" t="s">
        <v>1657</v>
      </c>
      <c r="J196" t="s">
        <v>1385</v>
      </c>
      <c r="K196" t="b">
        <v>1</v>
      </c>
      <c r="L196" t="b">
        <v>0</v>
      </c>
      <c r="M196" t="s">
        <v>1385</v>
      </c>
      <c r="N196" t="s">
        <v>1386</v>
      </c>
      <c r="O196" t="s">
        <v>1387</v>
      </c>
      <c r="P196" t="s">
        <v>1388</v>
      </c>
      <c r="Q196" t="s">
        <v>1385</v>
      </c>
    </row>
    <row r="197" spans="1:17" x14ac:dyDescent="0.25">
      <c r="A197" t="s">
        <v>39</v>
      </c>
      <c r="B197" t="s">
        <v>1833</v>
      </c>
      <c r="C197" t="s">
        <v>328</v>
      </c>
      <c r="D197" t="s">
        <v>1399</v>
      </c>
      <c r="E197">
        <v>989.715</v>
      </c>
      <c r="F197" t="s">
        <v>1381</v>
      </c>
      <c r="G197" t="s">
        <v>1834</v>
      </c>
      <c r="H197" t="s">
        <v>1649</v>
      </c>
      <c r="I197" t="s">
        <v>1660</v>
      </c>
      <c r="J197" t="s">
        <v>1385</v>
      </c>
      <c r="K197" t="b">
        <v>1</v>
      </c>
      <c r="L197" t="b">
        <v>0</v>
      </c>
      <c r="M197" t="s">
        <v>1385</v>
      </c>
      <c r="N197" t="s">
        <v>1386</v>
      </c>
      <c r="O197" t="s">
        <v>1387</v>
      </c>
      <c r="P197" t="s">
        <v>1388</v>
      </c>
      <c r="Q197" t="s">
        <v>1385</v>
      </c>
    </row>
    <row r="198" spans="1:17" x14ac:dyDescent="0.25">
      <c r="A198" t="s">
        <v>39</v>
      </c>
      <c r="B198" t="s">
        <v>1835</v>
      </c>
      <c r="C198" t="s">
        <v>328</v>
      </c>
      <c r="D198" t="s">
        <v>1403</v>
      </c>
      <c r="E198">
        <v>1254.31</v>
      </c>
      <c r="F198" t="s">
        <v>1381</v>
      </c>
      <c r="G198" t="s">
        <v>1836</v>
      </c>
      <c r="H198" t="s">
        <v>1649</v>
      </c>
      <c r="I198" t="s">
        <v>1384</v>
      </c>
      <c r="J198" t="s">
        <v>1385</v>
      </c>
      <c r="K198" t="b">
        <v>1</v>
      </c>
      <c r="L198" t="b">
        <v>0</v>
      </c>
      <c r="M198" t="s">
        <v>1385</v>
      </c>
      <c r="N198" t="s">
        <v>1386</v>
      </c>
      <c r="O198" t="s">
        <v>1387</v>
      </c>
      <c r="P198" t="s">
        <v>1388</v>
      </c>
      <c r="Q198" t="s">
        <v>1385</v>
      </c>
    </row>
    <row r="199" spans="1:17" x14ac:dyDescent="0.25">
      <c r="A199" t="s">
        <v>39</v>
      </c>
      <c r="B199" t="s">
        <v>1837</v>
      </c>
      <c r="C199" t="s">
        <v>328</v>
      </c>
      <c r="D199" t="s">
        <v>1407</v>
      </c>
      <c r="E199">
        <v>1625.31</v>
      </c>
      <c r="F199" t="s">
        <v>1381</v>
      </c>
      <c r="G199" t="s">
        <v>1838</v>
      </c>
      <c r="H199" t="s">
        <v>1649</v>
      </c>
      <c r="I199" t="s">
        <v>1393</v>
      </c>
      <c r="J199" t="s">
        <v>1385</v>
      </c>
      <c r="K199" t="b">
        <v>1</v>
      </c>
      <c r="L199" t="b">
        <v>0</v>
      </c>
      <c r="M199" t="s">
        <v>1385</v>
      </c>
      <c r="N199" t="s">
        <v>1386</v>
      </c>
      <c r="O199" t="s">
        <v>1387</v>
      </c>
      <c r="P199" t="s">
        <v>1388</v>
      </c>
      <c r="Q199" t="s">
        <v>1385</v>
      </c>
    </row>
    <row r="200" spans="1:17" x14ac:dyDescent="0.25">
      <c r="A200" t="s">
        <v>39</v>
      </c>
      <c r="B200" t="s">
        <v>1839</v>
      </c>
      <c r="C200" t="s">
        <v>328</v>
      </c>
      <c r="D200" t="s">
        <v>1411</v>
      </c>
      <c r="E200">
        <v>1725.864</v>
      </c>
      <c r="F200" t="s">
        <v>1381</v>
      </c>
      <c r="G200" t="s">
        <v>1840</v>
      </c>
      <c r="H200" t="s">
        <v>1649</v>
      </c>
      <c r="I200" t="s">
        <v>1397</v>
      </c>
      <c r="J200" t="s">
        <v>1385</v>
      </c>
      <c r="K200" t="b">
        <v>1</v>
      </c>
      <c r="L200" t="b">
        <v>0</v>
      </c>
      <c r="M200" t="s">
        <v>1385</v>
      </c>
      <c r="N200" t="s">
        <v>1386</v>
      </c>
      <c r="O200" t="s">
        <v>1387</v>
      </c>
      <c r="P200" t="s">
        <v>1388</v>
      </c>
      <c r="Q200" t="s">
        <v>1385</v>
      </c>
    </row>
    <row r="201" spans="1:17" x14ac:dyDescent="0.25">
      <c r="A201" t="s">
        <v>39</v>
      </c>
      <c r="B201" t="s">
        <v>1841</v>
      </c>
      <c r="C201" t="s">
        <v>328</v>
      </c>
      <c r="D201" t="s">
        <v>1415</v>
      </c>
      <c r="E201">
        <v>443.16</v>
      </c>
      <c r="F201" t="s">
        <v>1381</v>
      </c>
      <c r="G201" t="s">
        <v>1842</v>
      </c>
      <c r="H201" t="s">
        <v>1649</v>
      </c>
      <c r="I201" t="s">
        <v>1469</v>
      </c>
      <c r="J201" t="s">
        <v>1385</v>
      </c>
      <c r="K201" t="b">
        <v>1</v>
      </c>
      <c r="L201" t="b">
        <v>0</v>
      </c>
      <c r="M201" t="s">
        <v>1385</v>
      </c>
      <c r="N201" t="s">
        <v>1386</v>
      </c>
      <c r="O201" t="s">
        <v>1387</v>
      </c>
      <c r="P201" t="s">
        <v>1388</v>
      </c>
      <c r="Q201" t="s">
        <v>1385</v>
      </c>
    </row>
    <row r="202" spans="1:17" x14ac:dyDescent="0.25">
      <c r="A202" t="s">
        <v>39</v>
      </c>
      <c r="B202" t="s">
        <v>1843</v>
      </c>
      <c r="C202" t="s">
        <v>328</v>
      </c>
      <c r="D202" t="s">
        <v>1419</v>
      </c>
      <c r="E202">
        <v>1172.806</v>
      </c>
      <c r="F202" t="s">
        <v>1381</v>
      </c>
      <c r="G202" t="s">
        <v>1844</v>
      </c>
      <c r="H202" t="s">
        <v>1649</v>
      </c>
      <c r="I202" t="s">
        <v>1405</v>
      </c>
      <c r="J202" t="s">
        <v>1385</v>
      </c>
      <c r="K202" t="b">
        <v>1</v>
      </c>
      <c r="L202" t="b">
        <v>0</v>
      </c>
      <c r="M202" t="s">
        <v>1385</v>
      </c>
      <c r="N202" t="s">
        <v>1386</v>
      </c>
      <c r="O202" t="s">
        <v>1387</v>
      </c>
      <c r="P202" t="s">
        <v>1388</v>
      </c>
      <c r="Q202" t="s">
        <v>1385</v>
      </c>
    </row>
    <row r="203" spans="1:17" x14ac:dyDescent="0.25">
      <c r="A203" t="s">
        <v>39</v>
      </c>
      <c r="B203" t="s">
        <v>1845</v>
      </c>
      <c r="C203" t="s">
        <v>328</v>
      </c>
      <c r="D203" t="s">
        <v>1423</v>
      </c>
      <c r="E203">
        <v>1315.103</v>
      </c>
      <c r="F203" t="s">
        <v>1381</v>
      </c>
      <c r="G203" t="s">
        <v>1846</v>
      </c>
      <c r="H203" t="s">
        <v>1649</v>
      </c>
      <c r="I203" t="s">
        <v>1409</v>
      </c>
      <c r="J203" t="s">
        <v>1385</v>
      </c>
      <c r="K203" t="b">
        <v>1</v>
      </c>
      <c r="L203" t="b">
        <v>0</v>
      </c>
      <c r="M203" t="s">
        <v>1385</v>
      </c>
      <c r="N203" t="s">
        <v>1386</v>
      </c>
      <c r="O203" t="s">
        <v>1387</v>
      </c>
      <c r="P203" t="s">
        <v>1388</v>
      </c>
      <c r="Q203" t="s">
        <v>1385</v>
      </c>
    </row>
    <row r="204" spans="1:17" x14ac:dyDescent="0.25">
      <c r="A204" t="s">
        <v>39</v>
      </c>
      <c r="B204" t="s">
        <v>1847</v>
      </c>
      <c r="C204" t="s">
        <v>328</v>
      </c>
      <c r="D204" t="s">
        <v>1425</v>
      </c>
      <c r="E204">
        <v>1231.328</v>
      </c>
      <c r="F204" t="s">
        <v>1381</v>
      </c>
      <c r="G204" t="s">
        <v>1848</v>
      </c>
      <c r="H204" t="s">
        <v>1649</v>
      </c>
      <c r="I204" t="s">
        <v>1413</v>
      </c>
      <c r="J204" t="s">
        <v>1385</v>
      </c>
      <c r="K204" t="b">
        <v>1</v>
      </c>
      <c r="L204" t="b">
        <v>0</v>
      </c>
      <c r="M204" t="s">
        <v>1385</v>
      </c>
      <c r="N204" t="s">
        <v>1386</v>
      </c>
      <c r="O204" t="s">
        <v>1387</v>
      </c>
      <c r="P204" t="s">
        <v>1388</v>
      </c>
      <c r="Q204" t="s">
        <v>1385</v>
      </c>
    </row>
    <row r="205" spans="1:17" x14ac:dyDescent="0.25">
      <c r="A205" t="s">
        <v>39</v>
      </c>
      <c r="B205" t="s">
        <v>1849</v>
      </c>
      <c r="C205" t="s">
        <v>328</v>
      </c>
      <c r="D205" t="s">
        <v>1428</v>
      </c>
      <c r="E205">
        <v>1767.206</v>
      </c>
      <c r="F205" t="s">
        <v>1381</v>
      </c>
      <c r="G205" t="s">
        <v>1850</v>
      </c>
      <c r="H205" t="s">
        <v>1649</v>
      </c>
      <c r="I205" t="s">
        <v>1469</v>
      </c>
      <c r="J205" t="s">
        <v>1385</v>
      </c>
      <c r="K205" t="b">
        <v>1</v>
      </c>
      <c r="L205" t="b">
        <v>0</v>
      </c>
      <c r="M205" t="s">
        <v>1385</v>
      </c>
      <c r="N205" t="s">
        <v>1386</v>
      </c>
      <c r="O205" t="s">
        <v>1387</v>
      </c>
      <c r="P205" t="s">
        <v>1388</v>
      </c>
      <c r="Q205" t="s">
        <v>1385</v>
      </c>
    </row>
    <row r="206" spans="1:17" x14ac:dyDescent="0.25">
      <c r="A206" t="s">
        <v>39</v>
      </c>
      <c r="B206" t="s">
        <v>1851</v>
      </c>
      <c r="C206" t="s">
        <v>329</v>
      </c>
      <c r="D206" t="s">
        <v>1380</v>
      </c>
      <c r="E206">
        <v>7207.89</v>
      </c>
      <c r="F206" t="s">
        <v>1460</v>
      </c>
      <c r="G206" t="s">
        <v>1852</v>
      </c>
      <c r="H206" t="s">
        <v>1649</v>
      </c>
      <c r="I206" t="s">
        <v>1650</v>
      </c>
      <c r="J206" t="s">
        <v>1385</v>
      </c>
      <c r="K206" t="b">
        <v>1</v>
      </c>
      <c r="L206" t="b">
        <v>0</v>
      </c>
      <c r="M206" t="s">
        <v>1385</v>
      </c>
      <c r="N206" t="s">
        <v>1386</v>
      </c>
      <c r="O206" t="s">
        <v>1387</v>
      </c>
      <c r="P206" t="s">
        <v>1388</v>
      </c>
      <c r="Q206" t="s">
        <v>1853</v>
      </c>
    </row>
    <row r="207" spans="1:17" x14ac:dyDescent="0.25">
      <c r="A207" t="s">
        <v>39</v>
      </c>
      <c r="B207" t="s">
        <v>1854</v>
      </c>
      <c r="C207" t="s">
        <v>329</v>
      </c>
      <c r="D207" t="s">
        <v>1391</v>
      </c>
      <c r="E207">
        <v>7553.79</v>
      </c>
      <c r="F207" t="s">
        <v>1460</v>
      </c>
      <c r="G207" t="s">
        <v>1855</v>
      </c>
      <c r="H207" t="s">
        <v>1649</v>
      </c>
      <c r="I207" t="s">
        <v>1654</v>
      </c>
      <c r="J207" t="s">
        <v>1385</v>
      </c>
      <c r="K207" t="b">
        <v>1</v>
      </c>
      <c r="L207" t="b">
        <v>0</v>
      </c>
      <c r="M207" t="s">
        <v>1385</v>
      </c>
      <c r="N207" t="s">
        <v>1386</v>
      </c>
      <c r="O207" t="s">
        <v>1387</v>
      </c>
      <c r="P207" t="s">
        <v>1388</v>
      </c>
      <c r="Q207" t="s">
        <v>1853</v>
      </c>
    </row>
    <row r="208" spans="1:17" x14ac:dyDescent="0.25">
      <c r="A208" t="s">
        <v>39</v>
      </c>
      <c r="B208" t="s">
        <v>1856</v>
      </c>
      <c r="C208" t="s">
        <v>329</v>
      </c>
      <c r="D208" t="s">
        <v>1395</v>
      </c>
      <c r="E208">
        <v>7171.936</v>
      </c>
      <c r="F208" t="s">
        <v>1460</v>
      </c>
      <c r="G208" t="s">
        <v>1857</v>
      </c>
      <c r="H208" t="s">
        <v>1649</v>
      </c>
      <c r="I208" t="s">
        <v>1657</v>
      </c>
      <c r="J208" t="s">
        <v>1385</v>
      </c>
      <c r="K208" t="b">
        <v>1</v>
      </c>
      <c r="L208" t="b">
        <v>0</v>
      </c>
      <c r="M208" t="s">
        <v>1385</v>
      </c>
      <c r="N208" t="s">
        <v>1386</v>
      </c>
      <c r="O208" t="s">
        <v>1387</v>
      </c>
      <c r="P208" t="s">
        <v>1388</v>
      </c>
      <c r="Q208" t="s">
        <v>1853</v>
      </c>
    </row>
    <row r="209" spans="1:17" x14ac:dyDescent="0.25">
      <c r="A209" t="s">
        <v>39</v>
      </c>
      <c r="B209" t="s">
        <v>1858</v>
      </c>
      <c r="C209" t="s">
        <v>329</v>
      </c>
      <c r="D209" t="s">
        <v>1399</v>
      </c>
      <c r="E209">
        <v>7698.367</v>
      </c>
      <c r="F209" t="s">
        <v>1460</v>
      </c>
      <c r="G209" t="s">
        <v>1859</v>
      </c>
      <c r="H209" t="s">
        <v>1649</v>
      </c>
      <c r="I209" t="s">
        <v>1660</v>
      </c>
      <c r="J209" t="s">
        <v>1385</v>
      </c>
      <c r="K209" t="b">
        <v>1</v>
      </c>
      <c r="L209" t="b">
        <v>0</v>
      </c>
      <c r="M209" t="s">
        <v>1385</v>
      </c>
      <c r="N209" t="s">
        <v>1386</v>
      </c>
      <c r="O209" t="s">
        <v>1387</v>
      </c>
      <c r="P209" t="s">
        <v>1388</v>
      </c>
      <c r="Q209" t="s">
        <v>1853</v>
      </c>
    </row>
    <row r="210" spans="1:17" x14ac:dyDescent="0.25">
      <c r="A210" t="s">
        <v>39</v>
      </c>
      <c r="B210" t="s">
        <v>1860</v>
      </c>
      <c r="C210" t="s">
        <v>329</v>
      </c>
      <c r="D210" t="s">
        <v>1403</v>
      </c>
      <c r="E210">
        <v>8149.941</v>
      </c>
      <c r="F210" t="s">
        <v>1460</v>
      </c>
      <c r="G210" t="s">
        <v>1861</v>
      </c>
      <c r="H210" t="s">
        <v>1649</v>
      </c>
      <c r="I210" t="s">
        <v>1384</v>
      </c>
      <c r="J210" t="s">
        <v>1385</v>
      </c>
      <c r="K210" t="b">
        <v>1</v>
      </c>
      <c r="L210" t="b">
        <v>0</v>
      </c>
      <c r="M210" t="s">
        <v>1385</v>
      </c>
      <c r="N210" t="s">
        <v>1386</v>
      </c>
      <c r="O210" t="s">
        <v>1387</v>
      </c>
      <c r="P210" t="s">
        <v>1388</v>
      </c>
      <c r="Q210" t="s">
        <v>1853</v>
      </c>
    </row>
    <row r="211" spans="1:17" x14ac:dyDescent="0.25">
      <c r="A211" t="s">
        <v>39</v>
      </c>
      <c r="B211" t="s">
        <v>1862</v>
      </c>
      <c r="C211" t="s">
        <v>329</v>
      </c>
      <c r="D211" t="s">
        <v>1407</v>
      </c>
      <c r="E211">
        <v>8178.388</v>
      </c>
      <c r="F211" t="s">
        <v>1460</v>
      </c>
      <c r="G211" t="s">
        <v>1863</v>
      </c>
      <c r="H211" t="s">
        <v>1649</v>
      </c>
      <c r="I211" t="s">
        <v>1393</v>
      </c>
      <c r="J211" t="s">
        <v>1385</v>
      </c>
      <c r="K211" t="b">
        <v>1</v>
      </c>
      <c r="L211" t="b">
        <v>0</v>
      </c>
      <c r="M211" t="s">
        <v>1385</v>
      </c>
      <c r="N211" t="s">
        <v>1386</v>
      </c>
      <c r="O211" t="s">
        <v>1387</v>
      </c>
      <c r="P211" t="s">
        <v>1388</v>
      </c>
      <c r="Q211" t="s">
        <v>1853</v>
      </c>
    </row>
    <row r="212" spans="1:17" x14ac:dyDescent="0.25">
      <c r="A212" t="s">
        <v>39</v>
      </c>
      <c r="B212" t="s">
        <v>1864</v>
      </c>
      <c r="C212" t="s">
        <v>329</v>
      </c>
      <c r="D212" t="s">
        <v>1411</v>
      </c>
      <c r="E212">
        <v>8319.522</v>
      </c>
      <c r="F212" t="s">
        <v>1460</v>
      </c>
      <c r="G212" t="s">
        <v>1865</v>
      </c>
      <c r="H212" t="s">
        <v>1649</v>
      </c>
      <c r="I212" t="s">
        <v>1397</v>
      </c>
      <c r="J212" t="s">
        <v>1385</v>
      </c>
      <c r="K212" t="b">
        <v>1</v>
      </c>
      <c r="L212" t="b">
        <v>0</v>
      </c>
      <c r="M212" t="s">
        <v>1385</v>
      </c>
      <c r="N212" t="s">
        <v>1386</v>
      </c>
      <c r="O212" t="s">
        <v>1387</v>
      </c>
      <c r="P212" t="s">
        <v>1388</v>
      </c>
      <c r="Q212" t="s">
        <v>1853</v>
      </c>
    </row>
    <row r="213" spans="1:17" x14ac:dyDescent="0.25">
      <c r="A213" t="s">
        <v>39</v>
      </c>
      <c r="B213" t="s">
        <v>1866</v>
      </c>
      <c r="C213" t="s">
        <v>329</v>
      </c>
      <c r="D213" t="s">
        <v>1415</v>
      </c>
      <c r="E213">
        <v>7760.342</v>
      </c>
      <c r="F213" t="s">
        <v>1460</v>
      </c>
      <c r="G213" t="s">
        <v>1867</v>
      </c>
      <c r="H213" t="s">
        <v>1649</v>
      </c>
      <c r="I213" t="s">
        <v>1469</v>
      </c>
      <c r="J213" t="s">
        <v>1385</v>
      </c>
      <c r="K213" t="b">
        <v>1</v>
      </c>
      <c r="L213" t="b">
        <v>0</v>
      </c>
      <c r="M213" t="s">
        <v>1385</v>
      </c>
      <c r="N213" t="s">
        <v>1386</v>
      </c>
      <c r="O213" t="s">
        <v>1387</v>
      </c>
      <c r="P213" t="s">
        <v>1388</v>
      </c>
      <c r="Q213" t="s">
        <v>1853</v>
      </c>
    </row>
    <row r="214" spans="1:17" x14ac:dyDescent="0.25">
      <c r="A214" t="s">
        <v>39</v>
      </c>
      <c r="B214" t="s">
        <v>1868</v>
      </c>
      <c r="C214" t="s">
        <v>329</v>
      </c>
      <c r="D214" t="s">
        <v>1419</v>
      </c>
      <c r="E214">
        <v>8344.09</v>
      </c>
      <c r="F214" t="s">
        <v>1460</v>
      </c>
      <c r="G214" t="s">
        <v>1869</v>
      </c>
      <c r="H214" t="s">
        <v>1649</v>
      </c>
      <c r="I214" t="s">
        <v>1405</v>
      </c>
      <c r="J214" t="s">
        <v>1385</v>
      </c>
      <c r="K214" t="b">
        <v>1</v>
      </c>
      <c r="L214" t="b">
        <v>0</v>
      </c>
      <c r="M214" t="s">
        <v>1385</v>
      </c>
      <c r="N214" t="s">
        <v>1386</v>
      </c>
      <c r="O214" t="s">
        <v>1387</v>
      </c>
      <c r="P214" t="s">
        <v>1388</v>
      </c>
      <c r="Q214" t="s">
        <v>1853</v>
      </c>
    </row>
    <row r="215" spans="1:17" x14ac:dyDescent="0.25">
      <c r="A215" t="s">
        <v>39</v>
      </c>
      <c r="B215" t="s">
        <v>1870</v>
      </c>
      <c r="C215" t="s">
        <v>329</v>
      </c>
      <c r="D215" t="s">
        <v>1423</v>
      </c>
      <c r="E215">
        <v>8076.672</v>
      </c>
      <c r="F215" t="s">
        <v>1460</v>
      </c>
      <c r="G215" t="s">
        <v>1871</v>
      </c>
      <c r="H215" t="s">
        <v>1649</v>
      </c>
      <c r="I215" t="s">
        <v>1409</v>
      </c>
      <c r="J215" t="s">
        <v>1385</v>
      </c>
      <c r="K215" t="b">
        <v>1</v>
      </c>
      <c r="L215" t="b">
        <v>0</v>
      </c>
      <c r="M215" t="s">
        <v>1385</v>
      </c>
      <c r="N215" t="s">
        <v>1386</v>
      </c>
      <c r="O215" t="s">
        <v>1387</v>
      </c>
      <c r="P215" t="s">
        <v>1388</v>
      </c>
      <c r="Q215" t="s">
        <v>1853</v>
      </c>
    </row>
    <row r="216" spans="1:17" x14ac:dyDescent="0.25">
      <c r="A216" t="s">
        <v>39</v>
      </c>
      <c r="B216" t="s">
        <v>1872</v>
      </c>
      <c r="C216" t="s">
        <v>329</v>
      </c>
      <c r="D216" t="s">
        <v>1425</v>
      </c>
      <c r="E216">
        <v>8128.541</v>
      </c>
      <c r="F216" t="s">
        <v>1460</v>
      </c>
      <c r="G216" t="s">
        <v>1873</v>
      </c>
      <c r="H216" t="s">
        <v>1649</v>
      </c>
      <c r="I216" t="s">
        <v>1413</v>
      </c>
      <c r="J216" t="s">
        <v>1385</v>
      </c>
      <c r="K216" t="b">
        <v>1</v>
      </c>
      <c r="L216" t="b">
        <v>0</v>
      </c>
      <c r="M216" t="s">
        <v>1385</v>
      </c>
      <c r="N216" t="s">
        <v>1386</v>
      </c>
      <c r="O216" t="s">
        <v>1387</v>
      </c>
      <c r="P216" t="s">
        <v>1388</v>
      </c>
      <c r="Q216" t="s">
        <v>1853</v>
      </c>
    </row>
    <row r="217" spans="1:17" x14ac:dyDescent="0.25">
      <c r="A217" t="s">
        <v>39</v>
      </c>
      <c r="B217" t="s">
        <v>1874</v>
      </c>
      <c r="C217" t="s">
        <v>329</v>
      </c>
      <c r="D217" t="s">
        <v>1428</v>
      </c>
      <c r="E217">
        <v>12171.814</v>
      </c>
      <c r="F217" t="s">
        <v>1460</v>
      </c>
      <c r="G217" t="s">
        <v>1875</v>
      </c>
      <c r="H217" t="s">
        <v>1649</v>
      </c>
      <c r="I217" t="s">
        <v>1469</v>
      </c>
      <c r="J217" t="s">
        <v>1385</v>
      </c>
      <c r="K217" t="b">
        <v>1</v>
      </c>
      <c r="L217" t="b">
        <v>0</v>
      </c>
      <c r="M217" t="s">
        <v>1385</v>
      </c>
      <c r="N217" t="s">
        <v>1386</v>
      </c>
      <c r="O217" t="s">
        <v>1387</v>
      </c>
      <c r="P217" t="s">
        <v>1388</v>
      </c>
      <c r="Q217" t="s">
        <v>1876</v>
      </c>
    </row>
    <row r="218" spans="1:17" x14ac:dyDescent="0.25">
      <c r="A218" t="s">
        <v>39</v>
      </c>
      <c r="B218" t="s">
        <v>1877</v>
      </c>
      <c r="C218" t="s">
        <v>330</v>
      </c>
      <c r="D218" t="s">
        <v>1380</v>
      </c>
      <c r="E218">
        <v>1551.147</v>
      </c>
      <c r="F218" t="s">
        <v>1381</v>
      </c>
      <c r="G218" t="s">
        <v>1878</v>
      </c>
      <c r="H218" t="s">
        <v>1649</v>
      </c>
      <c r="I218" t="s">
        <v>1650</v>
      </c>
      <c r="J218" t="s">
        <v>1385</v>
      </c>
      <c r="K218" t="b">
        <v>1</v>
      </c>
      <c r="L218" t="b">
        <v>0</v>
      </c>
      <c r="M218" t="s">
        <v>1385</v>
      </c>
      <c r="N218" t="s">
        <v>1386</v>
      </c>
      <c r="O218" t="s">
        <v>1387</v>
      </c>
      <c r="P218" t="s">
        <v>1388</v>
      </c>
      <c r="Q218" t="s">
        <v>1385</v>
      </c>
    </row>
    <row r="219" spans="1:17" x14ac:dyDescent="0.25">
      <c r="A219" t="s">
        <v>39</v>
      </c>
      <c r="B219" t="s">
        <v>1879</v>
      </c>
      <c r="C219" t="s">
        <v>330</v>
      </c>
      <c r="D219" t="s">
        <v>1391</v>
      </c>
      <c r="E219">
        <v>1221.523</v>
      </c>
      <c r="F219" t="s">
        <v>1381</v>
      </c>
      <c r="G219" t="s">
        <v>1880</v>
      </c>
      <c r="H219" t="s">
        <v>1649</v>
      </c>
      <c r="I219" t="s">
        <v>1654</v>
      </c>
      <c r="J219" t="s">
        <v>1385</v>
      </c>
      <c r="K219" t="b">
        <v>1</v>
      </c>
      <c r="L219" t="b">
        <v>0</v>
      </c>
      <c r="M219" t="s">
        <v>1385</v>
      </c>
      <c r="N219" t="s">
        <v>1386</v>
      </c>
      <c r="O219" t="s">
        <v>1387</v>
      </c>
      <c r="P219" t="s">
        <v>1388</v>
      </c>
      <c r="Q219" t="s">
        <v>1385</v>
      </c>
    </row>
    <row r="220" spans="1:17" x14ac:dyDescent="0.25">
      <c r="A220" t="s">
        <v>39</v>
      </c>
      <c r="B220" t="s">
        <v>1881</v>
      </c>
      <c r="C220" t="s">
        <v>330</v>
      </c>
      <c r="D220" t="s">
        <v>1395</v>
      </c>
      <c r="E220">
        <v>1416.483</v>
      </c>
      <c r="F220" t="s">
        <v>1381</v>
      </c>
      <c r="G220" t="s">
        <v>1882</v>
      </c>
      <c r="H220" t="s">
        <v>1649</v>
      </c>
      <c r="I220" t="s">
        <v>1657</v>
      </c>
      <c r="J220" t="s">
        <v>1385</v>
      </c>
      <c r="K220" t="b">
        <v>1</v>
      </c>
      <c r="L220" t="b">
        <v>0</v>
      </c>
      <c r="M220" t="s">
        <v>1385</v>
      </c>
      <c r="N220" t="s">
        <v>1386</v>
      </c>
      <c r="O220" t="s">
        <v>1387</v>
      </c>
      <c r="P220" t="s">
        <v>1388</v>
      </c>
      <c r="Q220" t="s">
        <v>1385</v>
      </c>
    </row>
    <row r="221" spans="1:17" x14ac:dyDescent="0.25">
      <c r="A221" t="s">
        <v>39</v>
      </c>
      <c r="B221" t="s">
        <v>1883</v>
      </c>
      <c r="C221" t="s">
        <v>330</v>
      </c>
      <c r="D221" t="s">
        <v>1399</v>
      </c>
      <c r="E221">
        <v>1840.518</v>
      </c>
      <c r="F221" t="s">
        <v>1381</v>
      </c>
      <c r="G221" t="s">
        <v>1884</v>
      </c>
      <c r="H221" t="s">
        <v>1649</v>
      </c>
      <c r="I221" t="s">
        <v>1660</v>
      </c>
      <c r="J221" t="s">
        <v>1385</v>
      </c>
      <c r="K221" t="b">
        <v>1</v>
      </c>
      <c r="L221" t="b">
        <v>0</v>
      </c>
      <c r="M221" t="s">
        <v>1385</v>
      </c>
      <c r="N221" t="s">
        <v>1386</v>
      </c>
      <c r="O221" t="s">
        <v>1387</v>
      </c>
      <c r="P221" t="s">
        <v>1388</v>
      </c>
      <c r="Q221" t="s">
        <v>1385</v>
      </c>
    </row>
    <row r="222" spans="1:17" x14ac:dyDescent="0.25">
      <c r="A222" t="s">
        <v>39</v>
      </c>
      <c r="B222" t="s">
        <v>1885</v>
      </c>
      <c r="C222" t="s">
        <v>330</v>
      </c>
      <c r="D222" t="s">
        <v>1403</v>
      </c>
      <c r="E222">
        <v>2709.17</v>
      </c>
      <c r="F222" t="s">
        <v>1381</v>
      </c>
      <c r="G222" t="s">
        <v>1886</v>
      </c>
      <c r="H222" t="s">
        <v>1649</v>
      </c>
      <c r="I222" t="s">
        <v>1384</v>
      </c>
      <c r="J222" t="s">
        <v>1385</v>
      </c>
      <c r="K222" t="b">
        <v>1</v>
      </c>
      <c r="L222" t="b">
        <v>0</v>
      </c>
      <c r="M222" t="s">
        <v>1385</v>
      </c>
      <c r="N222" t="s">
        <v>1386</v>
      </c>
      <c r="O222" t="s">
        <v>1387</v>
      </c>
      <c r="P222" t="s">
        <v>1388</v>
      </c>
      <c r="Q222" t="s">
        <v>1385</v>
      </c>
    </row>
    <row r="223" spans="1:17" x14ac:dyDescent="0.25">
      <c r="A223" t="s">
        <v>39</v>
      </c>
      <c r="B223" t="s">
        <v>1887</v>
      </c>
      <c r="C223" t="s">
        <v>330</v>
      </c>
      <c r="D223" t="s">
        <v>1407</v>
      </c>
      <c r="E223">
        <v>2244.127</v>
      </c>
      <c r="F223" t="s">
        <v>1381</v>
      </c>
      <c r="G223" t="s">
        <v>1888</v>
      </c>
      <c r="H223" t="s">
        <v>1649</v>
      </c>
      <c r="I223" t="s">
        <v>1393</v>
      </c>
      <c r="J223" t="s">
        <v>1385</v>
      </c>
      <c r="K223" t="b">
        <v>1</v>
      </c>
      <c r="L223" t="b">
        <v>0</v>
      </c>
      <c r="M223" t="s">
        <v>1385</v>
      </c>
      <c r="N223" t="s">
        <v>1386</v>
      </c>
      <c r="O223" t="s">
        <v>1387</v>
      </c>
      <c r="P223" t="s">
        <v>1388</v>
      </c>
      <c r="Q223" t="s">
        <v>1385</v>
      </c>
    </row>
    <row r="224" spans="1:17" x14ac:dyDescent="0.25">
      <c r="A224" t="s">
        <v>39</v>
      </c>
      <c r="B224" t="s">
        <v>1889</v>
      </c>
      <c r="C224" t="s">
        <v>330</v>
      </c>
      <c r="D224" t="s">
        <v>1411</v>
      </c>
      <c r="E224">
        <v>2550.101</v>
      </c>
      <c r="F224" t="s">
        <v>1381</v>
      </c>
      <c r="G224" t="s">
        <v>1890</v>
      </c>
      <c r="H224" t="s">
        <v>1649</v>
      </c>
      <c r="I224" t="s">
        <v>1397</v>
      </c>
      <c r="J224" t="s">
        <v>1385</v>
      </c>
      <c r="K224" t="b">
        <v>1</v>
      </c>
      <c r="L224" t="b">
        <v>0</v>
      </c>
      <c r="M224" t="s">
        <v>1385</v>
      </c>
      <c r="N224" t="s">
        <v>1386</v>
      </c>
      <c r="O224" t="s">
        <v>1387</v>
      </c>
      <c r="P224" t="s">
        <v>1388</v>
      </c>
      <c r="Q224" t="s">
        <v>1385</v>
      </c>
    </row>
    <row r="225" spans="1:17" x14ac:dyDescent="0.25">
      <c r="A225" t="s">
        <v>39</v>
      </c>
      <c r="B225" t="s">
        <v>1891</v>
      </c>
      <c r="C225" t="s">
        <v>330</v>
      </c>
      <c r="D225" t="s">
        <v>1415</v>
      </c>
      <c r="E225">
        <v>2540.861</v>
      </c>
      <c r="F225" t="s">
        <v>1381</v>
      </c>
      <c r="G225" t="s">
        <v>1892</v>
      </c>
      <c r="H225" t="s">
        <v>1649</v>
      </c>
      <c r="I225" t="s">
        <v>1469</v>
      </c>
      <c r="J225" t="s">
        <v>1385</v>
      </c>
      <c r="K225" t="b">
        <v>1</v>
      </c>
      <c r="L225" t="b">
        <v>0</v>
      </c>
      <c r="M225" t="s">
        <v>1385</v>
      </c>
      <c r="N225" t="s">
        <v>1386</v>
      </c>
      <c r="O225" t="s">
        <v>1387</v>
      </c>
      <c r="P225" t="s">
        <v>1388</v>
      </c>
      <c r="Q225" t="s">
        <v>1385</v>
      </c>
    </row>
    <row r="226" spans="1:17" x14ac:dyDescent="0.25">
      <c r="A226" t="s">
        <v>39</v>
      </c>
      <c r="B226" t="s">
        <v>1893</v>
      </c>
      <c r="C226" t="s">
        <v>330</v>
      </c>
      <c r="D226" t="s">
        <v>1419</v>
      </c>
      <c r="E226">
        <v>2501.643</v>
      </c>
      <c r="F226" t="s">
        <v>1381</v>
      </c>
      <c r="G226" t="s">
        <v>1894</v>
      </c>
      <c r="H226" t="s">
        <v>1649</v>
      </c>
      <c r="I226" t="s">
        <v>1405</v>
      </c>
      <c r="J226" t="s">
        <v>1385</v>
      </c>
      <c r="K226" t="b">
        <v>1</v>
      </c>
      <c r="L226" t="b">
        <v>0</v>
      </c>
      <c r="M226" t="s">
        <v>1385</v>
      </c>
      <c r="N226" t="s">
        <v>1386</v>
      </c>
      <c r="O226" t="s">
        <v>1387</v>
      </c>
      <c r="P226" t="s">
        <v>1388</v>
      </c>
      <c r="Q226" t="s">
        <v>1385</v>
      </c>
    </row>
    <row r="227" spans="1:17" x14ac:dyDescent="0.25">
      <c r="A227" t="s">
        <v>39</v>
      </c>
      <c r="B227" t="s">
        <v>1895</v>
      </c>
      <c r="C227" t="s">
        <v>330</v>
      </c>
      <c r="D227" t="s">
        <v>1423</v>
      </c>
      <c r="E227">
        <v>2041.795</v>
      </c>
      <c r="F227" t="s">
        <v>1381</v>
      </c>
      <c r="G227" t="s">
        <v>1896</v>
      </c>
      <c r="H227" t="s">
        <v>1649</v>
      </c>
      <c r="I227" t="s">
        <v>1409</v>
      </c>
      <c r="J227" t="s">
        <v>1385</v>
      </c>
      <c r="K227" t="b">
        <v>1</v>
      </c>
      <c r="L227" t="b">
        <v>0</v>
      </c>
      <c r="M227" t="s">
        <v>1385</v>
      </c>
      <c r="N227" t="s">
        <v>1386</v>
      </c>
      <c r="O227" t="s">
        <v>1387</v>
      </c>
      <c r="P227" t="s">
        <v>1388</v>
      </c>
      <c r="Q227" t="s">
        <v>1385</v>
      </c>
    </row>
    <row r="228" spans="1:17" x14ac:dyDescent="0.25">
      <c r="A228" t="s">
        <v>39</v>
      </c>
      <c r="B228" t="s">
        <v>1897</v>
      </c>
      <c r="C228" t="s">
        <v>330</v>
      </c>
      <c r="D228" t="s">
        <v>1425</v>
      </c>
      <c r="E228">
        <v>2498.013</v>
      </c>
      <c r="F228" t="s">
        <v>1381</v>
      </c>
      <c r="G228" t="s">
        <v>1898</v>
      </c>
      <c r="H228" t="s">
        <v>1649</v>
      </c>
      <c r="I228" t="s">
        <v>1413</v>
      </c>
      <c r="J228" t="s">
        <v>1385</v>
      </c>
      <c r="K228" t="b">
        <v>1</v>
      </c>
      <c r="L228" t="b">
        <v>0</v>
      </c>
      <c r="M228" t="s">
        <v>1385</v>
      </c>
      <c r="N228" t="s">
        <v>1386</v>
      </c>
      <c r="O228" t="s">
        <v>1387</v>
      </c>
      <c r="P228" t="s">
        <v>1388</v>
      </c>
      <c r="Q228" t="s">
        <v>1385</v>
      </c>
    </row>
    <row r="229" spans="1:17" x14ac:dyDescent="0.25">
      <c r="A229" t="s">
        <v>39</v>
      </c>
      <c r="B229" t="s">
        <v>1899</v>
      </c>
      <c r="C229" t="s">
        <v>330</v>
      </c>
      <c r="D229" t="s">
        <v>1428</v>
      </c>
      <c r="E229">
        <v>2540.759</v>
      </c>
      <c r="F229" t="s">
        <v>1381</v>
      </c>
      <c r="G229" t="s">
        <v>1900</v>
      </c>
      <c r="H229" t="s">
        <v>1649</v>
      </c>
      <c r="I229" t="s">
        <v>1469</v>
      </c>
      <c r="J229" t="s">
        <v>1385</v>
      </c>
      <c r="K229" t="b">
        <v>1</v>
      </c>
      <c r="L229" t="b">
        <v>0</v>
      </c>
      <c r="M229" t="s">
        <v>1385</v>
      </c>
      <c r="N229" t="s">
        <v>1386</v>
      </c>
      <c r="O229" t="s">
        <v>1387</v>
      </c>
      <c r="P229" t="s">
        <v>1388</v>
      </c>
      <c r="Q229" t="s">
        <v>1385</v>
      </c>
    </row>
    <row r="230" spans="1:17" x14ac:dyDescent="0.25">
      <c r="A230" t="s">
        <v>39</v>
      </c>
      <c r="B230" t="s">
        <v>1901</v>
      </c>
      <c r="C230" t="s">
        <v>331</v>
      </c>
      <c r="D230" t="s">
        <v>1380</v>
      </c>
      <c r="E230">
        <v>24357.359</v>
      </c>
      <c r="F230" t="s">
        <v>1460</v>
      </c>
      <c r="G230" t="s">
        <v>1902</v>
      </c>
      <c r="H230" t="s">
        <v>1649</v>
      </c>
      <c r="I230" t="s">
        <v>1650</v>
      </c>
      <c r="J230" t="s">
        <v>1385</v>
      </c>
      <c r="K230" t="b">
        <v>1</v>
      </c>
      <c r="L230" t="b">
        <v>0</v>
      </c>
      <c r="M230" t="s">
        <v>1385</v>
      </c>
      <c r="N230" t="s">
        <v>1386</v>
      </c>
      <c r="O230" t="s">
        <v>1387</v>
      </c>
      <c r="P230" t="s">
        <v>1388</v>
      </c>
      <c r="Q230" t="s">
        <v>1903</v>
      </c>
    </row>
    <row r="231" spans="1:17" x14ac:dyDescent="0.25">
      <c r="A231" t="s">
        <v>39</v>
      </c>
      <c r="B231" t="s">
        <v>1904</v>
      </c>
      <c r="C231" t="s">
        <v>331</v>
      </c>
      <c r="D231" t="s">
        <v>1391</v>
      </c>
      <c r="E231">
        <v>25566.601</v>
      </c>
      <c r="F231" t="s">
        <v>1460</v>
      </c>
      <c r="G231" t="s">
        <v>1905</v>
      </c>
      <c r="H231" t="s">
        <v>1649</v>
      </c>
      <c r="I231" t="s">
        <v>1654</v>
      </c>
      <c r="J231" t="s">
        <v>1385</v>
      </c>
      <c r="K231" t="b">
        <v>1</v>
      </c>
      <c r="L231" t="b">
        <v>0</v>
      </c>
      <c r="M231" t="s">
        <v>1385</v>
      </c>
      <c r="N231" t="s">
        <v>1386</v>
      </c>
      <c r="O231" t="s">
        <v>1387</v>
      </c>
      <c r="P231" t="s">
        <v>1388</v>
      </c>
      <c r="Q231" t="s">
        <v>1903</v>
      </c>
    </row>
    <row r="232" spans="1:17" x14ac:dyDescent="0.25">
      <c r="A232" t="s">
        <v>39</v>
      </c>
      <c r="B232" t="s">
        <v>1906</v>
      </c>
      <c r="C232" t="s">
        <v>331</v>
      </c>
      <c r="D232" t="s">
        <v>1395</v>
      </c>
      <c r="E232">
        <v>27303.219</v>
      </c>
      <c r="F232" t="s">
        <v>1460</v>
      </c>
      <c r="G232" t="s">
        <v>1907</v>
      </c>
      <c r="H232" t="s">
        <v>1649</v>
      </c>
      <c r="I232" t="s">
        <v>1657</v>
      </c>
      <c r="J232" t="s">
        <v>1385</v>
      </c>
      <c r="K232" t="b">
        <v>1</v>
      </c>
      <c r="L232" t="b">
        <v>0</v>
      </c>
      <c r="M232" t="s">
        <v>1385</v>
      </c>
      <c r="N232" t="s">
        <v>1386</v>
      </c>
      <c r="O232" t="s">
        <v>1387</v>
      </c>
      <c r="P232" t="s">
        <v>1388</v>
      </c>
      <c r="Q232" t="s">
        <v>1903</v>
      </c>
    </row>
    <row r="233" spans="1:17" x14ac:dyDescent="0.25">
      <c r="A233" t="s">
        <v>39</v>
      </c>
      <c r="B233" t="s">
        <v>1908</v>
      </c>
      <c r="C233" t="s">
        <v>331</v>
      </c>
      <c r="D233" t="s">
        <v>1399</v>
      </c>
      <c r="E233">
        <v>27875.268</v>
      </c>
      <c r="F233" t="s">
        <v>1460</v>
      </c>
      <c r="G233" t="s">
        <v>1909</v>
      </c>
      <c r="H233" t="s">
        <v>1649</v>
      </c>
      <c r="I233" t="s">
        <v>1660</v>
      </c>
      <c r="J233" t="s">
        <v>1385</v>
      </c>
      <c r="K233" t="b">
        <v>1</v>
      </c>
      <c r="L233" t="b">
        <v>0</v>
      </c>
      <c r="M233" t="s">
        <v>1385</v>
      </c>
      <c r="N233" t="s">
        <v>1386</v>
      </c>
      <c r="O233" t="s">
        <v>1387</v>
      </c>
      <c r="P233" t="s">
        <v>1388</v>
      </c>
      <c r="Q233" t="s">
        <v>1903</v>
      </c>
    </row>
    <row r="234" spans="1:17" x14ac:dyDescent="0.25">
      <c r="A234" t="s">
        <v>39</v>
      </c>
      <c r="B234" t="s">
        <v>1910</v>
      </c>
      <c r="C234" t="s">
        <v>331</v>
      </c>
      <c r="D234" t="s">
        <v>1403</v>
      </c>
      <c r="E234">
        <v>29034.426</v>
      </c>
      <c r="F234" t="s">
        <v>1460</v>
      </c>
      <c r="G234" t="s">
        <v>1911</v>
      </c>
      <c r="H234" t="s">
        <v>1649</v>
      </c>
      <c r="I234" t="s">
        <v>1384</v>
      </c>
      <c r="J234" t="s">
        <v>1385</v>
      </c>
      <c r="K234" t="b">
        <v>1</v>
      </c>
      <c r="L234" t="b">
        <v>0</v>
      </c>
      <c r="M234" t="s">
        <v>1385</v>
      </c>
      <c r="N234" t="s">
        <v>1386</v>
      </c>
      <c r="O234" t="s">
        <v>1387</v>
      </c>
      <c r="P234" t="s">
        <v>1388</v>
      </c>
      <c r="Q234" t="s">
        <v>1903</v>
      </c>
    </row>
    <row r="235" spans="1:17" x14ac:dyDescent="0.25">
      <c r="A235" t="s">
        <v>39</v>
      </c>
      <c r="B235" t="s">
        <v>1912</v>
      </c>
      <c r="C235" t="s">
        <v>331</v>
      </c>
      <c r="D235" t="s">
        <v>1407</v>
      </c>
      <c r="E235">
        <v>28333.513</v>
      </c>
      <c r="F235" t="s">
        <v>1460</v>
      </c>
      <c r="G235" t="s">
        <v>1913</v>
      </c>
      <c r="H235" t="s">
        <v>1649</v>
      </c>
      <c r="I235" t="s">
        <v>1393</v>
      </c>
      <c r="J235" t="s">
        <v>1385</v>
      </c>
      <c r="K235" t="b">
        <v>1</v>
      </c>
      <c r="L235" t="b">
        <v>0</v>
      </c>
      <c r="M235" t="s">
        <v>1385</v>
      </c>
      <c r="N235" t="s">
        <v>1386</v>
      </c>
      <c r="O235" t="s">
        <v>1387</v>
      </c>
      <c r="P235" t="s">
        <v>1388</v>
      </c>
      <c r="Q235" t="s">
        <v>1903</v>
      </c>
    </row>
    <row r="236" spans="1:17" x14ac:dyDescent="0.25">
      <c r="A236" t="s">
        <v>39</v>
      </c>
      <c r="B236" t="s">
        <v>1914</v>
      </c>
      <c r="C236" t="s">
        <v>331</v>
      </c>
      <c r="D236" t="s">
        <v>1411</v>
      </c>
      <c r="E236">
        <v>27641.832</v>
      </c>
      <c r="F236" t="s">
        <v>1460</v>
      </c>
      <c r="G236" t="s">
        <v>1915</v>
      </c>
      <c r="H236" t="s">
        <v>1649</v>
      </c>
      <c r="I236" t="s">
        <v>1397</v>
      </c>
      <c r="J236" t="s">
        <v>1385</v>
      </c>
      <c r="K236" t="b">
        <v>1</v>
      </c>
      <c r="L236" t="b">
        <v>0</v>
      </c>
      <c r="M236" t="s">
        <v>1385</v>
      </c>
      <c r="N236" t="s">
        <v>1386</v>
      </c>
      <c r="O236" t="s">
        <v>1387</v>
      </c>
      <c r="P236" t="s">
        <v>1388</v>
      </c>
      <c r="Q236" t="s">
        <v>1903</v>
      </c>
    </row>
    <row r="237" spans="1:17" x14ac:dyDescent="0.25">
      <c r="A237" t="s">
        <v>39</v>
      </c>
      <c r="B237" t="s">
        <v>1916</v>
      </c>
      <c r="C237" t="s">
        <v>331</v>
      </c>
      <c r="D237" t="s">
        <v>1415</v>
      </c>
      <c r="E237">
        <v>29859.988</v>
      </c>
      <c r="F237" t="s">
        <v>1460</v>
      </c>
      <c r="G237" t="s">
        <v>1917</v>
      </c>
      <c r="H237" t="s">
        <v>1649</v>
      </c>
      <c r="I237" t="s">
        <v>1469</v>
      </c>
      <c r="J237" t="s">
        <v>1385</v>
      </c>
      <c r="K237" t="b">
        <v>1</v>
      </c>
      <c r="L237" t="b">
        <v>0</v>
      </c>
      <c r="M237" t="s">
        <v>1385</v>
      </c>
      <c r="N237" t="s">
        <v>1386</v>
      </c>
      <c r="O237" t="s">
        <v>1387</v>
      </c>
      <c r="P237" t="s">
        <v>1388</v>
      </c>
      <c r="Q237" t="s">
        <v>1903</v>
      </c>
    </row>
    <row r="238" spans="1:17" x14ac:dyDescent="0.25">
      <c r="A238" t="s">
        <v>39</v>
      </c>
      <c r="B238" t="s">
        <v>1918</v>
      </c>
      <c r="C238" t="s">
        <v>331</v>
      </c>
      <c r="D238" t="s">
        <v>1419</v>
      </c>
      <c r="E238">
        <v>33145.954</v>
      </c>
      <c r="F238" t="s">
        <v>1460</v>
      </c>
      <c r="G238" t="s">
        <v>1919</v>
      </c>
      <c r="H238" t="s">
        <v>1649</v>
      </c>
      <c r="I238" t="s">
        <v>1405</v>
      </c>
      <c r="J238" t="s">
        <v>1385</v>
      </c>
      <c r="K238" t="b">
        <v>1</v>
      </c>
      <c r="L238" t="b">
        <v>0</v>
      </c>
      <c r="M238" t="s">
        <v>1385</v>
      </c>
      <c r="N238" t="s">
        <v>1386</v>
      </c>
      <c r="O238" t="s">
        <v>1387</v>
      </c>
      <c r="P238" t="s">
        <v>1388</v>
      </c>
      <c r="Q238" t="s">
        <v>1903</v>
      </c>
    </row>
    <row r="239" spans="1:17" x14ac:dyDescent="0.25">
      <c r="A239" t="s">
        <v>39</v>
      </c>
      <c r="B239" t="s">
        <v>1920</v>
      </c>
      <c r="C239" t="s">
        <v>331</v>
      </c>
      <c r="D239" t="s">
        <v>1423</v>
      </c>
      <c r="E239">
        <v>30117.227</v>
      </c>
      <c r="F239" t="s">
        <v>1460</v>
      </c>
      <c r="G239" t="s">
        <v>1921</v>
      </c>
      <c r="H239" t="s">
        <v>1649</v>
      </c>
      <c r="I239" t="s">
        <v>1409</v>
      </c>
      <c r="J239" t="s">
        <v>1385</v>
      </c>
      <c r="K239" t="b">
        <v>1</v>
      </c>
      <c r="L239" t="b">
        <v>0</v>
      </c>
      <c r="M239" t="s">
        <v>1385</v>
      </c>
      <c r="N239" t="s">
        <v>1386</v>
      </c>
      <c r="O239" t="s">
        <v>1387</v>
      </c>
      <c r="P239" t="s">
        <v>1388</v>
      </c>
      <c r="Q239" t="s">
        <v>1903</v>
      </c>
    </row>
    <row r="240" spans="1:17" x14ac:dyDescent="0.25">
      <c r="A240" t="s">
        <v>39</v>
      </c>
      <c r="B240" t="s">
        <v>1922</v>
      </c>
      <c r="C240" t="s">
        <v>331</v>
      </c>
      <c r="D240" t="s">
        <v>1425</v>
      </c>
      <c r="E240">
        <v>30946.877</v>
      </c>
      <c r="F240" t="s">
        <v>1460</v>
      </c>
      <c r="G240" t="s">
        <v>1923</v>
      </c>
      <c r="H240" t="s">
        <v>1649</v>
      </c>
      <c r="I240" t="s">
        <v>1413</v>
      </c>
      <c r="J240" t="s">
        <v>1385</v>
      </c>
      <c r="K240" t="b">
        <v>1</v>
      </c>
      <c r="L240" t="b">
        <v>0</v>
      </c>
      <c r="M240" t="s">
        <v>1385</v>
      </c>
      <c r="N240" t="s">
        <v>1386</v>
      </c>
      <c r="O240" t="s">
        <v>1387</v>
      </c>
      <c r="P240" t="s">
        <v>1388</v>
      </c>
      <c r="Q240" t="s">
        <v>1903</v>
      </c>
    </row>
    <row r="241" spans="1:17" x14ac:dyDescent="0.25">
      <c r="A241" t="s">
        <v>39</v>
      </c>
      <c r="B241" t="s">
        <v>1924</v>
      </c>
      <c r="C241" t="s">
        <v>331</v>
      </c>
      <c r="D241" t="s">
        <v>1428</v>
      </c>
      <c r="E241">
        <v>32994.068</v>
      </c>
      <c r="F241" t="s">
        <v>1460</v>
      </c>
      <c r="G241" t="s">
        <v>1925</v>
      </c>
      <c r="H241" t="s">
        <v>1649</v>
      </c>
      <c r="I241" t="s">
        <v>1469</v>
      </c>
      <c r="J241" t="s">
        <v>1385</v>
      </c>
      <c r="K241" t="b">
        <v>1</v>
      </c>
      <c r="L241" t="b">
        <v>0</v>
      </c>
      <c r="M241" t="s">
        <v>1385</v>
      </c>
      <c r="N241" t="s">
        <v>1386</v>
      </c>
      <c r="O241" t="s">
        <v>1387</v>
      </c>
      <c r="P241" t="s">
        <v>1388</v>
      </c>
      <c r="Q241" t="s">
        <v>1926</v>
      </c>
    </row>
    <row r="242" spans="1:17" x14ac:dyDescent="0.25">
      <c r="A242" t="s">
        <v>39</v>
      </c>
      <c r="B242" t="s">
        <v>1927</v>
      </c>
      <c r="C242" t="s">
        <v>334</v>
      </c>
      <c r="D242" t="s">
        <v>1380</v>
      </c>
      <c r="E242">
        <v>8625.552</v>
      </c>
      <c r="F242" t="s">
        <v>1460</v>
      </c>
      <c r="G242" t="s">
        <v>1928</v>
      </c>
      <c r="H242" t="s">
        <v>1649</v>
      </c>
      <c r="I242" t="s">
        <v>1650</v>
      </c>
      <c r="J242" t="s">
        <v>1385</v>
      </c>
      <c r="K242" t="b">
        <v>1</v>
      </c>
      <c r="L242" t="b">
        <v>0</v>
      </c>
      <c r="M242" t="s">
        <v>1385</v>
      </c>
      <c r="N242" t="s">
        <v>1386</v>
      </c>
      <c r="O242" t="s">
        <v>1387</v>
      </c>
      <c r="P242" t="s">
        <v>1388</v>
      </c>
      <c r="Q242" t="s">
        <v>1929</v>
      </c>
    </row>
    <row r="243" spans="1:17" x14ac:dyDescent="0.25">
      <c r="A243" t="s">
        <v>39</v>
      </c>
      <c r="B243" t="s">
        <v>1930</v>
      </c>
      <c r="C243" t="s">
        <v>334</v>
      </c>
      <c r="D243" t="s">
        <v>1391</v>
      </c>
      <c r="E243">
        <v>8785.54</v>
      </c>
      <c r="F243" t="s">
        <v>1460</v>
      </c>
      <c r="G243" t="s">
        <v>1931</v>
      </c>
      <c r="H243" t="s">
        <v>1649</v>
      </c>
      <c r="I243" t="s">
        <v>1654</v>
      </c>
      <c r="J243" t="s">
        <v>1385</v>
      </c>
      <c r="K243" t="b">
        <v>1</v>
      </c>
      <c r="L243" t="b">
        <v>0</v>
      </c>
      <c r="M243" t="s">
        <v>1385</v>
      </c>
      <c r="N243" t="s">
        <v>1386</v>
      </c>
      <c r="O243" t="s">
        <v>1387</v>
      </c>
      <c r="P243" t="s">
        <v>1388</v>
      </c>
      <c r="Q243" t="s">
        <v>1929</v>
      </c>
    </row>
    <row r="244" spans="1:17" x14ac:dyDescent="0.25">
      <c r="A244" t="s">
        <v>39</v>
      </c>
      <c r="B244" t="s">
        <v>1932</v>
      </c>
      <c r="C244" t="s">
        <v>334</v>
      </c>
      <c r="D244" t="s">
        <v>1395</v>
      </c>
      <c r="E244">
        <v>9462.491</v>
      </c>
      <c r="F244" t="s">
        <v>1460</v>
      </c>
      <c r="G244" t="s">
        <v>1933</v>
      </c>
      <c r="H244" t="s">
        <v>1649</v>
      </c>
      <c r="I244" t="s">
        <v>1657</v>
      </c>
      <c r="J244" t="s">
        <v>1385</v>
      </c>
      <c r="K244" t="b">
        <v>1</v>
      </c>
      <c r="L244" t="b">
        <v>0</v>
      </c>
      <c r="M244" t="s">
        <v>1385</v>
      </c>
      <c r="N244" t="s">
        <v>1386</v>
      </c>
      <c r="O244" t="s">
        <v>1387</v>
      </c>
      <c r="P244" t="s">
        <v>1388</v>
      </c>
      <c r="Q244" t="s">
        <v>1929</v>
      </c>
    </row>
    <row r="245" spans="1:17" x14ac:dyDescent="0.25">
      <c r="A245" t="s">
        <v>39</v>
      </c>
      <c r="B245" t="s">
        <v>1934</v>
      </c>
      <c r="C245" t="s">
        <v>334</v>
      </c>
      <c r="D245" t="s">
        <v>1399</v>
      </c>
      <c r="E245">
        <v>9698.752</v>
      </c>
      <c r="F245" t="s">
        <v>1460</v>
      </c>
      <c r="G245" t="s">
        <v>1935</v>
      </c>
      <c r="H245" t="s">
        <v>1649</v>
      </c>
      <c r="I245" t="s">
        <v>1660</v>
      </c>
      <c r="J245" t="s">
        <v>1385</v>
      </c>
      <c r="K245" t="b">
        <v>1</v>
      </c>
      <c r="L245" t="b">
        <v>0</v>
      </c>
      <c r="M245" t="s">
        <v>1385</v>
      </c>
      <c r="N245" t="s">
        <v>1386</v>
      </c>
      <c r="O245" t="s">
        <v>1387</v>
      </c>
      <c r="P245" t="s">
        <v>1388</v>
      </c>
      <c r="Q245" t="s">
        <v>1929</v>
      </c>
    </row>
    <row r="246" spans="1:17" x14ac:dyDescent="0.25">
      <c r="A246" t="s">
        <v>39</v>
      </c>
      <c r="B246" t="s">
        <v>1936</v>
      </c>
      <c r="C246" t="s">
        <v>334</v>
      </c>
      <c r="D246" t="s">
        <v>1403</v>
      </c>
      <c r="E246">
        <v>9917.278</v>
      </c>
      <c r="F246" t="s">
        <v>1460</v>
      </c>
      <c r="G246" t="s">
        <v>1937</v>
      </c>
      <c r="H246" t="s">
        <v>1649</v>
      </c>
      <c r="I246" t="s">
        <v>1384</v>
      </c>
      <c r="J246" t="s">
        <v>1385</v>
      </c>
      <c r="K246" t="b">
        <v>1</v>
      </c>
      <c r="L246" t="b">
        <v>0</v>
      </c>
      <c r="M246" t="s">
        <v>1385</v>
      </c>
      <c r="N246" t="s">
        <v>1386</v>
      </c>
      <c r="O246" t="s">
        <v>1387</v>
      </c>
      <c r="P246" t="s">
        <v>1388</v>
      </c>
      <c r="Q246" t="s">
        <v>1929</v>
      </c>
    </row>
    <row r="247" spans="1:17" x14ac:dyDescent="0.25">
      <c r="A247" t="s">
        <v>39</v>
      </c>
      <c r="B247" t="s">
        <v>1938</v>
      </c>
      <c r="C247" t="s">
        <v>334</v>
      </c>
      <c r="D247" t="s">
        <v>1407</v>
      </c>
      <c r="E247">
        <v>12666.6</v>
      </c>
      <c r="F247" t="s">
        <v>1460</v>
      </c>
      <c r="G247" t="s">
        <v>1939</v>
      </c>
      <c r="H247" t="s">
        <v>1649</v>
      </c>
      <c r="I247" t="s">
        <v>1393</v>
      </c>
      <c r="J247" t="s">
        <v>1385</v>
      </c>
      <c r="K247" t="b">
        <v>1</v>
      </c>
      <c r="L247" t="b">
        <v>0</v>
      </c>
      <c r="M247" t="s">
        <v>1385</v>
      </c>
      <c r="N247" t="s">
        <v>1386</v>
      </c>
      <c r="O247" t="s">
        <v>1387</v>
      </c>
      <c r="P247" t="s">
        <v>1388</v>
      </c>
      <c r="Q247" t="s">
        <v>1929</v>
      </c>
    </row>
    <row r="248" spans="1:17" x14ac:dyDescent="0.25">
      <c r="A248" t="s">
        <v>39</v>
      </c>
      <c r="B248" t="s">
        <v>1940</v>
      </c>
      <c r="C248" t="s">
        <v>334</v>
      </c>
      <c r="D248" t="s">
        <v>1411</v>
      </c>
      <c r="E248">
        <v>12922.012</v>
      </c>
      <c r="F248" t="s">
        <v>1460</v>
      </c>
      <c r="G248" t="s">
        <v>1941</v>
      </c>
      <c r="H248" t="s">
        <v>1649</v>
      </c>
      <c r="I248" t="s">
        <v>1397</v>
      </c>
      <c r="J248" t="s">
        <v>1385</v>
      </c>
      <c r="K248" t="b">
        <v>1</v>
      </c>
      <c r="L248" t="b">
        <v>0</v>
      </c>
      <c r="M248" t="s">
        <v>1385</v>
      </c>
      <c r="N248" t="s">
        <v>1386</v>
      </c>
      <c r="O248" t="s">
        <v>1387</v>
      </c>
      <c r="P248" t="s">
        <v>1388</v>
      </c>
      <c r="Q248" t="s">
        <v>1929</v>
      </c>
    </row>
    <row r="249" spans="1:17" x14ac:dyDescent="0.25">
      <c r="A249" t="s">
        <v>39</v>
      </c>
      <c r="B249" t="s">
        <v>1942</v>
      </c>
      <c r="C249" t="s">
        <v>334</v>
      </c>
      <c r="D249" t="s">
        <v>1415</v>
      </c>
      <c r="E249">
        <v>13530.565</v>
      </c>
      <c r="F249" t="s">
        <v>1460</v>
      </c>
      <c r="G249" t="s">
        <v>1943</v>
      </c>
      <c r="H249" t="s">
        <v>1649</v>
      </c>
      <c r="I249" t="s">
        <v>1469</v>
      </c>
      <c r="J249" t="s">
        <v>1385</v>
      </c>
      <c r="K249" t="b">
        <v>1</v>
      </c>
      <c r="L249" t="b">
        <v>0</v>
      </c>
      <c r="M249" t="s">
        <v>1385</v>
      </c>
      <c r="N249" t="s">
        <v>1386</v>
      </c>
      <c r="O249" t="s">
        <v>1387</v>
      </c>
      <c r="P249" t="s">
        <v>1388</v>
      </c>
      <c r="Q249" t="s">
        <v>1929</v>
      </c>
    </row>
    <row r="250" spans="1:17" x14ac:dyDescent="0.25">
      <c r="A250" t="s">
        <v>39</v>
      </c>
      <c r="B250" t="s">
        <v>1944</v>
      </c>
      <c r="C250" t="s">
        <v>334</v>
      </c>
      <c r="D250" t="s">
        <v>1419</v>
      </c>
      <c r="E250">
        <v>14785.553</v>
      </c>
      <c r="F250" t="s">
        <v>1460</v>
      </c>
      <c r="G250" t="s">
        <v>1945</v>
      </c>
      <c r="H250" t="s">
        <v>1649</v>
      </c>
      <c r="I250" t="s">
        <v>1405</v>
      </c>
      <c r="J250" t="s">
        <v>1385</v>
      </c>
      <c r="K250" t="b">
        <v>1</v>
      </c>
      <c r="L250" t="b">
        <v>0</v>
      </c>
      <c r="M250" t="s">
        <v>1385</v>
      </c>
      <c r="N250" t="s">
        <v>1386</v>
      </c>
      <c r="O250" t="s">
        <v>1387</v>
      </c>
      <c r="P250" t="s">
        <v>1388</v>
      </c>
      <c r="Q250" t="s">
        <v>1929</v>
      </c>
    </row>
    <row r="251" spans="1:17" x14ac:dyDescent="0.25">
      <c r="A251" t="s">
        <v>39</v>
      </c>
      <c r="B251" t="s">
        <v>1946</v>
      </c>
      <c r="C251" t="s">
        <v>334</v>
      </c>
      <c r="D251" t="s">
        <v>1423</v>
      </c>
      <c r="E251">
        <v>15351.967</v>
      </c>
      <c r="F251" t="s">
        <v>1460</v>
      </c>
      <c r="G251" t="s">
        <v>1947</v>
      </c>
      <c r="H251" t="s">
        <v>1649</v>
      </c>
      <c r="I251" t="s">
        <v>1409</v>
      </c>
      <c r="J251" t="s">
        <v>1385</v>
      </c>
      <c r="K251" t="b">
        <v>1</v>
      </c>
      <c r="L251" t="b">
        <v>0</v>
      </c>
      <c r="M251" t="s">
        <v>1385</v>
      </c>
      <c r="N251" t="s">
        <v>1386</v>
      </c>
      <c r="O251" t="s">
        <v>1387</v>
      </c>
      <c r="P251" t="s">
        <v>1388</v>
      </c>
      <c r="Q251" t="s">
        <v>1929</v>
      </c>
    </row>
    <row r="252" spans="1:17" x14ac:dyDescent="0.25">
      <c r="A252" t="s">
        <v>39</v>
      </c>
      <c r="B252" t="s">
        <v>1948</v>
      </c>
      <c r="C252" t="s">
        <v>334</v>
      </c>
      <c r="D252" t="s">
        <v>1425</v>
      </c>
      <c r="E252">
        <v>16013.634</v>
      </c>
      <c r="F252" t="s">
        <v>1460</v>
      </c>
      <c r="G252" t="s">
        <v>1949</v>
      </c>
      <c r="H252" t="s">
        <v>1649</v>
      </c>
      <c r="I252" t="s">
        <v>1413</v>
      </c>
      <c r="J252" t="s">
        <v>1385</v>
      </c>
      <c r="K252" t="b">
        <v>1</v>
      </c>
      <c r="L252" t="b">
        <v>0</v>
      </c>
      <c r="M252" t="s">
        <v>1385</v>
      </c>
      <c r="N252" t="s">
        <v>1386</v>
      </c>
      <c r="O252" t="s">
        <v>1387</v>
      </c>
      <c r="P252" t="s">
        <v>1388</v>
      </c>
      <c r="Q252" t="s">
        <v>1929</v>
      </c>
    </row>
    <row r="253" spans="1:17" x14ac:dyDescent="0.25">
      <c r="A253" t="s">
        <v>39</v>
      </c>
      <c r="B253" t="s">
        <v>1950</v>
      </c>
      <c r="C253" t="s">
        <v>334</v>
      </c>
      <c r="D253" t="s">
        <v>1428</v>
      </c>
      <c r="E253">
        <v>15895.891</v>
      </c>
      <c r="F253" t="s">
        <v>1460</v>
      </c>
      <c r="G253" t="s">
        <v>1951</v>
      </c>
      <c r="H253" t="s">
        <v>1649</v>
      </c>
      <c r="I253" t="s">
        <v>1469</v>
      </c>
      <c r="J253" t="s">
        <v>1385</v>
      </c>
      <c r="K253" t="b">
        <v>1</v>
      </c>
      <c r="L253" t="b">
        <v>0</v>
      </c>
      <c r="M253" t="s">
        <v>1385</v>
      </c>
      <c r="N253" t="s">
        <v>1386</v>
      </c>
      <c r="O253" t="s">
        <v>1387</v>
      </c>
      <c r="P253" t="s">
        <v>1388</v>
      </c>
      <c r="Q253" t="s">
        <v>1952</v>
      </c>
    </row>
    <row r="254" spans="1:17" x14ac:dyDescent="0.25">
      <c r="A254" t="s">
        <v>39</v>
      </c>
      <c r="B254" t="s">
        <v>1953</v>
      </c>
      <c r="C254" t="s">
        <v>339</v>
      </c>
      <c r="D254" t="s">
        <v>1380</v>
      </c>
      <c r="E254">
        <v>1.802</v>
      </c>
      <c r="F254" t="s">
        <v>1381</v>
      </c>
      <c r="G254" t="s">
        <v>1954</v>
      </c>
      <c r="H254" t="s">
        <v>1649</v>
      </c>
      <c r="I254" t="s">
        <v>1650</v>
      </c>
      <c r="J254" t="s">
        <v>1385</v>
      </c>
      <c r="K254" t="b">
        <v>1</v>
      </c>
      <c r="L254" t="b">
        <v>0</v>
      </c>
      <c r="M254" t="s">
        <v>1385</v>
      </c>
      <c r="N254" t="s">
        <v>1386</v>
      </c>
      <c r="O254" t="s">
        <v>1387</v>
      </c>
      <c r="P254" t="s">
        <v>1388</v>
      </c>
      <c r="Q254" t="s">
        <v>1385</v>
      </c>
    </row>
    <row r="255" spans="1:17" x14ac:dyDescent="0.25">
      <c r="A255" t="s">
        <v>39</v>
      </c>
      <c r="B255" t="s">
        <v>1955</v>
      </c>
      <c r="C255" t="s">
        <v>339</v>
      </c>
      <c r="D255" t="s">
        <v>1391</v>
      </c>
      <c r="E255">
        <v>0.406</v>
      </c>
      <c r="F255" t="s">
        <v>1381</v>
      </c>
      <c r="G255" t="s">
        <v>1956</v>
      </c>
      <c r="H255" t="s">
        <v>1649</v>
      </c>
      <c r="I255" t="s">
        <v>1654</v>
      </c>
      <c r="J255" t="s">
        <v>1385</v>
      </c>
      <c r="K255" t="b">
        <v>1</v>
      </c>
      <c r="L255" t="b">
        <v>0</v>
      </c>
      <c r="M255" t="s">
        <v>1385</v>
      </c>
      <c r="N255" t="s">
        <v>1386</v>
      </c>
      <c r="O255" t="s">
        <v>1387</v>
      </c>
      <c r="P255" t="s">
        <v>1388</v>
      </c>
      <c r="Q255" t="s">
        <v>1385</v>
      </c>
    </row>
    <row r="256" spans="1:17" x14ac:dyDescent="0.25">
      <c r="A256" t="s">
        <v>39</v>
      </c>
      <c r="B256" t="s">
        <v>1957</v>
      </c>
      <c r="C256" t="s">
        <v>339</v>
      </c>
      <c r="D256" t="s">
        <v>1395</v>
      </c>
      <c r="E256">
        <v>0.406</v>
      </c>
      <c r="F256" t="s">
        <v>1381</v>
      </c>
      <c r="G256" t="s">
        <v>1956</v>
      </c>
      <c r="H256" t="s">
        <v>1649</v>
      </c>
      <c r="I256" t="s">
        <v>1657</v>
      </c>
      <c r="J256" t="s">
        <v>1385</v>
      </c>
      <c r="K256" t="b">
        <v>1</v>
      </c>
      <c r="L256" t="b">
        <v>0</v>
      </c>
      <c r="M256" t="s">
        <v>1385</v>
      </c>
      <c r="N256" t="s">
        <v>1386</v>
      </c>
      <c r="O256" t="s">
        <v>1387</v>
      </c>
      <c r="P256" t="s">
        <v>1388</v>
      </c>
      <c r="Q256" t="s">
        <v>1385</v>
      </c>
    </row>
    <row r="257" spans="1:17" x14ac:dyDescent="0.25">
      <c r="A257" t="s">
        <v>39</v>
      </c>
      <c r="B257" t="s">
        <v>1958</v>
      </c>
      <c r="C257" t="s">
        <v>339</v>
      </c>
      <c r="D257" t="s">
        <v>1399</v>
      </c>
      <c r="E257">
        <v>0.406</v>
      </c>
      <c r="F257" t="s">
        <v>1381</v>
      </c>
      <c r="G257" t="s">
        <v>1956</v>
      </c>
      <c r="H257" t="s">
        <v>1649</v>
      </c>
      <c r="I257" t="s">
        <v>1660</v>
      </c>
      <c r="J257" t="s">
        <v>1385</v>
      </c>
      <c r="K257" t="b">
        <v>1</v>
      </c>
      <c r="L257" t="b">
        <v>0</v>
      </c>
      <c r="M257" t="s">
        <v>1385</v>
      </c>
      <c r="N257" t="s">
        <v>1386</v>
      </c>
      <c r="O257" t="s">
        <v>1387</v>
      </c>
      <c r="P257" t="s">
        <v>1388</v>
      </c>
      <c r="Q257" t="s">
        <v>1385</v>
      </c>
    </row>
    <row r="258" spans="1:17" x14ac:dyDescent="0.25">
      <c r="A258" t="s">
        <v>39</v>
      </c>
      <c r="B258" t="s">
        <v>1959</v>
      </c>
      <c r="C258" t="s">
        <v>339</v>
      </c>
      <c r="D258" t="s">
        <v>1403</v>
      </c>
      <c r="E258">
        <v>0.406</v>
      </c>
      <c r="F258" t="s">
        <v>1381</v>
      </c>
      <c r="G258" t="s">
        <v>1956</v>
      </c>
      <c r="H258" t="s">
        <v>1649</v>
      </c>
      <c r="I258" t="s">
        <v>1384</v>
      </c>
      <c r="J258" t="s">
        <v>1385</v>
      </c>
      <c r="K258" t="b">
        <v>1</v>
      </c>
      <c r="L258" t="b">
        <v>0</v>
      </c>
      <c r="M258" t="s">
        <v>1385</v>
      </c>
      <c r="N258" t="s">
        <v>1386</v>
      </c>
      <c r="O258" t="s">
        <v>1387</v>
      </c>
      <c r="P258" t="s">
        <v>1388</v>
      </c>
      <c r="Q258" t="s">
        <v>1385</v>
      </c>
    </row>
    <row r="259" spans="1:17" x14ac:dyDescent="0.25">
      <c r="A259" t="s">
        <v>39</v>
      </c>
      <c r="B259" t="s">
        <v>1960</v>
      </c>
      <c r="C259" t="s">
        <v>339</v>
      </c>
      <c r="D259" t="s">
        <v>1407</v>
      </c>
      <c r="E259">
        <v>0.406</v>
      </c>
      <c r="F259" t="s">
        <v>1381</v>
      </c>
      <c r="G259" t="s">
        <v>1956</v>
      </c>
      <c r="H259" t="s">
        <v>1649</v>
      </c>
      <c r="I259" t="s">
        <v>1393</v>
      </c>
      <c r="J259" t="s">
        <v>1385</v>
      </c>
      <c r="K259" t="b">
        <v>1</v>
      </c>
      <c r="L259" t="b">
        <v>0</v>
      </c>
      <c r="M259" t="s">
        <v>1385</v>
      </c>
      <c r="N259" t="s">
        <v>1386</v>
      </c>
      <c r="O259" t="s">
        <v>1387</v>
      </c>
      <c r="P259" t="s">
        <v>1388</v>
      </c>
      <c r="Q259" t="s">
        <v>1385</v>
      </c>
    </row>
    <row r="260" spans="1:17" x14ac:dyDescent="0.25">
      <c r="A260" t="s">
        <v>39</v>
      </c>
      <c r="B260" t="s">
        <v>1961</v>
      </c>
      <c r="C260" t="s">
        <v>339</v>
      </c>
      <c r="D260" t="s">
        <v>1411</v>
      </c>
      <c r="E260">
        <v>0.406</v>
      </c>
      <c r="F260" t="s">
        <v>1381</v>
      </c>
      <c r="G260" t="s">
        <v>1956</v>
      </c>
      <c r="H260" t="s">
        <v>1649</v>
      </c>
      <c r="I260" t="s">
        <v>1397</v>
      </c>
      <c r="J260" t="s">
        <v>1385</v>
      </c>
      <c r="K260" t="b">
        <v>1</v>
      </c>
      <c r="L260" t="b">
        <v>0</v>
      </c>
      <c r="M260" t="s">
        <v>1385</v>
      </c>
      <c r="N260" t="s">
        <v>1386</v>
      </c>
      <c r="O260" t="s">
        <v>1387</v>
      </c>
      <c r="P260" t="s">
        <v>1388</v>
      </c>
      <c r="Q260" t="s">
        <v>1385</v>
      </c>
    </row>
    <row r="261" spans="1:17" x14ac:dyDescent="0.25">
      <c r="A261" t="s">
        <v>39</v>
      </c>
      <c r="B261" t="s">
        <v>1962</v>
      </c>
      <c r="C261" t="s">
        <v>339</v>
      </c>
      <c r="D261" t="s">
        <v>1415</v>
      </c>
      <c r="E261">
        <v>0.406</v>
      </c>
      <c r="F261" t="s">
        <v>1381</v>
      </c>
      <c r="G261" t="s">
        <v>1956</v>
      </c>
      <c r="H261" t="s">
        <v>1649</v>
      </c>
      <c r="I261" t="s">
        <v>1469</v>
      </c>
      <c r="J261" t="s">
        <v>1385</v>
      </c>
      <c r="K261" t="b">
        <v>1</v>
      </c>
      <c r="L261" t="b">
        <v>0</v>
      </c>
      <c r="M261" t="s">
        <v>1385</v>
      </c>
      <c r="N261" t="s">
        <v>1386</v>
      </c>
      <c r="O261" t="s">
        <v>1387</v>
      </c>
      <c r="P261" t="s">
        <v>1388</v>
      </c>
      <c r="Q261" t="s">
        <v>1385</v>
      </c>
    </row>
    <row r="262" spans="1:17" x14ac:dyDescent="0.25">
      <c r="A262" t="s">
        <v>39</v>
      </c>
      <c r="B262" t="s">
        <v>1963</v>
      </c>
      <c r="C262" t="s">
        <v>339</v>
      </c>
      <c r="D262" t="s">
        <v>1419</v>
      </c>
      <c r="E262">
        <v>0.406</v>
      </c>
      <c r="F262" t="s">
        <v>1381</v>
      </c>
      <c r="G262" t="s">
        <v>1956</v>
      </c>
      <c r="H262" t="s">
        <v>1649</v>
      </c>
      <c r="I262" t="s">
        <v>1405</v>
      </c>
      <c r="J262" t="s">
        <v>1385</v>
      </c>
      <c r="K262" t="b">
        <v>1</v>
      </c>
      <c r="L262" t="b">
        <v>0</v>
      </c>
      <c r="M262" t="s">
        <v>1385</v>
      </c>
      <c r="N262" t="s">
        <v>1386</v>
      </c>
      <c r="O262" t="s">
        <v>1387</v>
      </c>
      <c r="P262" t="s">
        <v>1388</v>
      </c>
      <c r="Q262" t="s">
        <v>1385</v>
      </c>
    </row>
    <row r="263" spans="1:17" x14ac:dyDescent="0.25">
      <c r="A263" t="s">
        <v>39</v>
      </c>
      <c r="B263" t="s">
        <v>1964</v>
      </c>
      <c r="C263" t="s">
        <v>339</v>
      </c>
      <c r="D263" t="s">
        <v>1423</v>
      </c>
      <c r="E263">
        <v>0.406</v>
      </c>
      <c r="F263" t="s">
        <v>1381</v>
      </c>
      <c r="G263" t="s">
        <v>1956</v>
      </c>
      <c r="H263" t="s">
        <v>1649</v>
      </c>
      <c r="I263" t="s">
        <v>1409</v>
      </c>
      <c r="J263" t="s">
        <v>1385</v>
      </c>
      <c r="K263" t="b">
        <v>1</v>
      </c>
      <c r="L263" t="b">
        <v>0</v>
      </c>
      <c r="M263" t="s">
        <v>1385</v>
      </c>
      <c r="N263" t="s">
        <v>1386</v>
      </c>
      <c r="O263" t="s">
        <v>1387</v>
      </c>
      <c r="P263" t="s">
        <v>1388</v>
      </c>
      <c r="Q263" t="s">
        <v>1385</v>
      </c>
    </row>
    <row r="264" spans="1:17" x14ac:dyDescent="0.25">
      <c r="A264" t="s">
        <v>39</v>
      </c>
      <c r="B264" t="s">
        <v>1965</v>
      </c>
      <c r="C264" t="s">
        <v>339</v>
      </c>
      <c r="D264" t="s">
        <v>1425</v>
      </c>
      <c r="E264">
        <v>0.406</v>
      </c>
      <c r="F264" t="s">
        <v>1381</v>
      </c>
      <c r="G264" t="s">
        <v>1956</v>
      </c>
      <c r="H264" t="s">
        <v>1649</v>
      </c>
      <c r="I264" t="s">
        <v>1413</v>
      </c>
      <c r="J264" t="s">
        <v>1385</v>
      </c>
      <c r="K264" t="b">
        <v>1</v>
      </c>
      <c r="L264" t="b">
        <v>0</v>
      </c>
      <c r="M264" t="s">
        <v>1385</v>
      </c>
      <c r="N264" t="s">
        <v>1386</v>
      </c>
      <c r="O264" t="s">
        <v>1387</v>
      </c>
      <c r="P264" t="s">
        <v>1388</v>
      </c>
      <c r="Q264" t="s">
        <v>1385</v>
      </c>
    </row>
    <row r="265" spans="1:17" x14ac:dyDescent="0.25">
      <c r="A265" t="s">
        <v>39</v>
      </c>
      <c r="B265" t="s">
        <v>1966</v>
      </c>
      <c r="C265" t="s">
        <v>339</v>
      </c>
      <c r="D265" t="s">
        <v>1428</v>
      </c>
      <c r="E265">
        <v>0.406</v>
      </c>
      <c r="F265" t="s">
        <v>1381</v>
      </c>
      <c r="G265" t="s">
        <v>1956</v>
      </c>
      <c r="H265" t="s">
        <v>1649</v>
      </c>
      <c r="I265" t="s">
        <v>1469</v>
      </c>
      <c r="J265" t="s">
        <v>1385</v>
      </c>
      <c r="K265" t="b">
        <v>1</v>
      </c>
      <c r="L265" t="b">
        <v>0</v>
      </c>
      <c r="M265" t="s">
        <v>1385</v>
      </c>
      <c r="N265" t="s">
        <v>1386</v>
      </c>
      <c r="O265" t="s">
        <v>1387</v>
      </c>
      <c r="P265" t="s">
        <v>1388</v>
      </c>
      <c r="Q265" t="s">
        <v>1385</v>
      </c>
    </row>
    <row r="266" spans="1:17" x14ac:dyDescent="0.25">
      <c r="A266" t="s">
        <v>39</v>
      </c>
      <c r="B266" t="s">
        <v>1967</v>
      </c>
      <c r="C266" t="s">
        <v>340</v>
      </c>
      <c r="D266" t="s">
        <v>1380</v>
      </c>
      <c r="E266">
        <v>2245.734</v>
      </c>
      <c r="F266" t="s">
        <v>1460</v>
      </c>
      <c r="G266" t="s">
        <v>1968</v>
      </c>
      <c r="H266" t="s">
        <v>1649</v>
      </c>
      <c r="I266" t="s">
        <v>1650</v>
      </c>
      <c r="J266" t="s">
        <v>1385</v>
      </c>
      <c r="K266" t="b">
        <v>1</v>
      </c>
      <c r="L266" t="b">
        <v>0</v>
      </c>
      <c r="M266" t="s">
        <v>1385</v>
      </c>
      <c r="N266" t="s">
        <v>1386</v>
      </c>
      <c r="O266" t="s">
        <v>1387</v>
      </c>
      <c r="P266" t="s">
        <v>1388</v>
      </c>
      <c r="Q266" t="s">
        <v>1969</v>
      </c>
    </row>
    <row r="267" spans="1:17" x14ac:dyDescent="0.25">
      <c r="A267" t="s">
        <v>39</v>
      </c>
      <c r="B267" t="s">
        <v>1970</v>
      </c>
      <c r="C267" t="s">
        <v>340</v>
      </c>
      <c r="D267" t="s">
        <v>1391</v>
      </c>
      <c r="E267">
        <v>2196.941</v>
      </c>
      <c r="F267" t="s">
        <v>1460</v>
      </c>
      <c r="G267" t="s">
        <v>1971</v>
      </c>
      <c r="H267" t="s">
        <v>1649</v>
      </c>
      <c r="I267" t="s">
        <v>1654</v>
      </c>
      <c r="J267" t="s">
        <v>1385</v>
      </c>
      <c r="K267" t="b">
        <v>1</v>
      </c>
      <c r="L267" t="b">
        <v>0</v>
      </c>
      <c r="M267" t="s">
        <v>1385</v>
      </c>
      <c r="N267" t="s">
        <v>1386</v>
      </c>
      <c r="O267" t="s">
        <v>1387</v>
      </c>
      <c r="P267" t="s">
        <v>1388</v>
      </c>
      <c r="Q267" t="s">
        <v>1969</v>
      </c>
    </row>
    <row r="268" spans="1:17" x14ac:dyDescent="0.25">
      <c r="A268" t="s">
        <v>39</v>
      </c>
      <c r="B268" t="s">
        <v>1972</v>
      </c>
      <c r="C268" t="s">
        <v>340</v>
      </c>
      <c r="D268" t="s">
        <v>1395</v>
      </c>
      <c r="E268">
        <v>2244.576</v>
      </c>
      <c r="F268" t="s">
        <v>1460</v>
      </c>
      <c r="G268" t="s">
        <v>1973</v>
      </c>
      <c r="H268" t="s">
        <v>1649</v>
      </c>
      <c r="I268" t="s">
        <v>1657</v>
      </c>
      <c r="J268" t="s">
        <v>1385</v>
      </c>
      <c r="K268" t="b">
        <v>1</v>
      </c>
      <c r="L268" t="b">
        <v>0</v>
      </c>
      <c r="M268" t="s">
        <v>1385</v>
      </c>
      <c r="N268" t="s">
        <v>1386</v>
      </c>
      <c r="O268" t="s">
        <v>1387</v>
      </c>
      <c r="P268" t="s">
        <v>1388</v>
      </c>
      <c r="Q268" t="s">
        <v>1969</v>
      </c>
    </row>
    <row r="269" spans="1:17" x14ac:dyDescent="0.25">
      <c r="A269" t="s">
        <v>39</v>
      </c>
      <c r="B269" t="s">
        <v>1974</v>
      </c>
      <c r="C269" t="s">
        <v>340</v>
      </c>
      <c r="D269" t="s">
        <v>1399</v>
      </c>
      <c r="E269">
        <v>2255.528</v>
      </c>
      <c r="F269" t="s">
        <v>1460</v>
      </c>
      <c r="G269" t="s">
        <v>1975</v>
      </c>
      <c r="H269" t="s">
        <v>1649</v>
      </c>
      <c r="I269" t="s">
        <v>1660</v>
      </c>
      <c r="J269" t="s">
        <v>1385</v>
      </c>
      <c r="K269" t="b">
        <v>1</v>
      </c>
      <c r="L269" t="b">
        <v>0</v>
      </c>
      <c r="M269" t="s">
        <v>1385</v>
      </c>
      <c r="N269" t="s">
        <v>1386</v>
      </c>
      <c r="O269" t="s">
        <v>1387</v>
      </c>
      <c r="P269" t="s">
        <v>1388</v>
      </c>
      <c r="Q269" t="s">
        <v>1969</v>
      </c>
    </row>
    <row r="270" spans="1:17" x14ac:dyDescent="0.25">
      <c r="A270" t="s">
        <v>39</v>
      </c>
      <c r="B270" t="s">
        <v>1976</v>
      </c>
      <c r="C270" t="s">
        <v>340</v>
      </c>
      <c r="D270" t="s">
        <v>1403</v>
      </c>
      <c r="E270">
        <v>2238.627</v>
      </c>
      <c r="F270" t="s">
        <v>1460</v>
      </c>
      <c r="G270" t="s">
        <v>1977</v>
      </c>
      <c r="H270" t="s">
        <v>1649</v>
      </c>
      <c r="I270" t="s">
        <v>1384</v>
      </c>
      <c r="J270" t="s">
        <v>1385</v>
      </c>
      <c r="K270" t="b">
        <v>1</v>
      </c>
      <c r="L270" t="b">
        <v>0</v>
      </c>
      <c r="M270" t="s">
        <v>1385</v>
      </c>
      <c r="N270" t="s">
        <v>1386</v>
      </c>
      <c r="O270" t="s">
        <v>1387</v>
      </c>
      <c r="P270" t="s">
        <v>1388</v>
      </c>
      <c r="Q270" t="s">
        <v>1969</v>
      </c>
    </row>
    <row r="271" spans="1:17" x14ac:dyDescent="0.25">
      <c r="A271" t="s">
        <v>39</v>
      </c>
      <c r="B271" t="s">
        <v>1978</v>
      </c>
      <c r="C271" t="s">
        <v>340</v>
      </c>
      <c r="D271" t="s">
        <v>1407</v>
      </c>
      <c r="E271">
        <v>2263.244</v>
      </c>
      <c r="F271" t="s">
        <v>1460</v>
      </c>
      <c r="G271" t="s">
        <v>1979</v>
      </c>
      <c r="H271" t="s">
        <v>1649</v>
      </c>
      <c r="I271" t="s">
        <v>1393</v>
      </c>
      <c r="J271" t="s">
        <v>1385</v>
      </c>
      <c r="K271" t="b">
        <v>1</v>
      </c>
      <c r="L271" t="b">
        <v>0</v>
      </c>
      <c r="M271" t="s">
        <v>1385</v>
      </c>
      <c r="N271" t="s">
        <v>1386</v>
      </c>
      <c r="O271" t="s">
        <v>1387</v>
      </c>
      <c r="P271" t="s">
        <v>1388</v>
      </c>
      <c r="Q271" t="s">
        <v>1969</v>
      </c>
    </row>
    <row r="272" spans="1:17" x14ac:dyDescent="0.25">
      <c r="A272" t="s">
        <v>39</v>
      </c>
      <c r="B272" t="s">
        <v>1980</v>
      </c>
      <c r="C272" t="s">
        <v>340</v>
      </c>
      <c r="D272" t="s">
        <v>1411</v>
      </c>
      <c r="E272">
        <v>2291.777</v>
      </c>
      <c r="F272" t="s">
        <v>1460</v>
      </c>
      <c r="G272" t="s">
        <v>1981</v>
      </c>
      <c r="H272" t="s">
        <v>1649</v>
      </c>
      <c r="I272" t="s">
        <v>1397</v>
      </c>
      <c r="J272" t="s">
        <v>1385</v>
      </c>
      <c r="K272" t="b">
        <v>1</v>
      </c>
      <c r="L272" t="b">
        <v>0</v>
      </c>
      <c r="M272" t="s">
        <v>1385</v>
      </c>
      <c r="N272" t="s">
        <v>1386</v>
      </c>
      <c r="O272" t="s">
        <v>1387</v>
      </c>
      <c r="P272" t="s">
        <v>1388</v>
      </c>
      <c r="Q272" t="s">
        <v>1969</v>
      </c>
    </row>
    <row r="273" spans="1:17" x14ac:dyDescent="0.25">
      <c r="A273" t="s">
        <v>39</v>
      </c>
      <c r="B273" t="s">
        <v>1982</v>
      </c>
      <c r="C273" t="s">
        <v>340</v>
      </c>
      <c r="D273" t="s">
        <v>1415</v>
      </c>
      <c r="E273">
        <v>2309.758</v>
      </c>
      <c r="F273" t="s">
        <v>1460</v>
      </c>
      <c r="G273" t="s">
        <v>1983</v>
      </c>
      <c r="H273" t="s">
        <v>1649</v>
      </c>
      <c r="I273" t="s">
        <v>1469</v>
      </c>
      <c r="J273" t="s">
        <v>1385</v>
      </c>
      <c r="K273" t="b">
        <v>1</v>
      </c>
      <c r="L273" t="b">
        <v>0</v>
      </c>
      <c r="M273" t="s">
        <v>1385</v>
      </c>
      <c r="N273" t="s">
        <v>1386</v>
      </c>
      <c r="O273" t="s">
        <v>1387</v>
      </c>
      <c r="P273" t="s">
        <v>1388</v>
      </c>
      <c r="Q273" t="s">
        <v>1969</v>
      </c>
    </row>
    <row r="274" spans="1:17" x14ac:dyDescent="0.25">
      <c r="A274" t="s">
        <v>39</v>
      </c>
      <c r="B274" t="s">
        <v>1984</v>
      </c>
      <c r="C274" t="s">
        <v>340</v>
      </c>
      <c r="D274" t="s">
        <v>1419</v>
      </c>
      <c r="E274">
        <v>2300.443</v>
      </c>
      <c r="F274" t="s">
        <v>1460</v>
      </c>
      <c r="G274" t="s">
        <v>1985</v>
      </c>
      <c r="H274" t="s">
        <v>1649</v>
      </c>
      <c r="I274" t="s">
        <v>1405</v>
      </c>
      <c r="J274" t="s">
        <v>1385</v>
      </c>
      <c r="K274" t="b">
        <v>1</v>
      </c>
      <c r="L274" t="b">
        <v>0</v>
      </c>
      <c r="M274" t="s">
        <v>1385</v>
      </c>
      <c r="N274" t="s">
        <v>1386</v>
      </c>
      <c r="O274" t="s">
        <v>1387</v>
      </c>
      <c r="P274" t="s">
        <v>1388</v>
      </c>
      <c r="Q274" t="s">
        <v>1969</v>
      </c>
    </row>
    <row r="275" spans="1:17" x14ac:dyDescent="0.25">
      <c r="A275" t="s">
        <v>39</v>
      </c>
      <c r="B275" t="s">
        <v>1986</v>
      </c>
      <c r="C275" t="s">
        <v>340</v>
      </c>
      <c r="D275" t="s">
        <v>1423</v>
      </c>
      <c r="E275">
        <v>2335.685</v>
      </c>
      <c r="F275" t="s">
        <v>1460</v>
      </c>
      <c r="G275" t="s">
        <v>1987</v>
      </c>
      <c r="H275" t="s">
        <v>1649</v>
      </c>
      <c r="I275" t="s">
        <v>1409</v>
      </c>
      <c r="J275" t="s">
        <v>1385</v>
      </c>
      <c r="K275" t="b">
        <v>1</v>
      </c>
      <c r="L275" t="b">
        <v>0</v>
      </c>
      <c r="M275" t="s">
        <v>1385</v>
      </c>
      <c r="N275" t="s">
        <v>1386</v>
      </c>
      <c r="O275" t="s">
        <v>1387</v>
      </c>
      <c r="P275" t="s">
        <v>1388</v>
      </c>
      <c r="Q275" t="s">
        <v>1969</v>
      </c>
    </row>
    <row r="276" spans="1:17" x14ac:dyDescent="0.25">
      <c r="A276" t="s">
        <v>39</v>
      </c>
      <c r="B276" t="s">
        <v>1988</v>
      </c>
      <c r="C276" t="s">
        <v>340</v>
      </c>
      <c r="D276" t="s">
        <v>1425</v>
      </c>
      <c r="E276">
        <v>2351.744</v>
      </c>
      <c r="F276" t="s">
        <v>1460</v>
      </c>
      <c r="G276" t="s">
        <v>1989</v>
      </c>
      <c r="H276" t="s">
        <v>1649</v>
      </c>
      <c r="I276" t="s">
        <v>1413</v>
      </c>
      <c r="J276" t="s">
        <v>1385</v>
      </c>
      <c r="K276" t="b">
        <v>1</v>
      </c>
      <c r="L276" t="b">
        <v>0</v>
      </c>
      <c r="M276" t="s">
        <v>1385</v>
      </c>
      <c r="N276" t="s">
        <v>1386</v>
      </c>
      <c r="O276" t="s">
        <v>1387</v>
      </c>
      <c r="P276" t="s">
        <v>1388</v>
      </c>
      <c r="Q276" t="s">
        <v>1969</v>
      </c>
    </row>
    <row r="277" spans="1:17" x14ac:dyDescent="0.25">
      <c r="A277" t="s">
        <v>39</v>
      </c>
      <c r="B277" t="s">
        <v>1990</v>
      </c>
      <c r="C277" t="s">
        <v>340</v>
      </c>
      <c r="D277" t="s">
        <v>1428</v>
      </c>
      <c r="E277">
        <v>2384.305</v>
      </c>
      <c r="F277" t="s">
        <v>1991</v>
      </c>
      <c r="G277" t="s">
        <v>1385</v>
      </c>
      <c r="H277" t="s">
        <v>1649</v>
      </c>
      <c r="I277" t="s">
        <v>1385</v>
      </c>
      <c r="J277" t="s">
        <v>1385</v>
      </c>
      <c r="K277" t="b">
        <v>0</v>
      </c>
      <c r="L277" t="b">
        <v>1</v>
      </c>
      <c r="M277" t="s">
        <v>1992</v>
      </c>
      <c r="N277" t="s">
        <v>1993</v>
      </c>
      <c r="O277" t="s">
        <v>1994</v>
      </c>
      <c r="P277" t="s">
        <v>1995</v>
      </c>
      <c r="Q277" t="s">
        <v>1996</v>
      </c>
    </row>
    <row r="278" spans="1:17" x14ac:dyDescent="0.25">
      <c r="A278" t="s">
        <v>39</v>
      </c>
      <c r="B278" t="s">
        <v>1997</v>
      </c>
      <c r="C278" t="s">
        <v>341</v>
      </c>
      <c r="D278" t="s">
        <v>1380</v>
      </c>
      <c r="E278">
        <v>7930.615</v>
      </c>
      <c r="F278" t="s">
        <v>1381</v>
      </c>
      <c r="G278" t="s">
        <v>1998</v>
      </c>
      <c r="H278" t="s">
        <v>1649</v>
      </c>
      <c r="I278" t="s">
        <v>1650</v>
      </c>
      <c r="J278" t="s">
        <v>1385</v>
      </c>
      <c r="K278" t="b">
        <v>1</v>
      </c>
      <c r="L278" t="b">
        <v>0</v>
      </c>
      <c r="M278" t="s">
        <v>1385</v>
      </c>
      <c r="N278" t="s">
        <v>1386</v>
      </c>
      <c r="O278" t="s">
        <v>1387</v>
      </c>
      <c r="P278" t="s">
        <v>1388</v>
      </c>
      <c r="Q278" t="s">
        <v>1385</v>
      </c>
    </row>
    <row r="279" spans="1:17" x14ac:dyDescent="0.25">
      <c r="A279" t="s">
        <v>39</v>
      </c>
      <c r="B279" t="s">
        <v>1999</v>
      </c>
      <c r="C279" t="s">
        <v>341</v>
      </c>
      <c r="D279" t="s">
        <v>1391</v>
      </c>
      <c r="E279">
        <v>7868.766</v>
      </c>
      <c r="F279" t="s">
        <v>1381</v>
      </c>
      <c r="G279" t="s">
        <v>2000</v>
      </c>
      <c r="H279" t="s">
        <v>1649</v>
      </c>
      <c r="I279" t="s">
        <v>1654</v>
      </c>
      <c r="J279" t="s">
        <v>1385</v>
      </c>
      <c r="K279" t="b">
        <v>1</v>
      </c>
      <c r="L279" t="b">
        <v>0</v>
      </c>
      <c r="M279" t="s">
        <v>1385</v>
      </c>
      <c r="N279" t="s">
        <v>1386</v>
      </c>
      <c r="O279" t="s">
        <v>1387</v>
      </c>
      <c r="P279" t="s">
        <v>1388</v>
      </c>
      <c r="Q279" t="s">
        <v>1385</v>
      </c>
    </row>
    <row r="280" spans="1:17" x14ac:dyDescent="0.25">
      <c r="A280" t="s">
        <v>39</v>
      </c>
      <c r="B280" t="s">
        <v>2001</v>
      </c>
      <c r="C280" t="s">
        <v>341</v>
      </c>
      <c r="D280" t="s">
        <v>1395</v>
      </c>
      <c r="E280">
        <v>7852.522</v>
      </c>
      <c r="F280" t="s">
        <v>1381</v>
      </c>
      <c r="G280" t="s">
        <v>2002</v>
      </c>
      <c r="H280" t="s">
        <v>1649</v>
      </c>
      <c r="I280" t="s">
        <v>1657</v>
      </c>
      <c r="J280" t="s">
        <v>1385</v>
      </c>
      <c r="K280" t="b">
        <v>1</v>
      </c>
      <c r="L280" t="b">
        <v>0</v>
      </c>
      <c r="M280" t="s">
        <v>1385</v>
      </c>
      <c r="N280" t="s">
        <v>1386</v>
      </c>
      <c r="O280" t="s">
        <v>1387</v>
      </c>
      <c r="P280" t="s">
        <v>1388</v>
      </c>
      <c r="Q280" t="s">
        <v>1385</v>
      </c>
    </row>
    <row r="281" spans="1:17" x14ac:dyDescent="0.25">
      <c r="A281" t="s">
        <v>39</v>
      </c>
      <c r="B281" t="s">
        <v>2003</v>
      </c>
      <c r="C281" t="s">
        <v>341</v>
      </c>
      <c r="D281" t="s">
        <v>1399</v>
      </c>
      <c r="E281">
        <v>7849.844</v>
      </c>
      <c r="F281" t="s">
        <v>1381</v>
      </c>
      <c r="G281" t="s">
        <v>2004</v>
      </c>
      <c r="H281" t="s">
        <v>1649</v>
      </c>
      <c r="I281" t="s">
        <v>1660</v>
      </c>
      <c r="J281" t="s">
        <v>1385</v>
      </c>
      <c r="K281" t="b">
        <v>1</v>
      </c>
      <c r="L281" t="b">
        <v>0</v>
      </c>
      <c r="M281" t="s">
        <v>1385</v>
      </c>
      <c r="N281" t="s">
        <v>1386</v>
      </c>
      <c r="O281" t="s">
        <v>1387</v>
      </c>
      <c r="P281" t="s">
        <v>1388</v>
      </c>
      <c r="Q281" t="s">
        <v>1385</v>
      </c>
    </row>
    <row r="282" spans="1:17" x14ac:dyDescent="0.25">
      <c r="A282" t="s">
        <v>39</v>
      </c>
      <c r="B282" t="s">
        <v>2005</v>
      </c>
      <c r="C282" t="s">
        <v>341</v>
      </c>
      <c r="D282" t="s">
        <v>1403</v>
      </c>
      <c r="E282">
        <v>7937.908</v>
      </c>
      <c r="F282" t="s">
        <v>1381</v>
      </c>
      <c r="G282" t="s">
        <v>2006</v>
      </c>
      <c r="H282" t="s">
        <v>1649</v>
      </c>
      <c r="I282" t="s">
        <v>1384</v>
      </c>
      <c r="J282" t="s">
        <v>1385</v>
      </c>
      <c r="K282" t="b">
        <v>1</v>
      </c>
      <c r="L282" t="b">
        <v>0</v>
      </c>
      <c r="M282" t="s">
        <v>1385</v>
      </c>
      <c r="N282" t="s">
        <v>1386</v>
      </c>
      <c r="O282" t="s">
        <v>1387</v>
      </c>
      <c r="P282" t="s">
        <v>1388</v>
      </c>
      <c r="Q282" t="s">
        <v>1385</v>
      </c>
    </row>
    <row r="283" spans="1:17" x14ac:dyDescent="0.25">
      <c r="A283" t="s">
        <v>39</v>
      </c>
      <c r="B283" t="s">
        <v>2007</v>
      </c>
      <c r="C283" t="s">
        <v>341</v>
      </c>
      <c r="D283" t="s">
        <v>1407</v>
      </c>
      <c r="E283">
        <v>8022.546</v>
      </c>
      <c r="F283" t="s">
        <v>1381</v>
      </c>
      <c r="G283" t="s">
        <v>2008</v>
      </c>
      <c r="H283" t="s">
        <v>1649</v>
      </c>
      <c r="I283" t="s">
        <v>1393</v>
      </c>
      <c r="J283" t="s">
        <v>1385</v>
      </c>
      <c r="K283" t="b">
        <v>1</v>
      </c>
      <c r="L283" t="b">
        <v>0</v>
      </c>
      <c r="M283" t="s">
        <v>1385</v>
      </c>
      <c r="N283" t="s">
        <v>1386</v>
      </c>
      <c r="O283" t="s">
        <v>1387</v>
      </c>
      <c r="P283" t="s">
        <v>1388</v>
      </c>
      <c r="Q283" t="s">
        <v>1385</v>
      </c>
    </row>
    <row r="284" spans="1:17" x14ac:dyDescent="0.25">
      <c r="A284" t="s">
        <v>39</v>
      </c>
      <c r="B284" t="s">
        <v>2009</v>
      </c>
      <c r="C284" t="s">
        <v>341</v>
      </c>
      <c r="D284" t="s">
        <v>1411</v>
      </c>
      <c r="E284">
        <v>8124.134</v>
      </c>
      <c r="F284" t="s">
        <v>1381</v>
      </c>
      <c r="G284" t="s">
        <v>2010</v>
      </c>
      <c r="H284" t="s">
        <v>1649</v>
      </c>
      <c r="I284" t="s">
        <v>1397</v>
      </c>
      <c r="J284" t="s">
        <v>1385</v>
      </c>
      <c r="K284" t="b">
        <v>1</v>
      </c>
      <c r="L284" t="b">
        <v>0</v>
      </c>
      <c r="M284" t="s">
        <v>1385</v>
      </c>
      <c r="N284" t="s">
        <v>1386</v>
      </c>
      <c r="O284" t="s">
        <v>1387</v>
      </c>
      <c r="P284" t="s">
        <v>1388</v>
      </c>
      <c r="Q284" t="s">
        <v>1385</v>
      </c>
    </row>
    <row r="285" spans="1:17" x14ac:dyDescent="0.25">
      <c r="A285" t="s">
        <v>39</v>
      </c>
      <c r="B285" t="s">
        <v>2011</v>
      </c>
      <c r="C285" t="s">
        <v>341</v>
      </c>
      <c r="D285" t="s">
        <v>1415</v>
      </c>
      <c r="E285">
        <v>8270.145</v>
      </c>
      <c r="F285" t="s">
        <v>1381</v>
      </c>
      <c r="G285" t="s">
        <v>2012</v>
      </c>
      <c r="H285" t="s">
        <v>1649</v>
      </c>
      <c r="I285" t="s">
        <v>1469</v>
      </c>
      <c r="J285" t="s">
        <v>1385</v>
      </c>
      <c r="K285" t="b">
        <v>1</v>
      </c>
      <c r="L285" t="b">
        <v>0</v>
      </c>
      <c r="M285" t="s">
        <v>1385</v>
      </c>
      <c r="N285" t="s">
        <v>1386</v>
      </c>
      <c r="O285" t="s">
        <v>1387</v>
      </c>
      <c r="P285" t="s">
        <v>1388</v>
      </c>
      <c r="Q285" t="s">
        <v>1385</v>
      </c>
    </row>
    <row r="286" spans="1:17" x14ac:dyDescent="0.25">
      <c r="A286" t="s">
        <v>39</v>
      </c>
      <c r="B286" t="s">
        <v>2013</v>
      </c>
      <c r="C286" t="s">
        <v>341</v>
      </c>
      <c r="D286" t="s">
        <v>1419</v>
      </c>
      <c r="E286">
        <v>8311.857</v>
      </c>
      <c r="F286" t="s">
        <v>1381</v>
      </c>
      <c r="G286" t="s">
        <v>2014</v>
      </c>
      <c r="H286" t="s">
        <v>1649</v>
      </c>
      <c r="I286" t="s">
        <v>1405</v>
      </c>
      <c r="J286" t="s">
        <v>1385</v>
      </c>
      <c r="K286" t="b">
        <v>1</v>
      </c>
      <c r="L286" t="b">
        <v>0</v>
      </c>
      <c r="M286" t="s">
        <v>1385</v>
      </c>
      <c r="N286" t="s">
        <v>1386</v>
      </c>
      <c r="O286" t="s">
        <v>1387</v>
      </c>
      <c r="P286" t="s">
        <v>1388</v>
      </c>
      <c r="Q286" t="s">
        <v>1385</v>
      </c>
    </row>
    <row r="287" spans="1:17" x14ac:dyDescent="0.25">
      <c r="A287" t="s">
        <v>39</v>
      </c>
      <c r="B287" t="s">
        <v>2015</v>
      </c>
      <c r="C287" t="s">
        <v>341</v>
      </c>
      <c r="D287" t="s">
        <v>1423</v>
      </c>
      <c r="E287">
        <v>8309.035</v>
      </c>
      <c r="F287" t="s">
        <v>1381</v>
      </c>
      <c r="G287" t="s">
        <v>2016</v>
      </c>
      <c r="H287" t="s">
        <v>1649</v>
      </c>
      <c r="I287" t="s">
        <v>1409</v>
      </c>
      <c r="J287" t="s">
        <v>1385</v>
      </c>
      <c r="K287" t="b">
        <v>1</v>
      </c>
      <c r="L287" t="b">
        <v>0</v>
      </c>
      <c r="M287" t="s">
        <v>1385</v>
      </c>
      <c r="N287" t="s">
        <v>1386</v>
      </c>
      <c r="O287" t="s">
        <v>1387</v>
      </c>
      <c r="P287" t="s">
        <v>1388</v>
      </c>
      <c r="Q287" t="s">
        <v>1385</v>
      </c>
    </row>
    <row r="288" spans="1:17" x14ac:dyDescent="0.25">
      <c r="A288" t="s">
        <v>39</v>
      </c>
      <c r="B288" t="s">
        <v>2017</v>
      </c>
      <c r="C288" t="s">
        <v>341</v>
      </c>
      <c r="D288" t="s">
        <v>1425</v>
      </c>
      <c r="E288">
        <v>8461.907</v>
      </c>
      <c r="F288" t="s">
        <v>1381</v>
      </c>
      <c r="G288" t="s">
        <v>2018</v>
      </c>
      <c r="H288" t="s">
        <v>1649</v>
      </c>
      <c r="I288" t="s">
        <v>1413</v>
      </c>
      <c r="J288" t="s">
        <v>1385</v>
      </c>
      <c r="K288" t="b">
        <v>1</v>
      </c>
      <c r="L288" t="b">
        <v>0</v>
      </c>
      <c r="M288" t="s">
        <v>1385</v>
      </c>
      <c r="N288" t="s">
        <v>1386</v>
      </c>
      <c r="O288" t="s">
        <v>1387</v>
      </c>
      <c r="P288" t="s">
        <v>1388</v>
      </c>
      <c r="Q288" t="s">
        <v>1385</v>
      </c>
    </row>
    <row r="289" spans="1:17" x14ac:dyDescent="0.25">
      <c r="A289" t="s">
        <v>39</v>
      </c>
      <c r="B289" t="s">
        <v>2019</v>
      </c>
      <c r="C289" t="s">
        <v>341</v>
      </c>
      <c r="D289" t="s">
        <v>1428</v>
      </c>
      <c r="E289">
        <v>8574.825</v>
      </c>
      <c r="F289" t="s">
        <v>1381</v>
      </c>
      <c r="G289" t="s">
        <v>2020</v>
      </c>
      <c r="H289" t="s">
        <v>1649</v>
      </c>
      <c r="I289" t="s">
        <v>1469</v>
      </c>
      <c r="J289" t="s">
        <v>1385</v>
      </c>
      <c r="K289" t="b">
        <v>1</v>
      </c>
      <c r="L289" t="b">
        <v>0</v>
      </c>
      <c r="M289" t="s">
        <v>1385</v>
      </c>
      <c r="N289" t="s">
        <v>1386</v>
      </c>
      <c r="O289" t="s">
        <v>1387</v>
      </c>
      <c r="P289" t="s">
        <v>1388</v>
      </c>
      <c r="Q289" t="s">
        <v>1385</v>
      </c>
    </row>
    <row r="290" spans="1:17" x14ac:dyDescent="0.25">
      <c r="A290" t="s">
        <v>39</v>
      </c>
      <c r="B290" t="s">
        <v>2021</v>
      </c>
      <c r="C290" t="s">
        <v>2022</v>
      </c>
      <c r="D290" t="s">
        <v>1380</v>
      </c>
      <c r="E290">
        <v>0</v>
      </c>
      <c r="F290" t="s">
        <v>1460</v>
      </c>
      <c r="G290" t="s">
        <v>2023</v>
      </c>
      <c r="H290" t="s">
        <v>1649</v>
      </c>
      <c r="I290" t="s">
        <v>1385</v>
      </c>
      <c r="J290" t="s">
        <v>1385</v>
      </c>
      <c r="K290" t="b">
        <v>1</v>
      </c>
      <c r="L290" t="b">
        <v>0</v>
      </c>
      <c r="M290" t="s">
        <v>1385</v>
      </c>
      <c r="N290" t="s">
        <v>1386</v>
      </c>
      <c r="O290" t="s">
        <v>1387</v>
      </c>
      <c r="P290" t="s">
        <v>1388</v>
      </c>
      <c r="Q290" t="s">
        <v>2024</v>
      </c>
    </row>
    <row r="291" spans="1:17" x14ac:dyDescent="0.25">
      <c r="A291" t="s">
        <v>39</v>
      </c>
      <c r="B291" t="s">
        <v>2025</v>
      </c>
      <c r="C291" t="s">
        <v>2022</v>
      </c>
      <c r="D291" t="s">
        <v>1391</v>
      </c>
      <c r="E291">
        <v>0</v>
      </c>
      <c r="F291" t="s">
        <v>1460</v>
      </c>
      <c r="G291" t="s">
        <v>2023</v>
      </c>
      <c r="H291" t="s">
        <v>1649</v>
      </c>
      <c r="I291" t="s">
        <v>1385</v>
      </c>
      <c r="J291" t="s">
        <v>1385</v>
      </c>
      <c r="K291" t="b">
        <v>1</v>
      </c>
      <c r="L291" t="b">
        <v>0</v>
      </c>
      <c r="M291" t="s">
        <v>1385</v>
      </c>
      <c r="N291" t="s">
        <v>1386</v>
      </c>
      <c r="O291" t="s">
        <v>1387</v>
      </c>
      <c r="P291" t="s">
        <v>1388</v>
      </c>
      <c r="Q291" t="s">
        <v>2024</v>
      </c>
    </row>
    <row r="292" spans="1:17" x14ac:dyDescent="0.25">
      <c r="A292" t="s">
        <v>39</v>
      </c>
      <c r="B292" t="s">
        <v>2026</v>
      </c>
      <c r="C292" t="s">
        <v>2022</v>
      </c>
      <c r="D292" t="s">
        <v>1395</v>
      </c>
      <c r="E292">
        <v>0</v>
      </c>
      <c r="F292" t="s">
        <v>1460</v>
      </c>
      <c r="G292" t="s">
        <v>2023</v>
      </c>
      <c r="H292" t="s">
        <v>1649</v>
      </c>
      <c r="I292" t="s">
        <v>1385</v>
      </c>
      <c r="J292" t="s">
        <v>1385</v>
      </c>
      <c r="K292" t="b">
        <v>1</v>
      </c>
      <c r="L292" t="b">
        <v>0</v>
      </c>
      <c r="M292" t="s">
        <v>1385</v>
      </c>
      <c r="N292" t="s">
        <v>1386</v>
      </c>
      <c r="O292" t="s">
        <v>1387</v>
      </c>
      <c r="P292" t="s">
        <v>1388</v>
      </c>
      <c r="Q292" t="s">
        <v>2024</v>
      </c>
    </row>
    <row r="293" spans="1:17" x14ac:dyDescent="0.25">
      <c r="A293" t="s">
        <v>39</v>
      </c>
      <c r="B293" t="s">
        <v>2027</v>
      </c>
      <c r="C293" t="s">
        <v>2022</v>
      </c>
      <c r="D293" t="s">
        <v>1399</v>
      </c>
      <c r="E293">
        <v>0</v>
      </c>
      <c r="F293" t="s">
        <v>1460</v>
      </c>
      <c r="G293" t="s">
        <v>2023</v>
      </c>
      <c r="H293" t="s">
        <v>1649</v>
      </c>
      <c r="I293" t="s">
        <v>1385</v>
      </c>
      <c r="J293" t="s">
        <v>1385</v>
      </c>
      <c r="K293" t="b">
        <v>1</v>
      </c>
      <c r="L293" t="b">
        <v>0</v>
      </c>
      <c r="M293" t="s">
        <v>1385</v>
      </c>
      <c r="N293" t="s">
        <v>1386</v>
      </c>
      <c r="O293" t="s">
        <v>1387</v>
      </c>
      <c r="P293" t="s">
        <v>1388</v>
      </c>
      <c r="Q293" t="s">
        <v>2024</v>
      </c>
    </row>
    <row r="294" spans="1:17" x14ac:dyDescent="0.25">
      <c r="A294" t="s">
        <v>39</v>
      </c>
      <c r="B294" t="s">
        <v>2028</v>
      </c>
      <c r="C294" t="s">
        <v>2022</v>
      </c>
      <c r="D294" t="s">
        <v>1403</v>
      </c>
      <c r="E294">
        <v>0</v>
      </c>
      <c r="F294" t="s">
        <v>1460</v>
      </c>
      <c r="G294" t="s">
        <v>2023</v>
      </c>
      <c r="H294" t="s">
        <v>1649</v>
      </c>
      <c r="I294" t="s">
        <v>1385</v>
      </c>
      <c r="J294" t="s">
        <v>1385</v>
      </c>
      <c r="K294" t="b">
        <v>1</v>
      </c>
      <c r="L294" t="b">
        <v>0</v>
      </c>
      <c r="M294" t="s">
        <v>1385</v>
      </c>
      <c r="N294" t="s">
        <v>1386</v>
      </c>
      <c r="O294" t="s">
        <v>1387</v>
      </c>
      <c r="P294" t="s">
        <v>1388</v>
      </c>
      <c r="Q294" t="s">
        <v>2024</v>
      </c>
    </row>
    <row r="295" spans="1:17" x14ac:dyDescent="0.25">
      <c r="A295" t="s">
        <v>39</v>
      </c>
      <c r="B295" t="s">
        <v>2029</v>
      </c>
      <c r="C295" t="s">
        <v>2022</v>
      </c>
      <c r="D295" t="s">
        <v>1407</v>
      </c>
      <c r="E295">
        <v>0</v>
      </c>
      <c r="F295" t="s">
        <v>1460</v>
      </c>
      <c r="G295" t="s">
        <v>2023</v>
      </c>
      <c r="H295" t="s">
        <v>1649</v>
      </c>
      <c r="I295" t="s">
        <v>1385</v>
      </c>
      <c r="J295" t="s">
        <v>1385</v>
      </c>
      <c r="K295" t="b">
        <v>1</v>
      </c>
      <c r="L295" t="b">
        <v>0</v>
      </c>
      <c r="M295" t="s">
        <v>1385</v>
      </c>
      <c r="N295" t="s">
        <v>1386</v>
      </c>
      <c r="O295" t="s">
        <v>1387</v>
      </c>
      <c r="P295" t="s">
        <v>1388</v>
      </c>
      <c r="Q295" t="s">
        <v>2024</v>
      </c>
    </row>
    <row r="296" spans="1:17" x14ac:dyDescent="0.25">
      <c r="A296" t="s">
        <v>39</v>
      </c>
      <c r="B296" t="s">
        <v>2030</v>
      </c>
      <c r="C296" t="s">
        <v>2022</v>
      </c>
      <c r="D296" t="s">
        <v>1411</v>
      </c>
      <c r="E296">
        <v>0</v>
      </c>
      <c r="F296" t="s">
        <v>1460</v>
      </c>
      <c r="G296" t="s">
        <v>2023</v>
      </c>
      <c r="H296" t="s">
        <v>1649</v>
      </c>
      <c r="I296" t="s">
        <v>1385</v>
      </c>
      <c r="J296" t="s">
        <v>1385</v>
      </c>
      <c r="K296" t="b">
        <v>1</v>
      </c>
      <c r="L296" t="b">
        <v>0</v>
      </c>
      <c r="M296" t="s">
        <v>1385</v>
      </c>
      <c r="N296" t="s">
        <v>1386</v>
      </c>
      <c r="O296" t="s">
        <v>1387</v>
      </c>
      <c r="P296" t="s">
        <v>1388</v>
      </c>
      <c r="Q296" t="s">
        <v>2024</v>
      </c>
    </row>
    <row r="297" spans="1:17" x14ac:dyDescent="0.25">
      <c r="A297" t="s">
        <v>39</v>
      </c>
      <c r="B297" t="s">
        <v>2031</v>
      </c>
      <c r="C297" t="s">
        <v>2022</v>
      </c>
      <c r="D297" t="s">
        <v>1415</v>
      </c>
      <c r="E297">
        <v>0</v>
      </c>
      <c r="F297" t="s">
        <v>1460</v>
      </c>
      <c r="G297" t="s">
        <v>2023</v>
      </c>
      <c r="H297" t="s">
        <v>1649</v>
      </c>
      <c r="I297" t="s">
        <v>1385</v>
      </c>
      <c r="J297" t="s">
        <v>1385</v>
      </c>
      <c r="K297" t="b">
        <v>1</v>
      </c>
      <c r="L297" t="b">
        <v>0</v>
      </c>
      <c r="M297" t="s">
        <v>1385</v>
      </c>
      <c r="N297" t="s">
        <v>1386</v>
      </c>
      <c r="O297" t="s">
        <v>1387</v>
      </c>
      <c r="P297" t="s">
        <v>1388</v>
      </c>
      <c r="Q297" t="s">
        <v>2024</v>
      </c>
    </row>
    <row r="298" spans="1:17" x14ac:dyDescent="0.25">
      <c r="A298" t="s">
        <v>39</v>
      </c>
      <c r="B298" t="s">
        <v>2032</v>
      </c>
      <c r="C298" t="s">
        <v>2022</v>
      </c>
      <c r="D298" t="s">
        <v>1419</v>
      </c>
      <c r="E298">
        <v>0</v>
      </c>
      <c r="F298" t="s">
        <v>1460</v>
      </c>
      <c r="G298" t="s">
        <v>2023</v>
      </c>
      <c r="H298" t="s">
        <v>1649</v>
      </c>
      <c r="I298" t="s">
        <v>1385</v>
      </c>
      <c r="J298" t="s">
        <v>1385</v>
      </c>
      <c r="K298" t="b">
        <v>1</v>
      </c>
      <c r="L298" t="b">
        <v>0</v>
      </c>
      <c r="M298" t="s">
        <v>1385</v>
      </c>
      <c r="N298" t="s">
        <v>1386</v>
      </c>
      <c r="O298" t="s">
        <v>1387</v>
      </c>
      <c r="P298" t="s">
        <v>1388</v>
      </c>
      <c r="Q298" t="s">
        <v>2024</v>
      </c>
    </row>
    <row r="299" spans="1:17" x14ac:dyDescent="0.25">
      <c r="A299" t="s">
        <v>39</v>
      </c>
      <c r="B299" t="s">
        <v>2033</v>
      </c>
      <c r="C299" t="s">
        <v>2022</v>
      </c>
      <c r="D299" t="s">
        <v>1423</v>
      </c>
      <c r="E299">
        <v>0</v>
      </c>
      <c r="F299" t="s">
        <v>1460</v>
      </c>
      <c r="G299" t="s">
        <v>2023</v>
      </c>
      <c r="H299" t="s">
        <v>1649</v>
      </c>
      <c r="I299" t="s">
        <v>1385</v>
      </c>
      <c r="J299" t="s">
        <v>1385</v>
      </c>
      <c r="K299" t="b">
        <v>1</v>
      </c>
      <c r="L299" t="b">
        <v>0</v>
      </c>
      <c r="M299" t="s">
        <v>1385</v>
      </c>
      <c r="N299" t="s">
        <v>1386</v>
      </c>
      <c r="O299" t="s">
        <v>1387</v>
      </c>
      <c r="P299" t="s">
        <v>1388</v>
      </c>
      <c r="Q299" t="s">
        <v>2024</v>
      </c>
    </row>
    <row r="300" spans="1:17" x14ac:dyDescent="0.25">
      <c r="A300" t="s">
        <v>39</v>
      </c>
      <c r="B300" t="s">
        <v>2034</v>
      </c>
      <c r="C300" t="s">
        <v>2022</v>
      </c>
      <c r="D300" t="s">
        <v>1425</v>
      </c>
      <c r="E300">
        <v>0</v>
      </c>
      <c r="F300" t="s">
        <v>1460</v>
      </c>
      <c r="G300" t="s">
        <v>2023</v>
      </c>
      <c r="H300" t="s">
        <v>1649</v>
      </c>
      <c r="I300" t="s">
        <v>1385</v>
      </c>
      <c r="J300" t="s">
        <v>1385</v>
      </c>
      <c r="K300" t="b">
        <v>1</v>
      </c>
      <c r="L300" t="b">
        <v>0</v>
      </c>
      <c r="M300" t="s">
        <v>1385</v>
      </c>
      <c r="N300" t="s">
        <v>1386</v>
      </c>
      <c r="O300" t="s">
        <v>1387</v>
      </c>
      <c r="P300" t="s">
        <v>1388</v>
      </c>
      <c r="Q300" t="s">
        <v>2024</v>
      </c>
    </row>
    <row r="301" spans="1:17" x14ac:dyDescent="0.25">
      <c r="A301" t="s">
        <v>39</v>
      </c>
      <c r="B301" t="s">
        <v>2035</v>
      </c>
      <c r="C301" t="s">
        <v>2022</v>
      </c>
      <c r="D301" t="s">
        <v>1428</v>
      </c>
      <c r="E301">
        <v>0</v>
      </c>
      <c r="F301" t="s">
        <v>1460</v>
      </c>
      <c r="G301" t="s">
        <v>2023</v>
      </c>
      <c r="H301" t="s">
        <v>1649</v>
      </c>
      <c r="I301" t="s">
        <v>1385</v>
      </c>
      <c r="J301" t="s">
        <v>1385</v>
      </c>
      <c r="K301" t="b">
        <v>1</v>
      </c>
      <c r="L301" t="b">
        <v>0</v>
      </c>
      <c r="M301" t="s">
        <v>1385</v>
      </c>
      <c r="N301" t="s">
        <v>1386</v>
      </c>
      <c r="O301" t="s">
        <v>1387</v>
      </c>
      <c r="P301" t="s">
        <v>1388</v>
      </c>
      <c r="Q301" t="s">
        <v>2024</v>
      </c>
    </row>
    <row r="302" spans="1:17" x14ac:dyDescent="0.25">
      <c r="A302" t="s">
        <v>39</v>
      </c>
      <c r="B302" t="s">
        <v>2036</v>
      </c>
      <c r="C302" t="s">
        <v>343</v>
      </c>
      <c r="D302" t="s">
        <v>1380</v>
      </c>
      <c r="E302">
        <v>-421.105</v>
      </c>
      <c r="F302" t="s">
        <v>1381</v>
      </c>
      <c r="G302" t="s">
        <v>2037</v>
      </c>
      <c r="H302" t="s">
        <v>1649</v>
      </c>
      <c r="I302" t="s">
        <v>1650</v>
      </c>
      <c r="J302" t="s">
        <v>1385</v>
      </c>
      <c r="K302" t="b">
        <v>1</v>
      </c>
      <c r="L302" t="b">
        <v>0</v>
      </c>
      <c r="M302" t="s">
        <v>1385</v>
      </c>
      <c r="N302" t="s">
        <v>1386</v>
      </c>
      <c r="O302" t="s">
        <v>1387</v>
      </c>
      <c r="P302" t="s">
        <v>1388</v>
      </c>
      <c r="Q302" t="s">
        <v>1385</v>
      </c>
    </row>
    <row r="303" spans="1:17" x14ac:dyDescent="0.25">
      <c r="A303" t="s">
        <v>39</v>
      </c>
      <c r="B303" t="s">
        <v>2038</v>
      </c>
      <c r="C303" t="s">
        <v>343</v>
      </c>
      <c r="D303" t="s">
        <v>1391</v>
      </c>
      <c r="E303">
        <v>-370.052</v>
      </c>
      <c r="F303" t="s">
        <v>1381</v>
      </c>
      <c r="G303" t="s">
        <v>2039</v>
      </c>
      <c r="H303" t="s">
        <v>1649</v>
      </c>
      <c r="I303" t="s">
        <v>1654</v>
      </c>
      <c r="J303" t="s">
        <v>1385</v>
      </c>
      <c r="K303" t="b">
        <v>1</v>
      </c>
      <c r="L303" t="b">
        <v>0</v>
      </c>
      <c r="M303" t="s">
        <v>1385</v>
      </c>
      <c r="N303" t="s">
        <v>1386</v>
      </c>
      <c r="O303" t="s">
        <v>1387</v>
      </c>
      <c r="P303" t="s">
        <v>1388</v>
      </c>
      <c r="Q303" t="s">
        <v>1385</v>
      </c>
    </row>
    <row r="304" spans="1:17" x14ac:dyDescent="0.25">
      <c r="A304" t="s">
        <v>39</v>
      </c>
      <c r="B304" t="s">
        <v>2040</v>
      </c>
      <c r="C304" t="s">
        <v>343</v>
      </c>
      <c r="D304" t="s">
        <v>1395</v>
      </c>
      <c r="E304">
        <v>-398.25</v>
      </c>
      <c r="F304" t="s">
        <v>1381</v>
      </c>
      <c r="G304" t="s">
        <v>2041</v>
      </c>
      <c r="H304" t="s">
        <v>1649</v>
      </c>
      <c r="I304" t="s">
        <v>1657</v>
      </c>
      <c r="J304" t="s">
        <v>1385</v>
      </c>
      <c r="K304" t="b">
        <v>1</v>
      </c>
      <c r="L304" t="b">
        <v>0</v>
      </c>
      <c r="M304" t="s">
        <v>1385</v>
      </c>
      <c r="N304" t="s">
        <v>1386</v>
      </c>
      <c r="O304" t="s">
        <v>1387</v>
      </c>
      <c r="P304" t="s">
        <v>1388</v>
      </c>
      <c r="Q304" t="s">
        <v>1385</v>
      </c>
    </row>
    <row r="305" spans="1:17" x14ac:dyDescent="0.25">
      <c r="A305" t="s">
        <v>39</v>
      </c>
      <c r="B305" t="s">
        <v>2042</v>
      </c>
      <c r="C305" t="s">
        <v>343</v>
      </c>
      <c r="D305" t="s">
        <v>1399</v>
      </c>
      <c r="E305">
        <v>-395.545</v>
      </c>
      <c r="F305" t="s">
        <v>1381</v>
      </c>
      <c r="G305" t="s">
        <v>2043</v>
      </c>
      <c r="H305" t="s">
        <v>1649</v>
      </c>
      <c r="I305" t="s">
        <v>1660</v>
      </c>
      <c r="J305" t="s">
        <v>1385</v>
      </c>
      <c r="K305" t="b">
        <v>1</v>
      </c>
      <c r="L305" t="b">
        <v>0</v>
      </c>
      <c r="M305" t="s">
        <v>1385</v>
      </c>
      <c r="N305" t="s">
        <v>1386</v>
      </c>
      <c r="O305" t="s">
        <v>1387</v>
      </c>
      <c r="P305" t="s">
        <v>1388</v>
      </c>
      <c r="Q305" t="s">
        <v>1385</v>
      </c>
    </row>
    <row r="306" spans="1:17" x14ac:dyDescent="0.25">
      <c r="A306" t="s">
        <v>39</v>
      </c>
      <c r="B306" t="s">
        <v>2044</v>
      </c>
      <c r="C306" t="s">
        <v>343</v>
      </c>
      <c r="D306" t="s">
        <v>1403</v>
      </c>
      <c r="E306">
        <v>-396.438</v>
      </c>
      <c r="F306" t="s">
        <v>1381</v>
      </c>
      <c r="G306" t="s">
        <v>2045</v>
      </c>
      <c r="H306" t="s">
        <v>1649</v>
      </c>
      <c r="I306" t="s">
        <v>1384</v>
      </c>
      <c r="J306" t="s">
        <v>1385</v>
      </c>
      <c r="K306" t="b">
        <v>1</v>
      </c>
      <c r="L306" t="b">
        <v>0</v>
      </c>
      <c r="M306" t="s">
        <v>1385</v>
      </c>
      <c r="N306" t="s">
        <v>1386</v>
      </c>
      <c r="O306" t="s">
        <v>1387</v>
      </c>
      <c r="P306" t="s">
        <v>1388</v>
      </c>
      <c r="Q306" t="s">
        <v>1385</v>
      </c>
    </row>
    <row r="307" spans="1:17" x14ac:dyDescent="0.25">
      <c r="A307" t="s">
        <v>39</v>
      </c>
      <c r="B307" t="s">
        <v>2046</v>
      </c>
      <c r="C307" t="s">
        <v>343</v>
      </c>
      <c r="D307" t="s">
        <v>1407</v>
      </c>
      <c r="E307">
        <v>-410.734</v>
      </c>
      <c r="F307" t="s">
        <v>1381</v>
      </c>
      <c r="G307" t="s">
        <v>2047</v>
      </c>
      <c r="H307" t="s">
        <v>1649</v>
      </c>
      <c r="I307" t="s">
        <v>1393</v>
      </c>
      <c r="J307" t="s">
        <v>1385</v>
      </c>
      <c r="K307" t="b">
        <v>1</v>
      </c>
      <c r="L307" t="b">
        <v>0</v>
      </c>
      <c r="M307" t="s">
        <v>1385</v>
      </c>
      <c r="N307" t="s">
        <v>1386</v>
      </c>
      <c r="O307" t="s">
        <v>1387</v>
      </c>
      <c r="P307" t="s">
        <v>1388</v>
      </c>
      <c r="Q307" t="s">
        <v>1385</v>
      </c>
    </row>
    <row r="308" spans="1:17" x14ac:dyDescent="0.25">
      <c r="A308" t="s">
        <v>39</v>
      </c>
      <c r="B308" t="s">
        <v>2048</v>
      </c>
      <c r="C308" t="s">
        <v>343</v>
      </c>
      <c r="D308" t="s">
        <v>1411</v>
      </c>
      <c r="E308">
        <v>-369.965</v>
      </c>
      <c r="F308" t="s">
        <v>1381</v>
      </c>
      <c r="G308" t="s">
        <v>2049</v>
      </c>
      <c r="H308" t="s">
        <v>1649</v>
      </c>
      <c r="I308" t="s">
        <v>1397</v>
      </c>
      <c r="J308" t="s">
        <v>1385</v>
      </c>
      <c r="K308" t="b">
        <v>1</v>
      </c>
      <c r="L308" t="b">
        <v>0</v>
      </c>
      <c r="M308" t="s">
        <v>1385</v>
      </c>
      <c r="N308" t="s">
        <v>1386</v>
      </c>
      <c r="O308" t="s">
        <v>1387</v>
      </c>
      <c r="P308" t="s">
        <v>1388</v>
      </c>
      <c r="Q308" t="s">
        <v>1385</v>
      </c>
    </row>
    <row r="309" spans="1:17" x14ac:dyDescent="0.25">
      <c r="A309" t="s">
        <v>39</v>
      </c>
      <c r="B309" t="s">
        <v>2050</v>
      </c>
      <c r="C309" t="s">
        <v>343</v>
      </c>
      <c r="D309" t="s">
        <v>1415</v>
      </c>
      <c r="E309">
        <v>-423.131</v>
      </c>
      <c r="F309" t="s">
        <v>1381</v>
      </c>
      <c r="G309" t="s">
        <v>2051</v>
      </c>
      <c r="H309" t="s">
        <v>1649</v>
      </c>
      <c r="I309" t="s">
        <v>1469</v>
      </c>
      <c r="J309" t="s">
        <v>1385</v>
      </c>
      <c r="K309" t="b">
        <v>1</v>
      </c>
      <c r="L309" t="b">
        <v>0</v>
      </c>
      <c r="M309" t="s">
        <v>1385</v>
      </c>
      <c r="N309" t="s">
        <v>1386</v>
      </c>
      <c r="O309" t="s">
        <v>1387</v>
      </c>
      <c r="P309" t="s">
        <v>1388</v>
      </c>
      <c r="Q309" t="s">
        <v>1385</v>
      </c>
    </row>
    <row r="310" spans="1:17" x14ac:dyDescent="0.25">
      <c r="A310" t="s">
        <v>39</v>
      </c>
      <c r="B310" t="s">
        <v>2052</v>
      </c>
      <c r="C310" t="s">
        <v>343</v>
      </c>
      <c r="D310" t="s">
        <v>1419</v>
      </c>
      <c r="E310">
        <v>-408.072</v>
      </c>
      <c r="F310" t="s">
        <v>1381</v>
      </c>
      <c r="G310" t="s">
        <v>2053</v>
      </c>
      <c r="H310" t="s">
        <v>1649</v>
      </c>
      <c r="I310" t="s">
        <v>1405</v>
      </c>
      <c r="J310" t="s">
        <v>1385</v>
      </c>
      <c r="K310" t="b">
        <v>1</v>
      </c>
      <c r="L310" t="b">
        <v>0</v>
      </c>
      <c r="M310" t="s">
        <v>1385</v>
      </c>
      <c r="N310" t="s">
        <v>1386</v>
      </c>
      <c r="O310" t="s">
        <v>1387</v>
      </c>
      <c r="P310" t="s">
        <v>1388</v>
      </c>
      <c r="Q310" t="s">
        <v>1385</v>
      </c>
    </row>
    <row r="311" spans="1:17" x14ac:dyDescent="0.25">
      <c r="A311" t="s">
        <v>39</v>
      </c>
      <c r="B311" t="s">
        <v>2054</v>
      </c>
      <c r="C311" t="s">
        <v>343</v>
      </c>
      <c r="D311" t="s">
        <v>1423</v>
      </c>
      <c r="E311">
        <v>-339.695</v>
      </c>
      <c r="F311" t="s">
        <v>1381</v>
      </c>
      <c r="G311" t="s">
        <v>2055</v>
      </c>
      <c r="H311" t="s">
        <v>1649</v>
      </c>
      <c r="I311" t="s">
        <v>1409</v>
      </c>
      <c r="J311" t="s">
        <v>1385</v>
      </c>
      <c r="K311" t="b">
        <v>1</v>
      </c>
      <c r="L311" t="b">
        <v>0</v>
      </c>
      <c r="M311" t="s">
        <v>1385</v>
      </c>
      <c r="N311" t="s">
        <v>1386</v>
      </c>
      <c r="O311" t="s">
        <v>1387</v>
      </c>
      <c r="P311" t="s">
        <v>1388</v>
      </c>
      <c r="Q311" t="s">
        <v>1385</v>
      </c>
    </row>
    <row r="312" spans="1:17" x14ac:dyDescent="0.25">
      <c r="A312" t="s">
        <v>39</v>
      </c>
      <c r="B312" t="s">
        <v>2056</v>
      </c>
      <c r="C312" t="s">
        <v>343</v>
      </c>
      <c r="D312" t="s">
        <v>1425</v>
      </c>
      <c r="E312">
        <v>-374.927</v>
      </c>
      <c r="F312" t="s">
        <v>1381</v>
      </c>
      <c r="G312" t="s">
        <v>2057</v>
      </c>
      <c r="H312" t="s">
        <v>1649</v>
      </c>
      <c r="I312" t="s">
        <v>1413</v>
      </c>
      <c r="J312" t="s">
        <v>1385</v>
      </c>
      <c r="K312" t="b">
        <v>1</v>
      </c>
      <c r="L312" t="b">
        <v>0</v>
      </c>
      <c r="M312" t="s">
        <v>1385</v>
      </c>
      <c r="N312" t="s">
        <v>1386</v>
      </c>
      <c r="O312" t="s">
        <v>1387</v>
      </c>
      <c r="P312" t="s">
        <v>1388</v>
      </c>
      <c r="Q312" t="s">
        <v>1385</v>
      </c>
    </row>
    <row r="313" spans="1:17" x14ac:dyDescent="0.25">
      <c r="A313" t="s">
        <v>39</v>
      </c>
      <c r="B313" t="s">
        <v>2058</v>
      </c>
      <c r="C313" t="s">
        <v>343</v>
      </c>
      <c r="D313" t="s">
        <v>1428</v>
      </c>
      <c r="E313">
        <v>-384.434</v>
      </c>
      <c r="F313" t="s">
        <v>1991</v>
      </c>
      <c r="G313" t="s">
        <v>2059</v>
      </c>
      <c r="H313" t="s">
        <v>1649</v>
      </c>
      <c r="I313" t="s">
        <v>1385</v>
      </c>
      <c r="J313" t="s">
        <v>1385</v>
      </c>
      <c r="K313" t="b">
        <v>0</v>
      </c>
      <c r="L313" t="b">
        <v>1</v>
      </c>
      <c r="M313" t="s">
        <v>1992</v>
      </c>
      <c r="N313" t="s">
        <v>1993</v>
      </c>
      <c r="O313" t="s">
        <v>1994</v>
      </c>
      <c r="P313" t="s">
        <v>1995</v>
      </c>
      <c r="Q313" t="s">
        <v>1996</v>
      </c>
    </row>
    <row r="314" spans="1:17" x14ac:dyDescent="0.25">
      <c r="A314" t="s">
        <v>39</v>
      </c>
      <c r="B314" t="s">
        <v>2060</v>
      </c>
      <c r="C314" t="s">
        <v>345</v>
      </c>
      <c r="D314" t="s">
        <v>1380</v>
      </c>
      <c r="E314">
        <v>56.185</v>
      </c>
      <c r="F314" t="s">
        <v>1381</v>
      </c>
      <c r="G314" t="s">
        <v>2061</v>
      </c>
      <c r="H314" t="s">
        <v>1649</v>
      </c>
      <c r="I314" t="s">
        <v>1650</v>
      </c>
      <c r="J314" t="s">
        <v>1385</v>
      </c>
      <c r="K314" t="b">
        <v>1</v>
      </c>
      <c r="L314" t="b">
        <v>0</v>
      </c>
      <c r="M314" t="s">
        <v>1385</v>
      </c>
      <c r="N314" t="s">
        <v>1386</v>
      </c>
      <c r="O314" t="s">
        <v>1387</v>
      </c>
      <c r="P314" t="s">
        <v>1388</v>
      </c>
      <c r="Q314" t="s">
        <v>1385</v>
      </c>
    </row>
    <row r="315" spans="1:17" x14ac:dyDescent="0.25">
      <c r="A315" t="s">
        <v>39</v>
      </c>
      <c r="B315" t="s">
        <v>2062</v>
      </c>
      <c r="C315" t="s">
        <v>345</v>
      </c>
      <c r="D315" t="s">
        <v>1391</v>
      </c>
      <c r="E315">
        <v>69.595</v>
      </c>
      <c r="F315" t="s">
        <v>1381</v>
      </c>
      <c r="G315" t="s">
        <v>2063</v>
      </c>
      <c r="H315" t="s">
        <v>1649</v>
      </c>
      <c r="I315" t="s">
        <v>1654</v>
      </c>
      <c r="J315" t="s">
        <v>1385</v>
      </c>
      <c r="K315" t="b">
        <v>1</v>
      </c>
      <c r="L315" t="b">
        <v>0</v>
      </c>
      <c r="M315" t="s">
        <v>1385</v>
      </c>
      <c r="N315" t="s">
        <v>1386</v>
      </c>
      <c r="O315" t="s">
        <v>1387</v>
      </c>
      <c r="P315" t="s">
        <v>1388</v>
      </c>
      <c r="Q315" t="s">
        <v>1385</v>
      </c>
    </row>
    <row r="316" spans="1:17" x14ac:dyDescent="0.25">
      <c r="A316" t="s">
        <v>39</v>
      </c>
      <c r="B316" t="s">
        <v>2064</v>
      </c>
      <c r="C316" t="s">
        <v>345</v>
      </c>
      <c r="D316" t="s">
        <v>1395</v>
      </c>
      <c r="E316">
        <v>66.284</v>
      </c>
      <c r="F316" t="s">
        <v>1381</v>
      </c>
      <c r="G316" t="s">
        <v>2065</v>
      </c>
      <c r="H316" t="s">
        <v>1649</v>
      </c>
      <c r="I316" t="s">
        <v>1657</v>
      </c>
      <c r="J316" t="s">
        <v>1385</v>
      </c>
      <c r="K316" t="b">
        <v>1</v>
      </c>
      <c r="L316" t="b">
        <v>0</v>
      </c>
      <c r="M316" t="s">
        <v>1385</v>
      </c>
      <c r="N316" t="s">
        <v>1386</v>
      </c>
      <c r="O316" t="s">
        <v>1387</v>
      </c>
      <c r="P316" t="s">
        <v>1388</v>
      </c>
      <c r="Q316" t="s">
        <v>1385</v>
      </c>
    </row>
    <row r="317" spans="1:17" x14ac:dyDescent="0.25">
      <c r="A317" t="s">
        <v>39</v>
      </c>
      <c r="B317" t="s">
        <v>2066</v>
      </c>
      <c r="C317" t="s">
        <v>345</v>
      </c>
      <c r="D317" t="s">
        <v>1399</v>
      </c>
      <c r="E317">
        <v>92.308</v>
      </c>
      <c r="F317" t="s">
        <v>1381</v>
      </c>
      <c r="G317" t="s">
        <v>2067</v>
      </c>
      <c r="H317" t="s">
        <v>1649</v>
      </c>
      <c r="I317" t="s">
        <v>1660</v>
      </c>
      <c r="J317" t="s">
        <v>1385</v>
      </c>
      <c r="K317" t="b">
        <v>1</v>
      </c>
      <c r="L317" t="b">
        <v>0</v>
      </c>
      <c r="M317" t="s">
        <v>1385</v>
      </c>
      <c r="N317" t="s">
        <v>1386</v>
      </c>
      <c r="O317" t="s">
        <v>1387</v>
      </c>
      <c r="P317" t="s">
        <v>1388</v>
      </c>
      <c r="Q317" t="s">
        <v>1385</v>
      </c>
    </row>
    <row r="318" spans="1:17" x14ac:dyDescent="0.25">
      <c r="A318" t="s">
        <v>39</v>
      </c>
      <c r="B318" t="s">
        <v>2068</v>
      </c>
      <c r="C318" t="s">
        <v>345</v>
      </c>
      <c r="D318" t="s">
        <v>1403</v>
      </c>
      <c r="E318">
        <v>87.372</v>
      </c>
      <c r="F318" t="s">
        <v>1381</v>
      </c>
      <c r="G318" t="s">
        <v>2069</v>
      </c>
      <c r="H318" t="s">
        <v>1649</v>
      </c>
      <c r="I318" t="s">
        <v>1384</v>
      </c>
      <c r="J318" t="s">
        <v>1385</v>
      </c>
      <c r="K318" t="b">
        <v>1</v>
      </c>
      <c r="L318" t="b">
        <v>0</v>
      </c>
      <c r="M318" t="s">
        <v>1385</v>
      </c>
      <c r="N318" t="s">
        <v>1386</v>
      </c>
      <c r="O318" t="s">
        <v>1387</v>
      </c>
      <c r="P318" t="s">
        <v>1388</v>
      </c>
      <c r="Q318" t="s">
        <v>1385</v>
      </c>
    </row>
    <row r="319" spans="1:17" x14ac:dyDescent="0.25">
      <c r="A319" t="s">
        <v>39</v>
      </c>
      <c r="B319" t="s">
        <v>2070</v>
      </c>
      <c r="C319" t="s">
        <v>345</v>
      </c>
      <c r="D319" t="s">
        <v>1407</v>
      </c>
      <c r="E319">
        <v>77.13</v>
      </c>
      <c r="F319" t="s">
        <v>1381</v>
      </c>
      <c r="G319" t="s">
        <v>2071</v>
      </c>
      <c r="H319" t="s">
        <v>1649</v>
      </c>
      <c r="I319" t="s">
        <v>1393</v>
      </c>
      <c r="J319" t="s">
        <v>1385</v>
      </c>
      <c r="K319" t="b">
        <v>1</v>
      </c>
      <c r="L319" t="b">
        <v>0</v>
      </c>
      <c r="M319" t="s">
        <v>1385</v>
      </c>
      <c r="N319" t="s">
        <v>1386</v>
      </c>
      <c r="O319" t="s">
        <v>1387</v>
      </c>
      <c r="P319" t="s">
        <v>1388</v>
      </c>
      <c r="Q319" t="s">
        <v>1385</v>
      </c>
    </row>
    <row r="320" spans="1:17" x14ac:dyDescent="0.25">
      <c r="A320" t="s">
        <v>39</v>
      </c>
      <c r="B320" t="s">
        <v>2072</v>
      </c>
      <c r="C320" t="s">
        <v>345</v>
      </c>
      <c r="D320" t="s">
        <v>1411</v>
      </c>
      <c r="E320">
        <v>69.415</v>
      </c>
      <c r="F320" t="s">
        <v>1381</v>
      </c>
      <c r="G320" t="s">
        <v>2073</v>
      </c>
      <c r="H320" t="s">
        <v>1649</v>
      </c>
      <c r="I320" t="s">
        <v>1397</v>
      </c>
      <c r="J320" t="s">
        <v>1385</v>
      </c>
      <c r="K320" t="b">
        <v>1</v>
      </c>
      <c r="L320" t="b">
        <v>0</v>
      </c>
      <c r="M320" t="s">
        <v>1385</v>
      </c>
      <c r="N320" t="s">
        <v>1386</v>
      </c>
      <c r="O320" t="s">
        <v>1387</v>
      </c>
      <c r="P320" t="s">
        <v>1388</v>
      </c>
      <c r="Q320" t="s">
        <v>1385</v>
      </c>
    </row>
    <row r="321" spans="1:17" x14ac:dyDescent="0.25">
      <c r="A321" t="s">
        <v>39</v>
      </c>
      <c r="B321" t="s">
        <v>2074</v>
      </c>
      <c r="C321" t="s">
        <v>345</v>
      </c>
      <c r="D321" t="s">
        <v>1415</v>
      </c>
      <c r="E321">
        <v>68.215</v>
      </c>
      <c r="F321" t="s">
        <v>1381</v>
      </c>
      <c r="G321" t="s">
        <v>2075</v>
      </c>
      <c r="H321" t="s">
        <v>1649</v>
      </c>
      <c r="I321" t="s">
        <v>1469</v>
      </c>
      <c r="J321" t="s">
        <v>1385</v>
      </c>
      <c r="K321" t="b">
        <v>1</v>
      </c>
      <c r="L321" t="b">
        <v>0</v>
      </c>
      <c r="M321" t="s">
        <v>1385</v>
      </c>
      <c r="N321" t="s">
        <v>1386</v>
      </c>
      <c r="O321" t="s">
        <v>1387</v>
      </c>
      <c r="P321" t="s">
        <v>1388</v>
      </c>
      <c r="Q321" t="s">
        <v>1385</v>
      </c>
    </row>
    <row r="322" spans="1:17" x14ac:dyDescent="0.25">
      <c r="A322" t="s">
        <v>39</v>
      </c>
      <c r="B322" t="s">
        <v>2076</v>
      </c>
      <c r="C322" t="s">
        <v>345</v>
      </c>
      <c r="D322" t="s">
        <v>1419</v>
      </c>
      <c r="E322">
        <v>64.211</v>
      </c>
      <c r="F322" t="s">
        <v>1381</v>
      </c>
      <c r="G322" t="s">
        <v>2077</v>
      </c>
      <c r="H322" t="s">
        <v>1649</v>
      </c>
      <c r="I322" t="s">
        <v>1405</v>
      </c>
      <c r="J322" t="s">
        <v>1385</v>
      </c>
      <c r="K322" t="b">
        <v>1</v>
      </c>
      <c r="L322" t="b">
        <v>0</v>
      </c>
      <c r="M322" t="s">
        <v>1385</v>
      </c>
      <c r="N322" t="s">
        <v>1386</v>
      </c>
      <c r="O322" t="s">
        <v>1387</v>
      </c>
      <c r="P322" t="s">
        <v>1388</v>
      </c>
      <c r="Q322" t="s">
        <v>1385</v>
      </c>
    </row>
    <row r="323" spans="1:17" x14ac:dyDescent="0.25">
      <c r="A323" t="s">
        <v>39</v>
      </c>
      <c r="B323" t="s">
        <v>2078</v>
      </c>
      <c r="C323" t="s">
        <v>345</v>
      </c>
      <c r="D323" t="s">
        <v>1423</v>
      </c>
      <c r="E323">
        <v>77.149</v>
      </c>
      <c r="F323" t="s">
        <v>1381</v>
      </c>
      <c r="G323" t="s">
        <v>2071</v>
      </c>
      <c r="H323" t="s">
        <v>1649</v>
      </c>
      <c r="I323" t="s">
        <v>1409</v>
      </c>
      <c r="J323" t="s">
        <v>1385</v>
      </c>
      <c r="K323" t="b">
        <v>1</v>
      </c>
      <c r="L323" t="b">
        <v>0</v>
      </c>
      <c r="M323" t="s">
        <v>1385</v>
      </c>
      <c r="N323" t="s">
        <v>1386</v>
      </c>
      <c r="O323" t="s">
        <v>1387</v>
      </c>
      <c r="P323" t="s">
        <v>1388</v>
      </c>
      <c r="Q323" t="s">
        <v>1385</v>
      </c>
    </row>
    <row r="324" spans="1:17" x14ac:dyDescent="0.25">
      <c r="A324" t="s">
        <v>39</v>
      </c>
      <c r="B324" t="s">
        <v>2079</v>
      </c>
      <c r="C324" t="s">
        <v>345</v>
      </c>
      <c r="D324" t="s">
        <v>1425</v>
      </c>
      <c r="E324">
        <v>62.186</v>
      </c>
      <c r="F324" t="s">
        <v>1381</v>
      </c>
      <c r="G324" t="s">
        <v>2080</v>
      </c>
      <c r="H324" t="s">
        <v>1649</v>
      </c>
      <c r="I324" t="s">
        <v>1413</v>
      </c>
      <c r="J324" t="s">
        <v>1385</v>
      </c>
      <c r="K324" t="b">
        <v>1</v>
      </c>
      <c r="L324" t="b">
        <v>0</v>
      </c>
      <c r="M324" t="s">
        <v>1385</v>
      </c>
      <c r="N324" t="s">
        <v>1386</v>
      </c>
      <c r="O324" t="s">
        <v>1387</v>
      </c>
      <c r="P324" t="s">
        <v>1388</v>
      </c>
      <c r="Q324" t="s">
        <v>1385</v>
      </c>
    </row>
    <row r="325" spans="1:17" x14ac:dyDescent="0.25">
      <c r="A325" t="s">
        <v>39</v>
      </c>
      <c r="B325" t="s">
        <v>2081</v>
      </c>
      <c r="C325" t="s">
        <v>345</v>
      </c>
      <c r="D325" t="s">
        <v>1428</v>
      </c>
      <c r="E325">
        <v>67.507</v>
      </c>
      <c r="F325" t="s">
        <v>1381</v>
      </c>
      <c r="G325" t="s">
        <v>2082</v>
      </c>
      <c r="H325" t="s">
        <v>1649</v>
      </c>
      <c r="I325" t="s">
        <v>1469</v>
      </c>
      <c r="J325" t="s">
        <v>1385</v>
      </c>
      <c r="K325" t="b">
        <v>1</v>
      </c>
      <c r="L325" t="b">
        <v>0</v>
      </c>
      <c r="M325" t="s">
        <v>1385</v>
      </c>
      <c r="N325" t="s">
        <v>1386</v>
      </c>
      <c r="O325" t="s">
        <v>1387</v>
      </c>
      <c r="P325" t="s">
        <v>1388</v>
      </c>
      <c r="Q325" t="s">
        <v>1385</v>
      </c>
    </row>
    <row r="326" spans="1:17" x14ac:dyDescent="0.25">
      <c r="A326" t="s">
        <v>39</v>
      </c>
      <c r="B326" t="s">
        <v>2083</v>
      </c>
      <c r="C326" t="s">
        <v>366</v>
      </c>
      <c r="D326" t="s">
        <v>1380</v>
      </c>
      <c r="E326">
        <v>-33.292</v>
      </c>
      <c r="F326" t="s">
        <v>1381</v>
      </c>
      <c r="G326" t="s">
        <v>1490</v>
      </c>
      <c r="H326" t="s">
        <v>1383</v>
      </c>
      <c r="I326" t="s">
        <v>1384</v>
      </c>
      <c r="J326" t="s">
        <v>1385</v>
      </c>
      <c r="K326" t="b">
        <v>1</v>
      </c>
      <c r="L326" t="b">
        <v>0</v>
      </c>
      <c r="M326" t="s">
        <v>1385</v>
      </c>
      <c r="N326" t="s">
        <v>1491</v>
      </c>
      <c r="O326" t="s">
        <v>1387</v>
      </c>
      <c r="P326" t="s">
        <v>1388</v>
      </c>
      <c r="Q326" t="s">
        <v>1385</v>
      </c>
    </row>
    <row r="327" spans="1:17" x14ac:dyDescent="0.25">
      <c r="A327" t="s">
        <v>39</v>
      </c>
      <c r="B327" t="s">
        <v>2084</v>
      </c>
      <c r="C327" t="s">
        <v>366</v>
      </c>
      <c r="D327" t="s">
        <v>1391</v>
      </c>
      <c r="E327">
        <v>-25.31</v>
      </c>
      <c r="F327" t="s">
        <v>1381</v>
      </c>
      <c r="G327" t="s">
        <v>1493</v>
      </c>
      <c r="H327" t="s">
        <v>1383</v>
      </c>
      <c r="I327" t="s">
        <v>1393</v>
      </c>
      <c r="J327" t="s">
        <v>1385</v>
      </c>
      <c r="K327" t="b">
        <v>1</v>
      </c>
      <c r="L327" t="b">
        <v>0</v>
      </c>
      <c r="M327" t="s">
        <v>1385</v>
      </c>
      <c r="N327" t="s">
        <v>1491</v>
      </c>
      <c r="O327" t="s">
        <v>1387</v>
      </c>
      <c r="P327" t="s">
        <v>1388</v>
      </c>
      <c r="Q327" t="s">
        <v>1385</v>
      </c>
    </row>
    <row r="328" spans="1:17" x14ac:dyDescent="0.25">
      <c r="A328" t="s">
        <v>39</v>
      </c>
      <c r="B328" t="s">
        <v>2085</v>
      </c>
      <c r="C328" t="s">
        <v>366</v>
      </c>
      <c r="D328" t="s">
        <v>1395</v>
      </c>
      <c r="E328">
        <v>-25.288</v>
      </c>
      <c r="F328" t="s">
        <v>1381</v>
      </c>
      <c r="G328" t="s">
        <v>1493</v>
      </c>
      <c r="H328" t="s">
        <v>1383</v>
      </c>
      <c r="I328" t="s">
        <v>1397</v>
      </c>
      <c r="J328" t="s">
        <v>1385</v>
      </c>
      <c r="K328" t="b">
        <v>1</v>
      </c>
      <c r="L328" t="b">
        <v>0</v>
      </c>
      <c r="M328" t="s">
        <v>1385</v>
      </c>
      <c r="N328" t="s">
        <v>1491</v>
      </c>
      <c r="O328" t="s">
        <v>1387</v>
      </c>
      <c r="P328" t="s">
        <v>1388</v>
      </c>
      <c r="Q328" t="s">
        <v>1385</v>
      </c>
    </row>
    <row r="329" spans="1:17" x14ac:dyDescent="0.25">
      <c r="A329" t="s">
        <v>39</v>
      </c>
      <c r="B329" t="s">
        <v>2086</v>
      </c>
      <c r="C329" t="s">
        <v>366</v>
      </c>
      <c r="D329" t="s">
        <v>1399</v>
      </c>
      <c r="E329">
        <v>-28.311</v>
      </c>
      <c r="F329" t="s">
        <v>1381</v>
      </c>
      <c r="G329" t="s">
        <v>1496</v>
      </c>
      <c r="H329" t="s">
        <v>1383</v>
      </c>
      <c r="I329" t="s">
        <v>1385</v>
      </c>
      <c r="J329" t="s">
        <v>1385</v>
      </c>
      <c r="K329" t="b">
        <v>1</v>
      </c>
      <c r="L329" t="b">
        <v>0</v>
      </c>
      <c r="M329" t="s">
        <v>1385</v>
      </c>
      <c r="N329" t="s">
        <v>1491</v>
      </c>
      <c r="O329" t="s">
        <v>1387</v>
      </c>
      <c r="P329" t="s">
        <v>1388</v>
      </c>
      <c r="Q329" t="s">
        <v>1497</v>
      </c>
    </row>
    <row r="330" spans="1:17" x14ac:dyDescent="0.25">
      <c r="A330" t="s">
        <v>39</v>
      </c>
      <c r="B330" t="s">
        <v>2087</v>
      </c>
      <c r="C330" t="s">
        <v>366</v>
      </c>
      <c r="D330" t="s">
        <v>1403</v>
      </c>
      <c r="E330">
        <v>-43.202</v>
      </c>
      <c r="F330" t="s">
        <v>1381</v>
      </c>
      <c r="G330" t="s">
        <v>1499</v>
      </c>
      <c r="H330" t="s">
        <v>1383</v>
      </c>
      <c r="I330" t="s">
        <v>1405</v>
      </c>
      <c r="J330" t="s">
        <v>1385</v>
      </c>
      <c r="K330" t="b">
        <v>1</v>
      </c>
      <c r="L330" t="b">
        <v>0</v>
      </c>
      <c r="M330" t="s">
        <v>1385</v>
      </c>
      <c r="N330" t="s">
        <v>1491</v>
      </c>
      <c r="O330" t="s">
        <v>1387</v>
      </c>
      <c r="P330" t="s">
        <v>1388</v>
      </c>
      <c r="Q330" t="s">
        <v>1385</v>
      </c>
    </row>
    <row r="331" spans="1:17" x14ac:dyDescent="0.25">
      <c r="A331" t="s">
        <v>39</v>
      </c>
      <c r="B331" t="s">
        <v>2088</v>
      </c>
      <c r="C331" t="s">
        <v>366</v>
      </c>
      <c r="D331" t="s">
        <v>1407</v>
      </c>
      <c r="E331">
        <v>-49.946</v>
      </c>
      <c r="F331" t="s">
        <v>1381</v>
      </c>
      <c r="G331" t="s">
        <v>1501</v>
      </c>
      <c r="H331" t="s">
        <v>1383</v>
      </c>
      <c r="I331" t="s">
        <v>1409</v>
      </c>
      <c r="J331" t="s">
        <v>1385</v>
      </c>
      <c r="K331" t="b">
        <v>1</v>
      </c>
      <c r="L331" t="b">
        <v>0</v>
      </c>
      <c r="M331" t="s">
        <v>1385</v>
      </c>
      <c r="N331" t="s">
        <v>1491</v>
      </c>
      <c r="O331" t="s">
        <v>1387</v>
      </c>
      <c r="P331" t="s">
        <v>1388</v>
      </c>
      <c r="Q331" t="s">
        <v>1385</v>
      </c>
    </row>
    <row r="332" spans="1:17" x14ac:dyDescent="0.25">
      <c r="A332" t="s">
        <v>39</v>
      </c>
      <c r="B332" t="s">
        <v>2089</v>
      </c>
      <c r="C332" t="s">
        <v>366</v>
      </c>
      <c r="D332" t="s">
        <v>1411</v>
      </c>
      <c r="E332">
        <v>-45.977</v>
      </c>
      <c r="F332" t="s">
        <v>1381</v>
      </c>
      <c r="G332" t="s">
        <v>1503</v>
      </c>
      <c r="H332" t="s">
        <v>1383</v>
      </c>
      <c r="I332" t="s">
        <v>1413</v>
      </c>
      <c r="J332" t="s">
        <v>1385</v>
      </c>
      <c r="K332" t="b">
        <v>1</v>
      </c>
      <c r="L332" t="b">
        <v>0</v>
      </c>
      <c r="M332" t="s">
        <v>1385</v>
      </c>
      <c r="N332" t="s">
        <v>1491</v>
      </c>
      <c r="O332" t="s">
        <v>1387</v>
      </c>
      <c r="P332" t="s">
        <v>1388</v>
      </c>
      <c r="Q332" t="s">
        <v>1385</v>
      </c>
    </row>
    <row r="333" spans="1:17" x14ac:dyDescent="0.25">
      <c r="A333" t="s">
        <v>39</v>
      </c>
      <c r="B333" t="s">
        <v>2090</v>
      </c>
      <c r="C333" t="s">
        <v>366</v>
      </c>
      <c r="D333" t="s">
        <v>1415</v>
      </c>
      <c r="E333">
        <v>-51.201</v>
      </c>
      <c r="F333" t="s">
        <v>1381</v>
      </c>
      <c r="G333" t="s">
        <v>1505</v>
      </c>
      <c r="H333" t="s">
        <v>1383</v>
      </c>
      <c r="I333" t="s">
        <v>1385</v>
      </c>
      <c r="J333" t="s">
        <v>1385</v>
      </c>
      <c r="K333" t="b">
        <v>1</v>
      </c>
      <c r="L333" t="b">
        <v>0</v>
      </c>
      <c r="M333" t="s">
        <v>1385</v>
      </c>
      <c r="N333" t="s">
        <v>1491</v>
      </c>
      <c r="O333" t="s">
        <v>1387</v>
      </c>
      <c r="P333" t="s">
        <v>1388</v>
      </c>
      <c r="Q333" t="s">
        <v>1506</v>
      </c>
    </row>
    <row r="334" spans="1:17" x14ac:dyDescent="0.25">
      <c r="A334" t="s">
        <v>39</v>
      </c>
      <c r="B334" t="s">
        <v>2091</v>
      </c>
      <c r="C334" t="s">
        <v>366</v>
      </c>
      <c r="D334" t="s">
        <v>1419</v>
      </c>
      <c r="E334">
        <v>-30.988</v>
      </c>
      <c r="F334" t="s">
        <v>1381</v>
      </c>
      <c r="G334" t="s">
        <v>1508</v>
      </c>
      <c r="H334" t="s">
        <v>1383</v>
      </c>
      <c r="I334" t="s">
        <v>1421</v>
      </c>
      <c r="J334" t="s">
        <v>1385</v>
      </c>
      <c r="K334" t="b">
        <v>1</v>
      </c>
      <c r="L334" t="b">
        <v>0</v>
      </c>
      <c r="M334" t="s">
        <v>1385</v>
      </c>
      <c r="N334" t="s">
        <v>1491</v>
      </c>
      <c r="O334" t="s">
        <v>1387</v>
      </c>
      <c r="P334" t="s">
        <v>1388</v>
      </c>
      <c r="Q334" t="s">
        <v>1385</v>
      </c>
    </row>
    <row r="335" spans="1:17" x14ac:dyDescent="0.25">
      <c r="A335" t="s">
        <v>39</v>
      </c>
      <c r="B335" t="s">
        <v>2092</v>
      </c>
      <c r="C335" t="s">
        <v>366</v>
      </c>
      <c r="D335" t="s">
        <v>1423</v>
      </c>
      <c r="E335">
        <v>-52.253</v>
      </c>
      <c r="F335" t="s">
        <v>1381</v>
      </c>
      <c r="G335" t="s">
        <v>1510</v>
      </c>
      <c r="H335" t="s">
        <v>1383</v>
      </c>
      <c r="I335" t="s">
        <v>1409</v>
      </c>
      <c r="J335" t="s">
        <v>1385</v>
      </c>
      <c r="K335" t="b">
        <v>1</v>
      </c>
      <c r="L335" t="b">
        <v>0</v>
      </c>
      <c r="M335" t="s">
        <v>1385</v>
      </c>
      <c r="N335" t="s">
        <v>1491</v>
      </c>
      <c r="O335" t="s">
        <v>1387</v>
      </c>
      <c r="P335" t="s">
        <v>1388</v>
      </c>
      <c r="Q335" t="s">
        <v>1385</v>
      </c>
    </row>
    <row r="336" spans="1:17" x14ac:dyDescent="0.25">
      <c r="A336" t="s">
        <v>39</v>
      </c>
      <c r="B336" t="s">
        <v>2093</v>
      </c>
      <c r="C336" t="s">
        <v>366</v>
      </c>
      <c r="D336" t="s">
        <v>1425</v>
      </c>
      <c r="E336">
        <v>-53.23</v>
      </c>
      <c r="F336" t="s">
        <v>1381</v>
      </c>
      <c r="G336" t="s">
        <v>1512</v>
      </c>
      <c r="H336" t="s">
        <v>1383</v>
      </c>
      <c r="I336" t="s">
        <v>1413</v>
      </c>
      <c r="J336" t="s">
        <v>1385</v>
      </c>
      <c r="K336" t="b">
        <v>1</v>
      </c>
      <c r="L336" t="b">
        <v>0</v>
      </c>
      <c r="M336" t="s">
        <v>1385</v>
      </c>
      <c r="N336" t="s">
        <v>1491</v>
      </c>
      <c r="O336" t="s">
        <v>1387</v>
      </c>
      <c r="P336" t="s">
        <v>1388</v>
      </c>
      <c r="Q336" t="s">
        <v>1385</v>
      </c>
    </row>
    <row r="337" spans="1:17" x14ac:dyDescent="0.25">
      <c r="A337" t="s">
        <v>39</v>
      </c>
      <c r="B337" t="s">
        <v>2094</v>
      </c>
      <c r="C337" t="s">
        <v>366</v>
      </c>
      <c r="D337" t="s">
        <v>1428</v>
      </c>
      <c r="E337">
        <v>-55.81</v>
      </c>
      <c r="F337" t="s">
        <v>1381</v>
      </c>
      <c r="G337" t="s">
        <v>1514</v>
      </c>
      <c r="H337" t="s">
        <v>1383</v>
      </c>
      <c r="I337" t="s">
        <v>1385</v>
      </c>
      <c r="J337" t="s">
        <v>1385</v>
      </c>
      <c r="K337" t="b">
        <v>1</v>
      </c>
      <c r="L337" t="b">
        <v>0</v>
      </c>
      <c r="M337" t="s">
        <v>1385</v>
      </c>
      <c r="N337" t="s">
        <v>1491</v>
      </c>
      <c r="O337" t="s">
        <v>1387</v>
      </c>
      <c r="P337" t="s">
        <v>1388</v>
      </c>
      <c r="Q337" t="s">
        <v>1515</v>
      </c>
    </row>
    <row r="338" spans="1:17" x14ac:dyDescent="0.25">
      <c r="A338" t="s">
        <v>39</v>
      </c>
      <c r="B338" t="s">
        <v>2095</v>
      </c>
      <c r="C338" t="s">
        <v>392</v>
      </c>
      <c r="D338" t="s">
        <v>1380</v>
      </c>
      <c r="E338">
        <v>-50.863</v>
      </c>
      <c r="F338" t="s">
        <v>1381</v>
      </c>
      <c r="G338" t="s">
        <v>2096</v>
      </c>
      <c r="H338" t="s">
        <v>2097</v>
      </c>
      <c r="I338" t="s">
        <v>1384</v>
      </c>
      <c r="J338" t="s">
        <v>1385</v>
      </c>
      <c r="K338" t="b">
        <v>1</v>
      </c>
      <c r="L338" t="b">
        <v>0</v>
      </c>
      <c r="M338" t="s">
        <v>1385</v>
      </c>
      <c r="N338" t="s">
        <v>1491</v>
      </c>
      <c r="O338" t="s">
        <v>1387</v>
      </c>
      <c r="P338" t="s">
        <v>1388</v>
      </c>
      <c r="Q338" t="s">
        <v>2098</v>
      </c>
    </row>
    <row r="339" spans="1:17" x14ac:dyDescent="0.25">
      <c r="A339" t="s">
        <v>39</v>
      </c>
      <c r="B339" t="s">
        <v>2099</v>
      </c>
      <c r="C339" t="s">
        <v>392</v>
      </c>
      <c r="D339" t="s">
        <v>1391</v>
      </c>
      <c r="E339">
        <v>-114.129</v>
      </c>
      <c r="F339" t="s">
        <v>1381</v>
      </c>
      <c r="G339" t="s">
        <v>2100</v>
      </c>
      <c r="H339" t="s">
        <v>2097</v>
      </c>
      <c r="I339" t="s">
        <v>1393</v>
      </c>
      <c r="J339" t="s">
        <v>1385</v>
      </c>
      <c r="K339" t="b">
        <v>1</v>
      </c>
      <c r="L339" t="b">
        <v>0</v>
      </c>
      <c r="M339" t="s">
        <v>1385</v>
      </c>
      <c r="N339" t="s">
        <v>1491</v>
      </c>
      <c r="O339" t="s">
        <v>1387</v>
      </c>
      <c r="P339" t="s">
        <v>1388</v>
      </c>
      <c r="Q339" t="s">
        <v>2101</v>
      </c>
    </row>
    <row r="340" spans="1:17" x14ac:dyDescent="0.25">
      <c r="A340" t="s">
        <v>39</v>
      </c>
      <c r="B340" t="s">
        <v>2102</v>
      </c>
      <c r="C340" t="s">
        <v>392</v>
      </c>
      <c r="D340" t="s">
        <v>1395</v>
      </c>
      <c r="E340">
        <v>-0.28</v>
      </c>
      <c r="F340" t="s">
        <v>1381</v>
      </c>
      <c r="G340" t="s">
        <v>2103</v>
      </c>
      <c r="H340" t="s">
        <v>2097</v>
      </c>
      <c r="I340" t="s">
        <v>1397</v>
      </c>
      <c r="J340" t="s">
        <v>1385</v>
      </c>
      <c r="K340" t="b">
        <v>1</v>
      </c>
      <c r="L340" t="b">
        <v>0</v>
      </c>
      <c r="M340" t="s">
        <v>1385</v>
      </c>
      <c r="N340" t="s">
        <v>1491</v>
      </c>
      <c r="O340" t="s">
        <v>1387</v>
      </c>
      <c r="P340" t="s">
        <v>1388</v>
      </c>
      <c r="Q340" t="s">
        <v>2104</v>
      </c>
    </row>
    <row r="341" spans="1:17" x14ac:dyDescent="0.25">
      <c r="A341" t="s">
        <v>39</v>
      </c>
      <c r="B341" t="s">
        <v>2105</v>
      </c>
      <c r="C341" t="s">
        <v>392</v>
      </c>
      <c r="D341" t="s">
        <v>1399</v>
      </c>
      <c r="E341">
        <v>-4.13</v>
      </c>
      <c r="F341" t="s">
        <v>1381</v>
      </c>
      <c r="G341" t="s">
        <v>2106</v>
      </c>
      <c r="H341" t="s">
        <v>2097</v>
      </c>
      <c r="I341" t="s">
        <v>1385</v>
      </c>
      <c r="J341" t="s">
        <v>1385</v>
      </c>
      <c r="K341" t="b">
        <v>1</v>
      </c>
      <c r="L341" t="b">
        <v>0</v>
      </c>
      <c r="M341" t="s">
        <v>1385</v>
      </c>
      <c r="N341" t="s">
        <v>1491</v>
      </c>
      <c r="O341" t="s">
        <v>1387</v>
      </c>
      <c r="P341" t="s">
        <v>1388</v>
      </c>
      <c r="Q341" t="s">
        <v>2107</v>
      </c>
    </row>
    <row r="342" spans="1:17" x14ac:dyDescent="0.25">
      <c r="A342" t="s">
        <v>39</v>
      </c>
      <c r="B342" t="s">
        <v>2108</v>
      </c>
      <c r="C342" t="s">
        <v>392</v>
      </c>
      <c r="D342" t="s">
        <v>1403</v>
      </c>
      <c r="E342">
        <v>-43.033</v>
      </c>
      <c r="F342" t="s">
        <v>1381</v>
      </c>
      <c r="G342" t="s">
        <v>2109</v>
      </c>
      <c r="H342" t="s">
        <v>2097</v>
      </c>
      <c r="I342" t="s">
        <v>1405</v>
      </c>
      <c r="J342" t="s">
        <v>1385</v>
      </c>
      <c r="K342" t="b">
        <v>1</v>
      </c>
      <c r="L342" t="b">
        <v>0</v>
      </c>
      <c r="M342" t="s">
        <v>1385</v>
      </c>
      <c r="N342" t="s">
        <v>1491</v>
      </c>
      <c r="O342" t="s">
        <v>1387</v>
      </c>
      <c r="P342" t="s">
        <v>1388</v>
      </c>
      <c r="Q342" t="s">
        <v>2098</v>
      </c>
    </row>
    <row r="343" spans="1:17" x14ac:dyDescent="0.25">
      <c r="A343" t="s">
        <v>39</v>
      </c>
      <c r="B343" t="s">
        <v>2110</v>
      </c>
      <c r="C343" t="s">
        <v>392</v>
      </c>
      <c r="D343" t="s">
        <v>1407</v>
      </c>
      <c r="E343">
        <v>-0.946</v>
      </c>
      <c r="F343" t="s">
        <v>1381</v>
      </c>
      <c r="G343" t="s">
        <v>2111</v>
      </c>
      <c r="H343" t="s">
        <v>2097</v>
      </c>
      <c r="I343" t="s">
        <v>1409</v>
      </c>
      <c r="J343" t="s">
        <v>1385</v>
      </c>
      <c r="K343" t="b">
        <v>1</v>
      </c>
      <c r="L343" t="b">
        <v>0</v>
      </c>
      <c r="M343" t="s">
        <v>1385</v>
      </c>
      <c r="N343" t="s">
        <v>1491</v>
      </c>
      <c r="O343" t="s">
        <v>1387</v>
      </c>
      <c r="P343" t="s">
        <v>1388</v>
      </c>
      <c r="Q343" t="s">
        <v>2112</v>
      </c>
    </row>
    <row r="344" spans="1:17" x14ac:dyDescent="0.25">
      <c r="A344" t="s">
        <v>39</v>
      </c>
      <c r="B344" t="s">
        <v>2113</v>
      </c>
      <c r="C344" t="s">
        <v>392</v>
      </c>
      <c r="D344" t="s">
        <v>1411</v>
      </c>
      <c r="E344">
        <v>-0.332</v>
      </c>
      <c r="F344" t="s">
        <v>1381</v>
      </c>
      <c r="G344" t="s">
        <v>2103</v>
      </c>
      <c r="H344" t="s">
        <v>2097</v>
      </c>
      <c r="I344" t="s">
        <v>1413</v>
      </c>
      <c r="J344" t="s">
        <v>1385</v>
      </c>
      <c r="K344" t="b">
        <v>1</v>
      </c>
      <c r="L344" t="b">
        <v>0</v>
      </c>
      <c r="M344" t="s">
        <v>1385</v>
      </c>
      <c r="N344" t="s">
        <v>1491</v>
      </c>
      <c r="O344" t="s">
        <v>1387</v>
      </c>
      <c r="P344" t="s">
        <v>1388</v>
      </c>
      <c r="Q344" t="s">
        <v>2114</v>
      </c>
    </row>
    <row r="345" spans="1:17" x14ac:dyDescent="0.25">
      <c r="A345" t="s">
        <v>39</v>
      </c>
      <c r="B345" t="s">
        <v>2115</v>
      </c>
      <c r="C345" t="s">
        <v>392</v>
      </c>
      <c r="D345" t="s">
        <v>1415</v>
      </c>
      <c r="E345">
        <v>-0.001</v>
      </c>
      <c r="F345" t="s">
        <v>1381</v>
      </c>
      <c r="G345" t="s">
        <v>2116</v>
      </c>
      <c r="H345" t="s">
        <v>2097</v>
      </c>
      <c r="I345" t="s">
        <v>1385</v>
      </c>
      <c r="J345" t="s">
        <v>1385</v>
      </c>
      <c r="K345" t="b">
        <v>1</v>
      </c>
      <c r="L345" t="b">
        <v>0</v>
      </c>
      <c r="M345" t="s">
        <v>1385</v>
      </c>
      <c r="N345" t="s">
        <v>1491</v>
      </c>
      <c r="O345" t="s">
        <v>1387</v>
      </c>
      <c r="P345" t="s">
        <v>1388</v>
      </c>
      <c r="Q345" t="s">
        <v>2117</v>
      </c>
    </row>
    <row r="346" spans="1:17" x14ac:dyDescent="0.25">
      <c r="A346" t="s">
        <v>39</v>
      </c>
      <c r="B346" t="s">
        <v>2118</v>
      </c>
      <c r="C346" t="s">
        <v>392</v>
      </c>
      <c r="D346" t="s">
        <v>1419</v>
      </c>
      <c r="E346">
        <v>-56.318</v>
      </c>
      <c r="F346" t="s">
        <v>1381</v>
      </c>
      <c r="G346" t="s">
        <v>2119</v>
      </c>
      <c r="H346" t="s">
        <v>2097</v>
      </c>
      <c r="I346" t="s">
        <v>1421</v>
      </c>
      <c r="J346" t="s">
        <v>1385</v>
      </c>
      <c r="K346" t="b">
        <v>1</v>
      </c>
      <c r="L346" t="b">
        <v>0</v>
      </c>
      <c r="M346" t="s">
        <v>1385</v>
      </c>
      <c r="N346" t="s">
        <v>1491</v>
      </c>
      <c r="O346" t="s">
        <v>1387</v>
      </c>
      <c r="P346" t="s">
        <v>1388</v>
      </c>
      <c r="Q346" t="s">
        <v>2098</v>
      </c>
    </row>
    <row r="347" spans="1:17" x14ac:dyDescent="0.25">
      <c r="A347" t="s">
        <v>39</v>
      </c>
      <c r="B347" t="s">
        <v>2120</v>
      </c>
      <c r="C347" t="s">
        <v>392</v>
      </c>
      <c r="D347" t="s">
        <v>1423</v>
      </c>
      <c r="E347">
        <v>-1.25</v>
      </c>
      <c r="F347" t="s">
        <v>1381</v>
      </c>
      <c r="G347" t="s">
        <v>2121</v>
      </c>
      <c r="H347" t="s">
        <v>2097</v>
      </c>
      <c r="I347" t="s">
        <v>1409</v>
      </c>
      <c r="J347" t="s">
        <v>1385</v>
      </c>
      <c r="K347" t="b">
        <v>1</v>
      </c>
      <c r="L347" t="b">
        <v>0</v>
      </c>
      <c r="M347" t="s">
        <v>1385</v>
      </c>
      <c r="N347" t="s">
        <v>1491</v>
      </c>
      <c r="O347" t="s">
        <v>1387</v>
      </c>
      <c r="P347" t="s">
        <v>1388</v>
      </c>
      <c r="Q347" t="s">
        <v>2122</v>
      </c>
    </row>
    <row r="348" spans="1:17" x14ac:dyDescent="0.25">
      <c r="A348" t="s">
        <v>39</v>
      </c>
      <c r="B348" t="s">
        <v>2123</v>
      </c>
      <c r="C348" t="s">
        <v>392</v>
      </c>
      <c r="D348" t="s">
        <v>1425</v>
      </c>
      <c r="E348">
        <v>-0.918</v>
      </c>
      <c r="F348" t="s">
        <v>1381</v>
      </c>
      <c r="G348" t="s">
        <v>2111</v>
      </c>
      <c r="H348" t="s">
        <v>2097</v>
      </c>
      <c r="I348" t="s">
        <v>1413</v>
      </c>
      <c r="J348" t="s">
        <v>1385</v>
      </c>
      <c r="K348" t="b">
        <v>1</v>
      </c>
      <c r="L348" t="b">
        <v>0</v>
      </c>
      <c r="M348" t="s">
        <v>1385</v>
      </c>
      <c r="N348" t="s">
        <v>1491</v>
      </c>
      <c r="O348" t="s">
        <v>1387</v>
      </c>
      <c r="P348" t="s">
        <v>1388</v>
      </c>
      <c r="Q348" t="s">
        <v>2124</v>
      </c>
    </row>
    <row r="349" spans="1:17" x14ac:dyDescent="0.25">
      <c r="A349" t="s">
        <v>39</v>
      </c>
      <c r="B349" t="s">
        <v>2125</v>
      </c>
      <c r="C349" t="s">
        <v>392</v>
      </c>
      <c r="D349" t="s">
        <v>1428</v>
      </c>
      <c r="E349">
        <v>-0.029</v>
      </c>
      <c r="F349" t="s">
        <v>1381</v>
      </c>
      <c r="G349" t="s">
        <v>2116</v>
      </c>
      <c r="H349" t="s">
        <v>2097</v>
      </c>
      <c r="I349" t="s">
        <v>1385</v>
      </c>
      <c r="J349" t="s">
        <v>1385</v>
      </c>
      <c r="K349" t="b">
        <v>1</v>
      </c>
      <c r="L349" t="b">
        <v>0</v>
      </c>
      <c r="M349" t="s">
        <v>1385</v>
      </c>
      <c r="N349" t="s">
        <v>1491</v>
      </c>
      <c r="O349" t="s">
        <v>1387</v>
      </c>
      <c r="P349" t="s">
        <v>1388</v>
      </c>
      <c r="Q349" t="s">
        <v>2126</v>
      </c>
    </row>
    <row r="350" spans="1:17" x14ac:dyDescent="0.25">
      <c r="A350" t="s">
        <v>39</v>
      </c>
      <c r="B350" t="s">
        <v>2127</v>
      </c>
      <c r="C350" t="s">
        <v>396</v>
      </c>
      <c r="D350" t="s">
        <v>1380</v>
      </c>
      <c r="E350">
        <v>13.726</v>
      </c>
      <c r="F350" t="s">
        <v>1381</v>
      </c>
      <c r="G350" t="s">
        <v>2128</v>
      </c>
      <c r="H350" t="s">
        <v>2097</v>
      </c>
      <c r="I350" t="s">
        <v>1384</v>
      </c>
      <c r="J350" t="s">
        <v>1385</v>
      </c>
      <c r="K350" t="b">
        <v>1</v>
      </c>
      <c r="L350" t="b">
        <v>0</v>
      </c>
      <c r="M350" t="s">
        <v>1385</v>
      </c>
      <c r="N350" t="s">
        <v>1386</v>
      </c>
      <c r="O350" t="s">
        <v>1387</v>
      </c>
      <c r="P350" t="s">
        <v>1388</v>
      </c>
      <c r="Q350" t="s">
        <v>1385</v>
      </c>
    </row>
    <row r="351" spans="1:17" x14ac:dyDescent="0.25">
      <c r="A351" t="s">
        <v>39</v>
      </c>
      <c r="B351" t="s">
        <v>2129</v>
      </c>
      <c r="C351" t="s">
        <v>396</v>
      </c>
      <c r="D351" t="s">
        <v>1391</v>
      </c>
      <c r="E351">
        <v>10.492</v>
      </c>
      <c r="F351" t="s">
        <v>1381</v>
      </c>
      <c r="G351" t="s">
        <v>2130</v>
      </c>
      <c r="H351" t="s">
        <v>2097</v>
      </c>
      <c r="I351" t="s">
        <v>1393</v>
      </c>
      <c r="J351" t="s">
        <v>1385</v>
      </c>
      <c r="K351" t="b">
        <v>1</v>
      </c>
      <c r="L351" t="b">
        <v>0</v>
      </c>
      <c r="M351" t="s">
        <v>1385</v>
      </c>
      <c r="N351" t="s">
        <v>1386</v>
      </c>
      <c r="O351" t="s">
        <v>1387</v>
      </c>
      <c r="P351" t="s">
        <v>1388</v>
      </c>
      <c r="Q351" t="s">
        <v>2131</v>
      </c>
    </row>
    <row r="352" spans="1:17" x14ac:dyDescent="0.25">
      <c r="A352" t="s">
        <v>39</v>
      </c>
      <c r="B352" t="s">
        <v>2132</v>
      </c>
      <c r="C352" t="s">
        <v>396</v>
      </c>
      <c r="D352" t="s">
        <v>1395</v>
      </c>
      <c r="E352">
        <v>11.258</v>
      </c>
      <c r="F352" t="s">
        <v>1381</v>
      </c>
      <c r="G352" t="s">
        <v>2133</v>
      </c>
      <c r="H352" t="s">
        <v>2097</v>
      </c>
      <c r="I352" t="s">
        <v>1397</v>
      </c>
      <c r="J352" t="s">
        <v>1385</v>
      </c>
      <c r="K352" t="b">
        <v>1</v>
      </c>
      <c r="L352" t="b">
        <v>0</v>
      </c>
      <c r="M352" t="s">
        <v>1385</v>
      </c>
      <c r="N352" t="s">
        <v>1386</v>
      </c>
      <c r="O352" t="s">
        <v>1387</v>
      </c>
      <c r="P352" t="s">
        <v>1388</v>
      </c>
      <c r="Q352" t="s">
        <v>2134</v>
      </c>
    </row>
    <row r="353" spans="1:17" x14ac:dyDescent="0.25">
      <c r="A353" t="s">
        <v>39</v>
      </c>
      <c r="B353" t="s">
        <v>2135</v>
      </c>
      <c r="C353" t="s">
        <v>396</v>
      </c>
      <c r="D353" t="s">
        <v>1399</v>
      </c>
      <c r="E353">
        <v>9.884</v>
      </c>
      <c r="F353" t="s">
        <v>1381</v>
      </c>
      <c r="G353" t="s">
        <v>2136</v>
      </c>
      <c r="H353" t="s">
        <v>2097</v>
      </c>
      <c r="I353" t="s">
        <v>1385</v>
      </c>
      <c r="J353" t="s">
        <v>1385</v>
      </c>
      <c r="K353" t="b">
        <v>1</v>
      </c>
      <c r="L353" t="b">
        <v>0</v>
      </c>
      <c r="M353" t="s">
        <v>1385</v>
      </c>
      <c r="N353" t="s">
        <v>1386</v>
      </c>
      <c r="O353" t="s">
        <v>1387</v>
      </c>
      <c r="P353" t="s">
        <v>1388</v>
      </c>
      <c r="Q353" t="s">
        <v>2137</v>
      </c>
    </row>
    <row r="354" spans="1:17" x14ac:dyDescent="0.25">
      <c r="A354" t="s">
        <v>39</v>
      </c>
      <c r="B354" t="s">
        <v>2138</v>
      </c>
      <c r="C354" t="s">
        <v>396</v>
      </c>
      <c r="D354" t="s">
        <v>1403</v>
      </c>
      <c r="E354">
        <v>20.215</v>
      </c>
      <c r="F354" t="s">
        <v>1381</v>
      </c>
      <c r="G354" t="s">
        <v>2139</v>
      </c>
      <c r="H354" t="s">
        <v>2097</v>
      </c>
      <c r="I354" t="s">
        <v>1405</v>
      </c>
      <c r="J354" t="s">
        <v>1385</v>
      </c>
      <c r="K354" t="b">
        <v>1</v>
      </c>
      <c r="L354" t="b">
        <v>0</v>
      </c>
      <c r="M354" t="s">
        <v>1385</v>
      </c>
      <c r="N354" t="s">
        <v>1386</v>
      </c>
      <c r="O354" t="s">
        <v>1387</v>
      </c>
      <c r="P354" t="s">
        <v>1388</v>
      </c>
      <c r="Q354" t="s">
        <v>1385</v>
      </c>
    </row>
    <row r="355" spans="1:17" x14ac:dyDescent="0.25">
      <c r="A355" t="s">
        <v>39</v>
      </c>
      <c r="B355" t="s">
        <v>2140</v>
      </c>
      <c r="C355" t="s">
        <v>396</v>
      </c>
      <c r="D355" t="s">
        <v>1407</v>
      </c>
      <c r="E355">
        <v>14.357</v>
      </c>
      <c r="F355" t="s">
        <v>1381</v>
      </c>
      <c r="G355" t="s">
        <v>2141</v>
      </c>
      <c r="H355" t="s">
        <v>2097</v>
      </c>
      <c r="I355" t="s">
        <v>1409</v>
      </c>
      <c r="J355" t="s">
        <v>1385</v>
      </c>
      <c r="K355" t="b">
        <v>1</v>
      </c>
      <c r="L355" t="b">
        <v>0</v>
      </c>
      <c r="M355" t="s">
        <v>1385</v>
      </c>
      <c r="N355" t="s">
        <v>1386</v>
      </c>
      <c r="O355" t="s">
        <v>1387</v>
      </c>
      <c r="P355" t="s">
        <v>1388</v>
      </c>
      <c r="Q355" t="s">
        <v>2142</v>
      </c>
    </row>
    <row r="356" spans="1:17" x14ac:dyDescent="0.25">
      <c r="A356" t="s">
        <v>39</v>
      </c>
      <c r="B356" t="s">
        <v>2143</v>
      </c>
      <c r="C356" t="s">
        <v>396</v>
      </c>
      <c r="D356" t="s">
        <v>1411</v>
      </c>
      <c r="E356">
        <v>13.377</v>
      </c>
      <c r="F356" t="s">
        <v>1381</v>
      </c>
      <c r="G356" t="s">
        <v>2144</v>
      </c>
      <c r="H356" t="s">
        <v>2097</v>
      </c>
      <c r="I356" t="s">
        <v>1413</v>
      </c>
      <c r="J356" t="s">
        <v>1385</v>
      </c>
      <c r="K356" t="b">
        <v>1</v>
      </c>
      <c r="L356" t="b">
        <v>0</v>
      </c>
      <c r="M356" t="s">
        <v>1385</v>
      </c>
      <c r="N356" t="s">
        <v>1386</v>
      </c>
      <c r="O356" t="s">
        <v>1387</v>
      </c>
      <c r="P356" t="s">
        <v>1388</v>
      </c>
      <c r="Q356" t="s">
        <v>2145</v>
      </c>
    </row>
    <row r="357" spans="1:17" x14ac:dyDescent="0.25">
      <c r="A357" t="s">
        <v>39</v>
      </c>
      <c r="B357" t="s">
        <v>2146</v>
      </c>
      <c r="C357" t="s">
        <v>396</v>
      </c>
      <c r="D357" t="s">
        <v>1415</v>
      </c>
      <c r="E357">
        <v>15.17</v>
      </c>
      <c r="F357" t="s">
        <v>1381</v>
      </c>
      <c r="G357" t="s">
        <v>2147</v>
      </c>
      <c r="H357" t="s">
        <v>2097</v>
      </c>
      <c r="I357" t="s">
        <v>1385</v>
      </c>
      <c r="J357" t="s">
        <v>1385</v>
      </c>
      <c r="K357" t="b">
        <v>1</v>
      </c>
      <c r="L357" t="b">
        <v>0</v>
      </c>
      <c r="M357" t="s">
        <v>1385</v>
      </c>
      <c r="N357" t="s">
        <v>1386</v>
      </c>
      <c r="O357" t="s">
        <v>1387</v>
      </c>
      <c r="P357" t="s">
        <v>1388</v>
      </c>
      <c r="Q357" t="s">
        <v>2148</v>
      </c>
    </row>
    <row r="358" spans="1:17" x14ac:dyDescent="0.25">
      <c r="A358" t="s">
        <v>39</v>
      </c>
      <c r="B358" t="s">
        <v>2149</v>
      </c>
      <c r="C358" t="s">
        <v>396</v>
      </c>
      <c r="D358" t="s">
        <v>1419</v>
      </c>
      <c r="E358">
        <v>35.637</v>
      </c>
      <c r="F358" t="s">
        <v>1381</v>
      </c>
      <c r="G358" t="s">
        <v>2150</v>
      </c>
      <c r="H358" t="s">
        <v>2097</v>
      </c>
      <c r="I358" t="s">
        <v>1421</v>
      </c>
      <c r="J358" t="s">
        <v>1385</v>
      </c>
      <c r="K358" t="b">
        <v>1</v>
      </c>
      <c r="L358" t="b">
        <v>0</v>
      </c>
      <c r="M358" t="s">
        <v>1385</v>
      </c>
      <c r="N358" t="s">
        <v>1386</v>
      </c>
      <c r="O358" t="s">
        <v>1387</v>
      </c>
      <c r="P358" t="s">
        <v>1388</v>
      </c>
      <c r="Q358" t="s">
        <v>1385</v>
      </c>
    </row>
    <row r="359" spans="1:17" x14ac:dyDescent="0.25">
      <c r="A359" t="s">
        <v>39</v>
      </c>
      <c r="B359" t="s">
        <v>2151</v>
      </c>
      <c r="C359" t="s">
        <v>396</v>
      </c>
      <c r="D359" t="s">
        <v>1423</v>
      </c>
      <c r="E359">
        <v>18.193</v>
      </c>
      <c r="F359" t="s">
        <v>1381</v>
      </c>
      <c r="G359" t="s">
        <v>2152</v>
      </c>
      <c r="H359" t="s">
        <v>2097</v>
      </c>
      <c r="I359" t="s">
        <v>1409</v>
      </c>
      <c r="J359" t="s">
        <v>1385</v>
      </c>
      <c r="K359" t="b">
        <v>1</v>
      </c>
      <c r="L359" t="b">
        <v>0</v>
      </c>
      <c r="M359" t="s">
        <v>1385</v>
      </c>
      <c r="N359" t="s">
        <v>1386</v>
      </c>
      <c r="O359" t="s">
        <v>1387</v>
      </c>
      <c r="P359" t="s">
        <v>1388</v>
      </c>
      <c r="Q359" t="s">
        <v>2153</v>
      </c>
    </row>
    <row r="360" spans="1:17" x14ac:dyDescent="0.25">
      <c r="A360" t="s">
        <v>39</v>
      </c>
      <c r="B360" t="s">
        <v>2154</v>
      </c>
      <c r="C360" t="s">
        <v>396</v>
      </c>
      <c r="D360" t="s">
        <v>1425</v>
      </c>
      <c r="E360">
        <v>13.98</v>
      </c>
      <c r="F360" t="s">
        <v>1381</v>
      </c>
      <c r="G360" t="s">
        <v>2155</v>
      </c>
      <c r="H360" t="s">
        <v>2097</v>
      </c>
      <c r="I360" t="s">
        <v>1413</v>
      </c>
      <c r="J360" t="s">
        <v>1385</v>
      </c>
      <c r="K360" t="b">
        <v>1</v>
      </c>
      <c r="L360" t="b">
        <v>0</v>
      </c>
      <c r="M360" t="s">
        <v>1385</v>
      </c>
      <c r="N360" t="s">
        <v>1386</v>
      </c>
      <c r="O360" t="s">
        <v>1387</v>
      </c>
      <c r="P360" t="s">
        <v>1388</v>
      </c>
      <c r="Q360" t="s">
        <v>2156</v>
      </c>
    </row>
    <row r="361" spans="1:17" x14ac:dyDescent="0.25">
      <c r="A361" t="s">
        <v>39</v>
      </c>
      <c r="B361" t="s">
        <v>2157</v>
      </c>
      <c r="C361" t="s">
        <v>396</v>
      </c>
      <c r="D361" t="s">
        <v>1428</v>
      </c>
      <c r="E361">
        <v>20.417</v>
      </c>
      <c r="F361" t="s">
        <v>1381</v>
      </c>
      <c r="G361" t="s">
        <v>2158</v>
      </c>
      <c r="H361" t="s">
        <v>2097</v>
      </c>
      <c r="I361" t="s">
        <v>1385</v>
      </c>
      <c r="J361" t="s">
        <v>1385</v>
      </c>
      <c r="K361" t="b">
        <v>1</v>
      </c>
      <c r="L361" t="b">
        <v>0</v>
      </c>
      <c r="M361" t="s">
        <v>1385</v>
      </c>
      <c r="N361" t="s">
        <v>1386</v>
      </c>
      <c r="O361" t="s">
        <v>1387</v>
      </c>
      <c r="P361" t="s">
        <v>1388</v>
      </c>
      <c r="Q361" t="s">
        <v>2159</v>
      </c>
    </row>
    <row r="362" spans="1:17" x14ac:dyDescent="0.25">
      <c r="A362" t="s">
        <v>39</v>
      </c>
      <c r="B362" t="s">
        <v>2160</v>
      </c>
      <c r="C362" t="s">
        <v>394</v>
      </c>
      <c r="D362" t="s">
        <v>1391</v>
      </c>
      <c r="E362">
        <v>7930.615</v>
      </c>
      <c r="F362" t="s">
        <v>1991</v>
      </c>
      <c r="G362" t="s">
        <v>1385</v>
      </c>
      <c r="H362" t="s">
        <v>2097</v>
      </c>
      <c r="I362" t="s">
        <v>1385</v>
      </c>
      <c r="J362" t="s">
        <v>1385</v>
      </c>
      <c r="K362" t="b">
        <v>0</v>
      </c>
      <c r="L362" t="b">
        <v>1</v>
      </c>
      <c r="M362" t="s">
        <v>1992</v>
      </c>
      <c r="N362" t="s">
        <v>1993</v>
      </c>
      <c r="O362" t="s">
        <v>1994</v>
      </c>
      <c r="P362" t="s">
        <v>1995</v>
      </c>
      <c r="Q362" t="s">
        <v>1996</v>
      </c>
    </row>
    <row r="363" spans="1:17" x14ac:dyDescent="0.25">
      <c r="A363" t="s">
        <v>39</v>
      </c>
      <c r="B363" t="s">
        <v>2161</v>
      </c>
      <c r="C363" t="s">
        <v>394</v>
      </c>
      <c r="D363" t="s">
        <v>1395</v>
      </c>
      <c r="E363">
        <v>7868.766</v>
      </c>
      <c r="F363" t="s">
        <v>1991</v>
      </c>
      <c r="G363" t="s">
        <v>1385</v>
      </c>
      <c r="H363" t="s">
        <v>2097</v>
      </c>
      <c r="I363" t="s">
        <v>1385</v>
      </c>
      <c r="J363" t="s">
        <v>1385</v>
      </c>
      <c r="K363" t="b">
        <v>0</v>
      </c>
      <c r="L363" t="b">
        <v>1</v>
      </c>
      <c r="M363" t="s">
        <v>1992</v>
      </c>
      <c r="N363" t="s">
        <v>1993</v>
      </c>
      <c r="O363" t="s">
        <v>1994</v>
      </c>
      <c r="P363" t="s">
        <v>1995</v>
      </c>
      <c r="Q363" t="s">
        <v>1996</v>
      </c>
    </row>
    <row r="364" spans="1:17" x14ac:dyDescent="0.25">
      <c r="A364" t="s">
        <v>39</v>
      </c>
      <c r="B364" t="s">
        <v>2162</v>
      </c>
      <c r="C364" t="s">
        <v>394</v>
      </c>
      <c r="D364" t="s">
        <v>1399</v>
      </c>
      <c r="E364">
        <v>7852.522</v>
      </c>
      <c r="F364" t="s">
        <v>1991</v>
      </c>
      <c r="G364" t="s">
        <v>1385</v>
      </c>
      <c r="H364" t="s">
        <v>2097</v>
      </c>
      <c r="I364" t="s">
        <v>1385</v>
      </c>
      <c r="J364" t="s">
        <v>1385</v>
      </c>
      <c r="K364" t="b">
        <v>0</v>
      </c>
      <c r="L364" t="b">
        <v>1</v>
      </c>
      <c r="M364" t="s">
        <v>1992</v>
      </c>
      <c r="N364" t="s">
        <v>1993</v>
      </c>
      <c r="O364" t="s">
        <v>1994</v>
      </c>
      <c r="P364" t="s">
        <v>1995</v>
      </c>
      <c r="Q364" t="s">
        <v>1996</v>
      </c>
    </row>
    <row r="365" spans="1:17" x14ac:dyDescent="0.25">
      <c r="A365" t="s">
        <v>39</v>
      </c>
      <c r="B365" t="s">
        <v>2163</v>
      </c>
      <c r="C365" t="s">
        <v>394</v>
      </c>
      <c r="D365" t="s">
        <v>1403</v>
      </c>
      <c r="E365">
        <v>7849.844</v>
      </c>
      <c r="F365" t="s">
        <v>1991</v>
      </c>
      <c r="G365" t="s">
        <v>1385</v>
      </c>
      <c r="H365" t="s">
        <v>2097</v>
      </c>
      <c r="I365" t="s">
        <v>1385</v>
      </c>
      <c r="J365" t="s">
        <v>1385</v>
      </c>
      <c r="K365" t="b">
        <v>0</v>
      </c>
      <c r="L365" t="b">
        <v>1</v>
      </c>
      <c r="M365" t="s">
        <v>1992</v>
      </c>
      <c r="N365" t="s">
        <v>1993</v>
      </c>
      <c r="O365" t="s">
        <v>1994</v>
      </c>
      <c r="P365" t="s">
        <v>1995</v>
      </c>
      <c r="Q365" t="s">
        <v>1996</v>
      </c>
    </row>
    <row r="366" spans="1:17" x14ac:dyDescent="0.25">
      <c r="A366" t="s">
        <v>39</v>
      </c>
      <c r="B366" t="s">
        <v>2164</v>
      </c>
      <c r="C366" t="s">
        <v>394</v>
      </c>
      <c r="D366" t="s">
        <v>1407</v>
      </c>
      <c r="E366">
        <v>7937.908</v>
      </c>
      <c r="F366" t="s">
        <v>1991</v>
      </c>
      <c r="G366" t="s">
        <v>1385</v>
      </c>
      <c r="H366" t="s">
        <v>2097</v>
      </c>
      <c r="I366" t="s">
        <v>1385</v>
      </c>
      <c r="J366" t="s">
        <v>1385</v>
      </c>
      <c r="K366" t="b">
        <v>0</v>
      </c>
      <c r="L366" t="b">
        <v>1</v>
      </c>
      <c r="M366" t="s">
        <v>1992</v>
      </c>
      <c r="N366" t="s">
        <v>1993</v>
      </c>
      <c r="O366" t="s">
        <v>1994</v>
      </c>
      <c r="P366" t="s">
        <v>1995</v>
      </c>
      <c r="Q366" t="s">
        <v>1996</v>
      </c>
    </row>
    <row r="367" spans="1:17" x14ac:dyDescent="0.25">
      <c r="A367" t="s">
        <v>39</v>
      </c>
      <c r="B367" t="s">
        <v>2165</v>
      </c>
      <c r="C367" t="s">
        <v>394</v>
      </c>
      <c r="D367" t="s">
        <v>1411</v>
      </c>
      <c r="E367">
        <v>8022.546</v>
      </c>
      <c r="F367" t="s">
        <v>1991</v>
      </c>
      <c r="G367" t="s">
        <v>1385</v>
      </c>
      <c r="H367" t="s">
        <v>2097</v>
      </c>
      <c r="I367" t="s">
        <v>1385</v>
      </c>
      <c r="J367" t="s">
        <v>1385</v>
      </c>
      <c r="K367" t="b">
        <v>0</v>
      </c>
      <c r="L367" t="b">
        <v>1</v>
      </c>
      <c r="M367" t="s">
        <v>1992</v>
      </c>
      <c r="N367" t="s">
        <v>1993</v>
      </c>
      <c r="O367" t="s">
        <v>1994</v>
      </c>
      <c r="P367" t="s">
        <v>1995</v>
      </c>
      <c r="Q367" t="s">
        <v>1996</v>
      </c>
    </row>
    <row r="368" spans="1:17" x14ac:dyDescent="0.25">
      <c r="A368" t="s">
        <v>39</v>
      </c>
      <c r="B368" t="s">
        <v>2166</v>
      </c>
      <c r="C368" t="s">
        <v>394</v>
      </c>
      <c r="D368" t="s">
        <v>1415</v>
      </c>
      <c r="E368">
        <v>8124.134</v>
      </c>
      <c r="F368" t="s">
        <v>1991</v>
      </c>
      <c r="G368" t="s">
        <v>1385</v>
      </c>
      <c r="H368" t="s">
        <v>2097</v>
      </c>
      <c r="I368" t="s">
        <v>1385</v>
      </c>
      <c r="J368" t="s">
        <v>1385</v>
      </c>
      <c r="K368" t="b">
        <v>0</v>
      </c>
      <c r="L368" t="b">
        <v>1</v>
      </c>
      <c r="M368" t="s">
        <v>1992</v>
      </c>
      <c r="N368" t="s">
        <v>1993</v>
      </c>
      <c r="O368" t="s">
        <v>1994</v>
      </c>
      <c r="P368" t="s">
        <v>1995</v>
      </c>
      <c r="Q368" t="s">
        <v>1996</v>
      </c>
    </row>
    <row r="369" spans="1:17" x14ac:dyDescent="0.25">
      <c r="A369" t="s">
        <v>39</v>
      </c>
      <c r="B369" t="s">
        <v>2167</v>
      </c>
      <c r="C369" t="s">
        <v>394</v>
      </c>
      <c r="D369" t="s">
        <v>1419</v>
      </c>
      <c r="E369">
        <v>8270.145</v>
      </c>
      <c r="F369" t="s">
        <v>1991</v>
      </c>
      <c r="G369" t="s">
        <v>1385</v>
      </c>
      <c r="H369" t="s">
        <v>2097</v>
      </c>
      <c r="I369" t="s">
        <v>1385</v>
      </c>
      <c r="J369" t="s">
        <v>1385</v>
      </c>
      <c r="K369" t="b">
        <v>0</v>
      </c>
      <c r="L369" t="b">
        <v>1</v>
      </c>
      <c r="M369" t="s">
        <v>1992</v>
      </c>
      <c r="N369" t="s">
        <v>1993</v>
      </c>
      <c r="O369" t="s">
        <v>1994</v>
      </c>
      <c r="P369" t="s">
        <v>1995</v>
      </c>
      <c r="Q369" t="s">
        <v>1996</v>
      </c>
    </row>
    <row r="370" spans="1:17" x14ac:dyDescent="0.25">
      <c r="A370" t="s">
        <v>39</v>
      </c>
      <c r="B370" t="s">
        <v>2168</v>
      </c>
      <c r="C370" t="s">
        <v>394</v>
      </c>
      <c r="D370" t="s">
        <v>1423</v>
      </c>
      <c r="E370">
        <v>8311.857</v>
      </c>
      <c r="F370" t="s">
        <v>1991</v>
      </c>
      <c r="G370" t="s">
        <v>1385</v>
      </c>
      <c r="H370" t="s">
        <v>2097</v>
      </c>
      <c r="I370" t="s">
        <v>1385</v>
      </c>
      <c r="J370" t="s">
        <v>1385</v>
      </c>
      <c r="K370" t="b">
        <v>0</v>
      </c>
      <c r="L370" t="b">
        <v>1</v>
      </c>
      <c r="M370" t="s">
        <v>1992</v>
      </c>
      <c r="N370" t="s">
        <v>1993</v>
      </c>
      <c r="O370" t="s">
        <v>1994</v>
      </c>
      <c r="P370" t="s">
        <v>1995</v>
      </c>
      <c r="Q370" t="s">
        <v>1996</v>
      </c>
    </row>
    <row r="371" spans="1:17" x14ac:dyDescent="0.25">
      <c r="A371" t="s">
        <v>39</v>
      </c>
      <c r="B371" t="s">
        <v>2169</v>
      </c>
      <c r="C371" t="s">
        <v>394</v>
      </c>
      <c r="D371" t="s">
        <v>1425</v>
      </c>
      <c r="E371">
        <v>8309.035</v>
      </c>
      <c r="F371" t="s">
        <v>1991</v>
      </c>
      <c r="G371" t="s">
        <v>1385</v>
      </c>
      <c r="H371" t="s">
        <v>2097</v>
      </c>
      <c r="I371" t="s">
        <v>1385</v>
      </c>
      <c r="J371" t="s">
        <v>1385</v>
      </c>
      <c r="K371" t="b">
        <v>0</v>
      </c>
      <c r="L371" t="b">
        <v>1</v>
      </c>
      <c r="M371" t="s">
        <v>1992</v>
      </c>
      <c r="N371" t="s">
        <v>1993</v>
      </c>
      <c r="O371" t="s">
        <v>1994</v>
      </c>
      <c r="P371" t="s">
        <v>1995</v>
      </c>
      <c r="Q371" t="s">
        <v>1996</v>
      </c>
    </row>
    <row r="372" spans="1:17" x14ac:dyDescent="0.25">
      <c r="A372" t="s">
        <v>39</v>
      </c>
      <c r="B372" t="s">
        <v>2170</v>
      </c>
      <c r="C372" t="s">
        <v>394</v>
      </c>
      <c r="D372" t="s">
        <v>1428</v>
      </c>
      <c r="E372">
        <v>8461.907</v>
      </c>
      <c r="F372" t="s">
        <v>1991</v>
      </c>
      <c r="G372" t="s">
        <v>1385</v>
      </c>
      <c r="H372" t="s">
        <v>2097</v>
      </c>
      <c r="I372" t="s">
        <v>1385</v>
      </c>
      <c r="J372" t="s">
        <v>1385</v>
      </c>
      <c r="K372" t="b">
        <v>0</v>
      </c>
      <c r="L372" t="b">
        <v>1</v>
      </c>
      <c r="M372" t="s">
        <v>1992</v>
      </c>
      <c r="N372" t="s">
        <v>1993</v>
      </c>
      <c r="O372" t="s">
        <v>1994</v>
      </c>
      <c r="P372" t="s">
        <v>1995</v>
      </c>
      <c r="Q372" t="s">
        <v>1996</v>
      </c>
    </row>
    <row r="373" spans="1:17" x14ac:dyDescent="0.25">
      <c r="A373" t="s">
        <v>39</v>
      </c>
      <c r="B373" t="s">
        <v>2171</v>
      </c>
      <c r="C373" t="s">
        <v>399</v>
      </c>
      <c r="D373" t="s">
        <v>1380</v>
      </c>
      <c r="E373">
        <v>-68.769</v>
      </c>
      <c r="F373" t="s">
        <v>1381</v>
      </c>
      <c r="G373" t="s">
        <v>2172</v>
      </c>
      <c r="H373" t="s">
        <v>2097</v>
      </c>
      <c r="I373" t="s">
        <v>1384</v>
      </c>
      <c r="J373" t="s">
        <v>1385</v>
      </c>
      <c r="K373" t="b">
        <v>1</v>
      </c>
      <c r="L373" t="b">
        <v>0</v>
      </c>
      <c r="M373" t="s">
        <v>1385</v>
      </c>
      <c r="N373" t="s">
        <v>1491</v>
      </c>
      <c r="O373" t="s">
        <v>1387</v>
      </c>
      <c r="P373" t="s">
        <v>1388</v>
      </c>
      <c r="Q373" t="s">
        <v>1385</v>
      </c>
    </row>
    <row r="374" spans="1:17" x14ac:dyDescent="0.25">
      <c r="A374" t="s">
        <v>39</v>
      </c>
      <c r="B374" t="s">
        <v>2173</v>
      </c>
      <c r="C374" t="s">
        <v>399</v>
      </c>
      <c r="D374" t="s">
        <v>1391</v>
      </c>
      <c r="E374">
        <v>-69.929</v>
      </c>
      <c r="F374" t="s">
        <v>1381</v>
      </c>
      <c r="G374" t="s">
        <v>2174</v>
      </c>
      <c r="H374" t="s">
        <v>2097</v>
      </c>
      <c r="I374" t="s">
        <v>1393</v>
      </c>
      <c r="J374" t="s">
        <v>1385</v>
      </c>
      <c r="K374" t="b">
        <v>1</v>
      </c>
      <c r="L374" t="b">
        <v>0</v>
      </c>
      <c r="M374" t="s">
        <v>1385</v>
      </c>
      <c r="N374" t="s">
        <v>1491</v>
      </c>
      <c r="O374" t="s">
        <v>1387</v>
      </c>
      <c r="P374" t="s">
        <v>1388</v>
      </c>
      <c r="Q374" t="s">
        <v>2175</v>
      </c>
    </row>
    <row r="375" spans="1:17" x14ac:dyDescent="0.25">
      <c r="A375" t="s">
        <v>39</v>
      </c>
      <c r="B375" t="s">
        <v>2176</v>
      </c>
      <c r="C375" t="s">
        <v>399</v>
      </c>
      <c r="D375" t="s">
        <v>1395</v>
      </c>
      <c r="E375">
        <v>-69.919</v>
      </c>
      <c r="F375" t="s">
        <v>1381</v>
      </c>
      <c r="G375" t="s">
        <v>2174</v>
      </c>
      <c r="H375" t="s">
        <v>2097</v>
      </c>
      <c r="I375" t="s">
        <v>1397</v>
      </c>
      <c r="J375" t="s">
        <v>1385</v>
      </c>
      <c r="K375" t="b">
        <v>1</v>
      </c>
      <c r="L375" t="b">
        <v>0</v>
      </c>
      <c r="M375" t="s">
        <v>1385</v>
      </c>
      <c r="N375" t="s">
        <v>1491</v>
      </c>
      <c r="O375" t="s">
        <v>1387</v>
      </c>
      <c r="P375" t="s">
        <v>1388</v>
      </c>
      <c r="Q375" t="s">
        <v>2177</v>
      </c>
    </row>
    <row r="376" spans="1:17" x14ac:dyDescent="0.25">
      <c r="A376" t="s">
        <v>39</v>
      </c>
      <c r="B376" t="s">
        <v>2178</v>
      </c>
      <c r="C376" t="s">
        <v>399</v>
      </c>
      <c r="D376" t="s">
        <v>1399</v>
      </c>
      <c r="E376">
        <v>-69.978</v>
      </c>
      <c r="F376" t="s">
        <v>1381</v>
      </c>
      <c r="G376" t="s">
        <v>2179</v>
      </c>
      <c r="H376" t="s">
        <v>2097</v>
      </c>
      <c r="I376" t="s">
        <v>1385</v>
      </c>
      <c r="J376" t="s">
        <v>1385</v>
      </c>
      <c r="K376" t="b">
        <v>1</v>
      </c>
      <c r="L376" t="b">
        <v>0</v>
      </c>
      <c r="M376" t="s">
        <v>1385</v>
      </c>
      <c r="N376" t="s">
        <v>1491</v>
      </c>
      <c r="O376" t="s">
        <v>1387</v>
      </c>
      <c r="P376" t="s">
        <v>1388</v>
      </c>
      <c r="Q376" t="s">
        <v>2180</v>
      </c>
    </row>
    <row r="377" spans="1:17" x14ac:dyDescent="0.25">
      <c r="A377" t="s">
        <v>39</v>
      </c>
      <c r="B377" t="s">
        <v>2181</v>
      </c>
      <c r="C377" t="s">
        <v>399</v>
      </c>
      <c r="D377" t="s">
        <v>1403</v>
      </c>
      <c r="E377">
        <v>-69.909</v>
      </c>
      <c r="F377" t="s">
        <v>1381</v>
      </c>
      <c r="G377" t="s">
        <v>2174</v>
      </c>
      <c r="H377" t="s">
        <v>2097</v>
      </c>
      <c r="I377" t="s">
        <v>1405</v>
      </c>
      <c r="J377" t="s">
        <v>1385</v>
      </c>
      <c r="K377" t="b">
        <v>1</v>
      </c>
      <c r="L377" t="b">
        <v>0</v>
      </c>
      <c r="M377" t="s">
        <v>1385</v>
      </c>
      <c r="N377" t="s">
        <v>1491</v>
      </c>
      <c r="O377" t="s">
        <v>1387</v>
      </c>
      <c r="P377" t="s">
        <v>1388</v>
      </c>
      <c r="Q377" t="s">
        <v>1385</v>
      </c>
    </row>
    <row r="378" spans="1:17" x14ac:dyDescent="0.25">
      <c r="A378" t="s">
        <v>39</v>
      </c>
      <c r="B378" t="s">
        <v>2182</v>
      </c>
      <c r="C378" t="s">
        <v>399</v>
      </c>
      <c r="D378" t="s">
        <v>1407</v>
      </c>
      <c r="E378">
        <v>-69.914</v>
      </c>
      <c r="F378" t="s">
        <v>1381</v>
      </c>
      <c r="G378" t="s">
        <v>2174</v>
      </c>
      <c r="H378" t="s">
        <v>2097</v>
      </c>
      <c r="I378" t="s">
        <v>1409</v>
      </c>
      <c r="J378" t="s">
        <v>1385</v>
      </c>
      <c r="K378" t="b">
        <v>1</v>
      </c>
      <c r="L378" t="b">
        <v>0</v>
      </c>
      <c r="M378" t="s">
        <v>1385</v>
      </c>
      <c r="N378" t="s">
        <v>1491</v>
      </c>
      <c r="O378" t="s">
        <v>1387</v>
      </c>
      <c r="P378" t="s">
        <v>1388</v>
      </c>
      <c r="Q378" t="s">
        <v>2183</v>
      </c>
    </row>
    <row r="379" spans="1:17" x14ac:dyDescent="0.25">
      <c r="A379" t="s">
        <v>39</v>
      </c>
      <c r="B379" t="s">
        <v>2184</v>
      </c>
      <c r="C379" t="s">
        <v>399</v>
      </c>
      <c r="D379" t="s">
        <v>1411</v>
      </c>
      <c r="E379">
        <v>-81.569</v>
      </c>
      <c r="F379" t="s">
        <v>1381</v>
      </c>
      <c r="G379" t="s">
        <v>2185</v>
      </c>
      <c r="H379" t="s">
        <v>2097</v>
      </c>
      <c r="I379" t="s">
        <v>1413</v>
      </c>
      <c r="J379" t="s">
        <v>1385</v>
      </c>
      <c r="K379" t="b">
        <v>1</v>
      </c>
      <c r="L379" t="b">
        <v>0</v>
      </c>
      <c r="M379" t="s">
        <v>1385</v>
      </c>
      <c r="N379" t="s">
        <v>1491</v>
      </c>
      <c r="O379" t="s">
        <v>1387</v>
      </c>
      <c r="P379" t="s">
        <v>1388</v>
      </c>
      <c r="Q379" t="s">
        <v>2186</v>
      </c>
    </row>
    <row r="380" spans="1:17" x14ac:dyDescent="0.25">
      <c r="A380" t="s">
        <v>39</v>
      </c>
      <c r="B380" t="s">
        <v>2187</v>
      </c>
      <c r="C380" t="s">
        <v>399</v>
      </c>
      <c r="D380" t="s">
        <v>1415</v>
      </c>
      <c r="E380">
        <v>-81.572</v>
      </c>
      <c r="F380" t="s">
        <v>1381</v>
      </c>
      <c r="G380" t="s">
        <v>2185</v>
      </c>
      <c r="H380" t="s">
        <v>2097</v>
      </c>
      <c r="I380" t="s">
        <v>1385</v>
      </c>
      <c r="J380" t="s">
        <v>1385</v>
      </c>
      <c r="K380" t="b">
        <v>1</v>
      </c>
      <c r="L380" t="b">
        <v>0</v>
      </c>
      <c r="M380" t="s">
        <v>1385</v>
      </c>
      <c r="N380" t="s">
        <v>1491</v>
      </c>
      <c r="O380" t="s">
        <v>1387</v>
      </c>
      <c r="P380" t="s">
        <v>1388</v>
      </c>
      <c r="Q380" t="s">
        <v>2188</v>
      </c>
    </row>
    <row r="381" spans="1:17" x14ac:dyDescent="0.25">
      <c r="A381" t="s">
        <v>39</v>
      </c>
      <c r="B381" t="s">
        <v>2189</v>
      </c>
      <c r="C381" t="s">
        <v>399</v>
      </c>
      <c r="D381" t="s">
        <v>1419</v>
      </c>
      <c r="E381">
        <v>-92.735</v>
      </c>
      <c r="F381" t="s">
        <v>1381</v>
      </c>
      <c r="G381" t="s">
        <v>2190</v>
      </c>
      <c r="H381" t="s">
        <v>2097</v>
      </c>
      <c r="I381" t="s">
        <v>1421</v>
      </c>
      <c r="J381" t="s">
        <v>1385</v>
      </c>
      <c r="K381" t="b">
        <v>1</v>
      </c>
      <c r="L381" t="b">
        <v>0</v>
      </c>
      <c r="M381" t="s">
        <v>1385</v>
      </c>
      <c r="N381" t="s">
        <v>1491</v>
      </c>
      <c r="O381" t="s">
        <v>1387</v>
      </c>
      <c r="P381" t="s">
        <v>1388</v>
      </c>
      <c r="Q381" t="s">
        <v>1385</v>
      </c>
    </row>
    <row r="382" spans="1:17" x14ac:dyDescent="0.25">
      <c r="A382" t="s">
        <v>39</v>
      </c>
      <c r="B382" t="s">
        <v>2191</v>
      </c>
      <c r="C382" t="s">
        <v>399</v>
      </c>
      <c r="D382" t="s">
        <v>1423</v>
      </c>
      <c r="E382">
        <v>-94.319</v>
      </c>
      <c r="F382" t="s">
        <v>1381</v>
      </c>
      <c r="G382" t="s">
        <v>2192</v>
      </c>
      <c r="H382" t="s">
        <v>2097</v>
      </c>
      <c r="I382" t="s">
        <v>1409</v>
      </c>
      <c r="J382" t="s">
        <v>1385</v>
      </c>
      <c r="K382" t="b">
        <v>1</v>
      </c>
      <c r="L382" t="b">
        <v>0</v>
      </c>
      <c r="M382" t="s">
        <v>1385</v>
      </c>
      <c r="N382" t="s">
        <v>1491</v>
      </c>
      <c r="O382" t="s">
        <v>1387</v>
      </c>
      <c r="P382" t="s">
        <v>1388</v>
      </c>
      <c r="Q382" t="s">
        <v>2193</v>
      </c>
    </row>
    <row r="383" spans="1:17" x14ac:dyDescent="0.25">
      <c r="A383" t="s">
        <v>39</v>
      </c>
      <c r="B383" t="s">
        <v>2194</v>
      </c>
      <c r="C383" t="s">
        <v>399</v>
      </c>
      <c r="D383" t="s">
        <v>1425</v>
      </c>
      <c r="E383">
        <v>-93.535</v>
      </c>
      <c r="F383" t="s">
        <v>1381</v>
      </c>
      <c r="G383" t="s">
        <v>2195</v>
      </c>
      <c r="H383" t="s">
        <v>2097</v>
      </c>
      <c r="I383" t="s">
        <v>1413</v>
      </c>
      <c r="J383" t="s">
        <v>1385</v>
      </c>
      <c r="K383" t="b">
        <v>1</v>
      </c>
      <c r="L383" t="b">
        <v>0</v>
      </c>
      <c r="M383" t="s">
        <v>1385</v>
      </c>
      <c r="N383" t="s">
        <v>1491</v>
      </c>
      <c r="O383" t="s">
        <v>1387</v>
      </c>
      <c r="P383" t="s">
        <v>1388</v>
      </c>
      <c r="Q383" t="s">
        <v>2196</v>
      </c>
    </row>
    <row r="384" spans="1:17" x14ac:dyDescent="0.25">
      <c r="A384" t="s">
        <v>39</v>
      </c>
      <c r="B384" t="s">
        <v>2197</v>
      </c>
      <c r="C384" t="s">
        <v>399</v>
      </c>
      <c r="D384" t="s">
        <v>1428</v>
      </c>
      <c r="E384">
        <v>-93.541</v>
      </c>
      <c r="F384" t="s">
        <v>1381</v>
      </c>
      <c r="G384" t="s">
        <v>2195</v>
      </c>
      <c r="H384" t="s">
        <v>2097</v>
      </c>
      <c r="I384" t="s">
        <v>1385</v>
      </c>
      <c r="J384" t="s">
        <v>1385</v>
      </c>
      <c r="K384" t="b">
        <v>1</v>
      </c>
      <c r="L384" t="b">
        <v>0</v>
      </c>
      <c r="M384" t="s">
        <v>1385</v>
      </c>
      <c r="N384" t="s">
        <v>1491</v>
      </c>
      <c r="O384" t="s">
        <v>1387</v>
      </c>
      <c r="P384" t="s">
        <v>1388</v>
      </c>
      <c r="Q384" t="s">
        <v>2198</v>
      </c>
    </row>
    <row r="385" spans="1:17" x14ac:dyDescent="0.25">
      <c r="A385" t="s">
        <v>39</v>
      </c>
      <c r="B385" t="s">
        <v>2199</v>
      </c>
      <c r="C385" t="s">
        <v>394</v>
      </c>
      <c r="D385" t="s">
        <v>1391</v>
      </c>
      <c r="E385">
        <v>-421.105</v>
      </c>
      <c r="F385" t="s">
        <v>1991</v>
      </c>
      <c r="G385" t="s">
        <v>1385</v>
      </c>
      <c r="H385" t="s">
        <v>2097</v>
      </c>
      <c r="I385" t="s">
        <v>1385</v>
      </c>
      <c r="J385" t="s">
        <v>1385</v>
      </c>
      <c r="K385" t="b">
        <v>0</v>
      </c>
      <c r="L385" t="b">
        <v>1</v>
      </c>
      <c r="M385" t="s">
        <v>1992</v>
      </c>
      <c r="N385" t="s">
        <v>1993</v>
      </c>
      <c r="O385" t="s">
        <v>1994</v>
      </c>
      <c r="P385" t="s">
        <v>1995</v>
      </c>
      <c r="Q385" t="s">
        <v>1996</v>
      </c>
    </row>
    <row r="386" spans="1:17" x14ac:dyDescent="0.25">
      <c r="A386" t="s">
        <v>39</v>
      </c>
      <c r="B386" t="s">
        <v>2200</v>
      </c>
      <c r="C386" t="s">
        <v>394</v>
      </c>
      <c r="D386" t="s">
        <v>1395</v>
      </c>
      <c r="E386">
        <v>-370.052</v>
      </c>
      <c r="F386" t="s">
        <v>1991</v>
      </c>
      <c r="G386" t="s">
        <v>1385</v>
      </c>
      <c r="H386" t="s">
        <v>2097</v>
      </c>
      <c r="I386" t="s">
        <v>1385</v>
      </c>
      <c r="J386" t="s">
        <v>1385</v>
      </c>
      <c r="K386" t="b">
        <v>0</v>
      </c>
      <c r="L386" t="b">
        <v>1</v>
      </c>
      <c r="M386" t="s">
        <v>1992</v>
      </c>
      <c r="N386" t="s">
        <v>1993</v>
      </c>
      <c r="O386" t="s">
        <v>1994</v>
      </c>
      <c r="P386" t="s">
        <v>1995</v>
      </c>
      <c r="Q386" t="s">
        <v>1996</v>
      </c>
    </row>
    <row r="387" spans="1:17" x14ac:dyDescent="0.25">
      <c r="A387" t="s">
        <v>39</v>
      </c>
      <c r="B387" t="s">
        <v>2201</v>
      </c>
      <c r="C387" t="s">
        <v>394</v>
      </c>
      <c r="D387" t="s">
        <v>1399</v>
      </c>
      <c r="E387">
        <v>-398.25</v>
      </c>
      <c r="F387" t="s">
        <v>1991</v>
      </c>
      <c r="G387" t="s">
        <v>1385</v>
      </c>
      <c r="H387" t="s">
        <v>2097</v>
      </c>
      <c r="I387" t="s">
        <v>1385</v>
      </c>
      <c r="J387" t="s">
        <v>1385</v>
      </c>
      <c r="K387" t="b">
        <v>0</v>
      </c>
      <c r="L387" t="b">
        <v>1</v>
      </c>
      <c r="M387" t="s">
        <v>1992</v>
      </c>
      <c r="N387" t="s">
        <v>1993</v>
      </c>
      <c r="O387" t="s">
        <v>1994</v>
      </c>
      <c r="P387" t="s">
        <v>1995</v>
      </c>
      <c r="Q387" t="s">
        <v>1996</v>
      </c>
    </row>
    <row r="388" spans="1:17" x14ac:dyDescent="0.25">
      <c r="A388" t="s">
        <v>39</v>
      </c>
      <c r="B388" t="s">
        <v>2202</v>
      </c>
      <c r="C388" t="s">
        <v>394</v>
      </c>
      <c r="D388" t="s">
        <v>1403</v>
      </c>
      <c r="E388">
        <v>-395.545</v>
      </c>
      <c r="F388" t="s">
        <v>1991</v>
      </c>
      <c r="G388" t="s">
        <v>1385</v>
      </c>
      <c r="H388" t="s">
        <v>2097</v>
      </c>
      <c r="I388" t="s">
        <v>1385</v>
      </c>
      <c r="J388" t="s">
        <v>1385</v>
      </c>
      <c r="K388" t="b">
        <v>0</v>
      </c>
      <c r="L388" t="b">
        <v>1</v>
      </c>
      <c r="M388" t="s">
        <v>1992</v>
      </c>
      <c r="N388" t="s">
        <v>1993</v>
      </c>
      <c r="O388" t="s">
        <v>1994</v>
      </c>
      <c r="P388" t="s">
        <v>1995</v>
      </c>
      <c r="Q388" t="s">
        <v>1996</v>
      </c>
    </row>
    <row r="389" spans="1:17" x14ac:dyDescent="0.25">
      <c r="A389" t="s">
        <v>39</v>
      </c>
      <c r="B389" t="s">
        <v>2203</v>
      </c>
      <c r="C389" t="s">
        <v>394</v>
      </c>
      <c r="D389" t="s">
        <v>1407</v>
      </c>
      <c r="E389">
        <v>-396.438</v>
      </c>
      <c r="F389" t="s">
        <v>1991</v>
      </c>
      <c r="G389" t="s">
        <v>1385</v>
      </c>
      <c r="H389" t="s">
        <v>2097</v>
      </c>
      <c r="I389" t="s">
        <v>1385</v>
      </c>
      <c r="J389" t="s">
        <v>1385</v>
      </c>
      <c r="K389" t="b">
        <v>0</v>
      </c>
      <c r="L389" t="b">
        <v>1</v>
      </c>
      <c r="M389" t="s">
        <v>1992</v>
      </c>
      <c r="N389" t="s">
        <v>1993</v>
      </c>
      <c r="O389" t="s">
        <v>1994</v>
      </c>
      <c r="P389" t="s">
        <v>1995</v>
      </c>
      <c r="Q389" t="s">
        <v>1996</v>
      </c>
    </row>
    <row r="390" spans="1:17" x14ac:dyDescent="0.25">
      <c r="A390" t="s">
        <v>39</v>
      </c>
      <c r="B390" t="s">
        <v>2204</v>
      </c>
      <c r="C390" t="s">
        <v>394</v>
      </c>
      <c r="D390" t="s">
        <v>1411</v>
      </c>
      <c r="E390">
        <v>-410.734</v>
      </c>
      <c r="F390" t="s">
        <v>1991</v>
      </c>
      <c r="G390" t="s">
        <v>1385</v>
      </c>
      <c r="H390" t="s">
        <v>2097</v>
      </c>
      <c r="I390" t="s">
        <v>1385</v>
      </c>
      <c r="J390" t="s">
        <v>1385</v>
      </c>
      <c r="K390" t="b">
        <v>0</v>
      </c>
      <c r="L390" t="b">
        <v>1</v>
      </c>
      <c r="M390" t="s">
        <v>1992</v>
      </c>
      <c r="N390" t="s">
        <v>1993</v>
      </c>
      <c r="O390" t="s">
        <v>1994</v>
      </c>
      <c r="P390" t="s">
        <v>1995</v>
      </c>
      <c r="Q390" t="s">
        <v>1996</v>
      </c>
    </row>
    <row r="391" spans="1:17" x14ac:dyDescent="0.25">
      <c r="A391" t="s">
        <v>39</v>
      </c>
      <c r="B391" t="s">
        <v>2205</v>
      </c>
      <c r="C391" t="s">
        <v>394</v>
      </c>
      <c r="D391" t="s">
        <v>1415</v>
      </c>
      <c r="E391">
        <v>-369.965</v>
      </c>
      <c r="F391" t="s">
        <v>1991</v>
      </c>
      <c r="G391" t="s">
        <v>1385</v>
      </c>
      <c r="H391" t="s">
        <v>2097</v>
      </c>
      <c r="I391" t="s">
        <v>1385</v>
      </c>
      <c r="J391" t="s">
        <v>1385</v>
      </c>
      <c r="K391" t="b">
        <v>0</v>
      </c>
      <c r="L391" t="b">
        <v>1</v>
      </c>
      <c r="M391" t="s">
        <v>1992</v>
      </c>
      <c r="N391" t="s">
        <v>1993</v>
      </c>
      <c r="O391" t="s">
        <v>1994</v>
      </c>
      <c r="P391" t="s">
        <v>1995</v>
      </c>
      <c r="Q391" t="s">
        <v>1996</v>
      </c>
    </row>
    <row r="392" spans="1:17" x14ac:dyDescent="0.25">
      <c r="A392" t="s">
        <v>39</v>
      </c>
      <c r="B392" t="s">
        <v>2206</v>
      </c>
      <c r="C392" t="s">
        <v>394</v>
      </c>
      <c r="D392" t="s">
        <v>1419</v>
      </c>
      <c r="E392">
        <v>-423.131</v>
      </c>
      <c r="F392" t="s">
        <v>1991</v>
      </c>
      <c r="G392" t="s">
        <v>1385</v>
      </c>
      <c r="H392" t="s">
        <v>2097</v>
      </c>
      <c r="I392" t="s">
        <v>1385</v>
      </c>
      <c r="J392" t="s">
        <v>1385</v>
      </c>
      <c r="K392" t="b">
        <v>0</v>
      </c>
      <c r="L392" t="b">
        <v>1</v>
      </c>
      <c r="M392" t="s">
        <v>1992</v>
      </c>
      <c r="N392" t="s">
        <v>1993</v>
      </c>
      <c r="O392" t="s">
        <v>1994</v>
      </c>
      <c r="P392" t="s">
        <v>1995</v>
      </c>
      <c r="Q392" t="s">
        <v>1996</v>
      </c>
    </row>
    <row r="393" spans="1:17" x14ac:dyDescent="0.25">
      <c r="A393" t="s">
        <v>39</v>
      </c>
      <c r="B393" t="s">
        <v>2207</v>
      </c>
      <c r="C393" t="s">
        <v>394</v>
      </c>
      <c r="D393" t="s">
        <v>1423</v>
      </c>
      <c r="E393">
        <v>-408.072</v>
      </c>
      <c r="F393" t="s">
        <v>1991</v>
      </c>
      <c r="G393" t="s">
        <v>1385</v>
      </c>
      <c r="H393" t="s">
        <v>2097</v>
      </c>
      <c r="I393" t="s">
        <v>1385</v>
      </c>
      <c r="J393" t="s">
        <v>1385</v>
      </c>
      <c r="K393" t="b">
        <v>0</v>
      </c>
      <c r="L393" t="b">
        <v>1</v>
      </c>
      <c r="M393" t="s">
        <v>1992</v>
      </c>
      <c r="N393" t="s">
        <v>1993</v>
      </c>
      <c r="O393" t="s">
        <v>1994</v>
      </c>
      <c r="P393" t="s">
        <v>1995</v>
      </c>
      <c r="Q393" t="s">
        <v>1996</v>
      </c>
    </row>
    <row r="394" spans="1:17" x14ac:dyDescent="0.25">
      <c r="A394" t="s">
        <v>39</v>
      </c>
      <c r="B394" t="s">
        <v>2208</v>
      </c>
      <c r="C394" t="s">
        <v>394</v>
      </c>
      <c r="D394" t="s">
        <v>1425</v>
      </c>
      <c r="E394">
        <v>-339.695</v>
      </c>
      <c r="F394" t="s">
        <v>1991</v>
      </c>
      <c r="G394" t="s">
        <v>1385</v>
      </c>
      <c r="H394" t="s">
        <v>2097</v>
      </c>
      <c r="I394" t="s">
        <v>1385</v>
      </c>
      <c r="J394" t="s">
        <v>1385</v>
      </c>
      <c r="K394" t="b">
        <v>0</v>
      </c>
      <c r="L394" t="b">
        <v>1</v>
      </c>
      <c r="M394" t="s">
        <v>1992</v>
      </c>
      <c r="N394" t="s">
        <v>1993</v>
      </c>
      <c r="O394" t="s">
        <v>1994</v>
      </c>
      <c r="P394" t="s">
        <v>1995</v>
      </c>
      <c r="Q394" t="s">
        <v>1996</v>
      </c>
    </row>
    <row r="395" spans="1:17" x14ac:dyDescent="0.25">
      <c r="A395" t="s">
        <v>39</v>
      </c>
      <c r="B395" t="s">
        <v>2209</v>
      </c>
      <c r="C395" t="s">
        <v>394</v>
      </c>
      <c r="D395" t="s">
        <v>1428</v>
      </c>
      <c r="E395">
        <v>-374.927</v>
      </c>
      <c r="F395" t="s">
        <v>1991</v>
      </c>
      <c r="G395" t="s">
        <v>1385</v>
      </c>
      <c r="H395" t="s">
        <v>2097</v>
      </c>
      <c r="I395" t="s">
        <v>1385</v>
      </c>
      <c r="J395" t="s">
        <v>1385</v>
      </c>
      <c r="K395" t="b">
        <v>0</v>
      </c>
      <c r="L395" t="b">
        <v>1</v>
      </c>
      <c r="M395" t="s">
        <v>1992</v>
      </c>
      <c r="N395" t="s">
        <v>1993</v>
      </c>
      <c r="O395" t="s">
        <v>1994</v>
      </c>
      <c r="P395" t="s">
        <v>1995</v>
      </c>
      <c r="Q395" t="s">
        <v>1996</v>
      </c>
    </row>
    <row r="396" spans="1:17" x14ac:dyDescent="0.25">
      <c r="A396" t="s">
        <v>39</v>
      </c>
      <c r="B396" t="s">
        <v>2210</v>
      </c>
      <c r="C396" t="s">
        <v>394</v>
      </c>
      <c r="D396" t="s">
        <v>1391</v>
      </c>
      <c r="E396">
        <v>0</v>
      </c>
      <c r="F396" t="s">
        <v>1991</v>
      </c>
      <c r="G396" t="s">
        <v>1385</v>
      </c>
      <c r="H396" t="s">
        <v>2097</v>
      </c>
      <c r="I396" t="s">
        <v>1385</v>
      </c>
      <c r="J396" t="s">
        <v>1385</v>
      </c>
      <c r="K396" t="b">
        <v>0</v>
      </c>
      <c r="L396" t="b">
        <v>1</v>
      </c>
      <c r="M396" t="s">
        <v>1992</v>
      </c>
      <c r="N396" t="s">
        <v>1993</v>
      </c>
      <c r="O396" t="s">
        <v>1994</v>
      </c>
      <c r="P396" t="s">
        <v>1995</v>
      </c>
      <c r="Q396" t="s">
        <v>1996</v>
      </c>
    </row>
    <row r="397" spans="1:17" x14ac:dyDescent="0.25">
      <c r="A397" t="s">
        <v>39</v>
      </c>
      <c r="B397" t="s">
        <v>2211</v>
      </c>
      <c r="C397" t="s">
        <v>394</v>
      </c>
      <c r="D397" t="s">
        <v>1395</v>
      </c>
      <c r="E397">
        <v>0</v>
      </c>
      <c r="F397" t="s">
        <v>1991</v>
      </c>
      <c r="G397" t="s">
        <v>1385</v>
      </c>
      <c r="H397" t="s">
        <v>2097</v>
      </c>
      <c r="I397" t="s">
        <v>1385</v>
      </c>
      <c r="J397" t="s">
        <v>1385</v>
      </c>
      <c r="K397" t="b">
        <v>0</v>
      </c>
      <c r="L397" t="b">
        <v>1</v>
      </c>
      <c r="M397" t="s">
        <v>1992</v>
      </c>
      <c r="N397" t="s">
        <v>1993</v>
      </c>
      <c r="O397" t="s">
        <v>1994</v>
      </c>
      <c r="P397" t="s">
        <v>1995</v>
      </c>
      <c r="Q397" t="s">
        <v>1996</v>
      </c>
    </row>
    <row r="398" spans="1:17" x14ac:dyDescent="0.25">
      <c r="A398" t="s">
        <v>39</v>
      </c>
      <c r="B398" t="s">
        <v>2212</v>
      </c>
      <c r="C398" t="s">
        <v>394</v>
      </c>
      <c r="D398" t="s">
        <v>1399</v>
      </c>
      <c r="E398">
        <v>0</v>
      </c>
      <c r="F398" t="s">
        <v>1991</v>
      </c>
      <c r="G398" t="s">
        <v>1385</v>
      </c>
      <c r="H398" t="s">
        <v>2097</v>
      </c>
      <c r="I398" t="s">
        <v>1385</v>
      </c>
      <c r="J398" t="s">
        <v>1385</v>
      </c>
      <c r="K398" t="b">
        <v>0</v>
      </c>
      <c r="L398" t="b">
        <v>1</v>
      </c>
      <c r="M398" t="s">
        <v>1992</v>
      </c>
      <c r="N398" t="s">
        <v>1993</v>
      </c>
      <c r="O398" t="s">
        <v>1994</v>
      </c>
      <c r="P398" t="s">
        <v>1995</v>
      </c>
      <c r="Q398" t="s">
        <v>1996</v>
      </c>
    </row>
    <row r="399" spans="1:17" x14ac:dyDescent="0.25">
      <c r="A399" t="s">
        <v>39</v>
      </c>
      <c r="B399" t="s">
        <v>2213</v>
      </c>
      <c r="C399" t="s">
        <v>394</v>
      </c>
      <c r="D399" t="s">
        <v>1403</v>
      </c>
      <c r="E399">
        <v>0</v>
      </c>
      <c r="F399" t="s">
        <v>1991</v>
      </c>
      <c r="G399" t="s">
        <v>1385</v>
      </c>
      <c r="H399" t="s">
        <v>2097</v>
      </c>
      <c r="I399" t="s">
        <v>1385</v>
      </c>
      <c r="J399" t="s">
        <v>1385</v>
      </c>
      <c r="K399" t="b">
        <v>0</v>
      </c>
      <c r="L399" t="b">
        <v>1</v>
      </c>
      <c r="M399" t="s">
        <v>1992</v>
      </c>
      <c r="N399" t="s">
        <v>1993</v>
      </c>
      <c r="O399" t="s">
        <v>1994</v>
      </c>
      <c r="P399" t="s">
        <v>1995</v>
      </c>
      <c r="Q399" t="s">
        <v>1996</v>
      </c>
    </row>
    <row r="400" spans="1:17" x14ac:dyDescent="0.25">
      <c r="A400" t="s">
        <v>39</v>
      </c>
      <c r="B400" t="s">
        <v>2214</v>
      </c>
      <c r="C400" t="s">
        <v>394</v>
      </c>
      <c r="D400" t="s">
        <v>1407</v>
      </c>
      <c r="E400">
        <v>0</v>
      </c>
      <c r="F400" t="s">
        <v>1991</v>
      </c>
      <c r="G400" t="s">
        <v>1385</v>
      </c>
      <c r="H400" t="s">
        <v>2097</v>
      </c>
      <c r="I400" t="s">
        <v>1385</v>
      </c>
      <c r="J400" t="s">
        <v>1385</v>
      </c>
      <c r="K400" t="b">
        <v>0</v>
      </c>
      <c r="L400" t="b">
        <v>1</v>
      </c>
      <c r="M400" t="s">
        <v>1992</v>
      </c>
      <c r="N400" t="s">
        <v>1993</v>
      </c>
      <c r="O400" t="s">
        <v>1994</v>
      </c>
      <c r="P400" t="s">
        <v>1995</v>
      </c>
      <c r="Q400" t="s">
        <v>1996</v>
      </c>
    </row>
    <row r="401" spans="1:17" x14ac:dyDescent="0.25">
      <c r="A401" t="s">
        <v>39</v>
      </c>
      <c r="B401" t="s">
        <v>2215</v>
      </c>
      <c r="C401" t="s">
        <v>394</v>
      </c>
      <c r="D401" t="s">
        <v>1411</v>
      </c>
      <c r="E401">
        <v>0</v>
      </c>
      <c r="F401" t="s">
        <v>1991</v>
      </c>
      <c r="G401" t="s">
        <v>1385</v>
      </c>
      <c r="H401" t="s">
        <v>2097</v>
      </c>
      <c r="I401" t="s">
        <v>1385</v>
      </c>
      <c r="J401" t="s">
        <v>1385</v>
      </c>
      <c r="K401" t="b">
        <v>0</v>
      </c>
      <c r="L401" t="b">
        <v>1</v>
      </c>
      <c r="M401" t="s">
        <v>1992</v>
      </c>
      <c r="N401" t="s">
        <v>1993</v>
      </c>
      <c r="O401" t="s">
        <v>1994</v>
      </c>
      <c r="P401" t="s">
        <v>1995</v>
      </c>
      <c r="Q401" t="s">
        <v>1996</v>
      </c>
    </row>
    <row r="402" spans="1:17" x14ac:dyDescent="0.25">
      <c r="A402" t="s">
        <v>39</v>
      </c>
      <c r="B402" t="s">
        <v>2216</v>
      </c>
      <c r="C402" t="s">
        <v>394</v>
      </c>
      <c r="D402" t="s">
        <v>1415</v>
      </c>
      <c r="E402">
        <v>0</v>
      </c>
      <c r="F402" t="s">
        <v>1991</v>
      </c>
      <c r="G402" t="s">
        <v>1385</v>
      </c>
      <c r="H402" t="s">
        <v>2097</v>
      </c>
      <c r="I402" t="s">
        <v>1385</v>
      </c>
      <c r="J402" t="s">
        <v>1385</v>
      </c>
      <c r="K402" t="b">
        <v>0</v>
      </c>
      <c r="L402" t="b">
        <v>1</v>
      </c>
      <c r="M402" t="s">
        <v>1992</v>
      </c>
      <c r="N402" t="s">
        <v>1993</v>
      </c>
      <c r="O402" t="s">
        <v>1994</v>
      </c>
      <c r="P402" t="s">
        <v>1995</v>
      </c>
      <c r="Q402" t="s">
        <v>1996</v>
      </c>
    </row>
    <row r="403" spans="1:17" x14ac:dyDescent="0.25">
      <c r="A403" t="s">
        <v>39</v>
      </c>
      <c r="B403" t="s">
        <v>2217</v>
      </c>
      <c r="C403" t="s">
        <v>394</v>
      </c>
      <c r="D403" t="s">
        <v>1419</v>
      </c>
      <c r="E403">
        <v>0</v>
      </c>
      <c r="F403" t="s">
        <v>1991</v>
      </c>
      <c r="G403" t="s">
        <v>1385</v>
      </c>
      <c r="H403" t="s">
        <v>2097</v>
      </c>
      <c r="I403" t="s">
        <v>1385</v>
      </c>
      <c r="J403" t="s">
        <v>1385</v>
      </c>
      <c r="K403" t="b">
        <v>0</v>
      </c>
      <c r="L403" t="b">
        <v>1</v>
      </c>
      <c r="M403" t="s">
        <v>1992</v>
      </c>
      <c r="N403" t="s">
        <v>1993</v>
      </c>
      <c r="O403" t="s">
        <v>1994</v>
      </c>
      <c r="P403" t="s">
        <v>1995</v>
      </c>
      <c r="Q403" t="s">
        <v>1996</v>
      </c>
    </row>
    <row r="404" spans="1:17" x14ac:dyDescent="0.25">
      <c r="A404" t="s">
        <v>39</v>
      </c>
      <c r="B404" t="s">
        <v>2218</v>
      </c>
      <c r="C404" t="s">
        <v>394</v>
      </c>
      <c r="D404" t="s">
        <v>1423</v>
      </c>
      <c r="E404">
        <v>0</v>
      </c>
      <c r="F404" t="s">
        <v>1991</v>
      </c>
      <c r="G404" t="s">
        <v>1385</v>
      </c>
      <c r="H404" t="s">
        <v>2097</v>
      </c>
      <c r="I404" t="s">
        <v>1385</v>
      </c>
      <c r="J404" t="s">
        <v>1385</v>
      </c>
      <c r="K404" t="b">
        <v>0</v>
      </c>
      <c r="L404" t="b">
        <v>1</v>
      </c>
      <c r="M404" t="s">
        <v>1992</v>
      </c>
      <c r="N404" t="s">
        <v>1993</v>
      </c>
      <c r="O404" t="s">
        <v>1994</v>
      </c>
      <c r="P404" t="s">
        <v>1995</v>
      </c>
      <c r="Q404" t="s">
        <v>1996</v>
      </c>
    </row>
    <row r="405" spans="1:17" x14ac:dyDescent="0.25">
      <c r="A405" t="s">
        <v>39</v>
      </c>
      <c r="B405" t="s">
        <v>2219</v>
      </c>
      <c r="C405" t="s">
        <v>394</v>
      </c>
      <c r="D405" t="s">
        <v>1425</v>
      </c>
      <c r="E405">
        <v>0</v>
      </c>
      <c r="F405" t="s">
        <v>1991</v>
      </c>
      <c r="G405" t="s">
        <v>1385</v>
      </c>
      <c r="H405" t="s">
        <v>2097</v>
      </c>
      <c r="I405" t="s">
        <v>1385</v>
      </c>
      <c r="J405" t="s">
        <v>1385</v>
      </c>
      <c r="K405" t="b">
        <v>0</v>
      </c>
      <c r="L405" t="b">
        <v>1</v>
      </c>
      <c r="M405" t="s">
        <v>1992</v>
      </c>
      <c r="N405" t="s">
        <v>1993</v>
      </c>
      <c r="O405" t="s">
        <v>1994</v>
      </c>
      <c r="P405" t="s">
        <v>1995</v>
      </c>
      <c r="Q405" t="s">
        <v>1996</v>
      </c>
    </row>
    <row r="406" spans="1:17" x14ac:dyDescent="0.25">
      <c r="A406" t="s">
        <v>39</v>
      </c>
      <c r="B406" t="s">
        <v>2220</v>
      </c>
      <c r="C406" t="s">
        <v>394</v>
      </c>
      <c r="D406" t="s">
        <v>1428</v>
      </c>
      <c r="E406">
        <v>0</v>
      </c>
      <c r="F406" t="s">
        <v>1991</v>
      </c>
      <c r="G406" t="s">
        <v>1385</v>
      </c>
      <c r="H406" t="s">
        <v>2097</v>
      </c>
      <c r="I406" t="s">
        <v>1385</v>
      </c>
      <c r="J406" t="s">
        <v>1385</v>
      </c>
      <c r="K406" t="b">
        <v>0</v>
      </c>
      <c r="L406" t="b">
        <v>1</v>
      </c>
      <c r="M406" t="s">
        <v>1992</v>
      </c>
      <c r="N406" t="s">
        <v>1993</v>
      </c>
      <c r="O406" t="s">
        <v>1994</v>
      </c>
      <c r="P406" t="s">
        <v>1995</v>
      </c>
      <c r="Q406" t="s">
        <v>1996</v>
      </c>
    </row>
    <row r="407" spans="1:17" x14ac:dyDescent="0.25">
      <c r="A407" t="s">
        <v>41</v>
      </c>
      <c r="B407" t="s">
        <v>2221</v>
      </c>
      <c r="C407" t="s">
        <v>2222</v>
      </c>
      <c r="D407" t="s">
        <v>1380</v>
      </c>
      <c r="E407">
        <v>0</v>
      </c>
      <c r="F407" t="s">
        <v>2223</v>
      </c>
      <c r="G407" t="s">
        <v>1385</v>
      </c>
      <c r="H407" t="s">
        <v>2224</v>
      </c>
      <c r="I407" t="s">
        <v>1385</v>
      </c>
      <c r="J407" t="s">
        <v>1385</v>
      </c>
      <c r="K407" t="b">
        <v>1</v>
      </c>
      <c r="L407" t="b">
        <v>0</v>
      </c>
      <c r="M407" t="s">
        <v>1385</v>
      </c>
      <c r="N407" t="s">
        <v>1993</v>
      </c>
      <c r="O407" t="s">
        <v>1994</v>
      </c>
      <c r="P407" t="s">
        <v>2225</v>
      </c>
      <c r="Q407" t="s">
        <v>2226</v>
      </c>
    </row>
    <row r="408" spans="1:17" x14ac:dyDescent="0.25">
      <c r="A408" t="s">
        <v>41</v>
      </c>
      <c r="B408" t="s">
        <v>2227</v>
      </c>
      <c r="C408" t="s">
        <v>2222</v>
      </c>
      <c r="D408" t="s">
        <v>1391</v>
      </c>
      <c r="E408">
        <v>0</v>
      </c>
      <c r="F408" t="s">
        <v>2223</v>
      </c>
      <c r="G408" t="s">
        <v>1385</v>
      </c>
      <c r="H408" t="s">
        <v>2224</v>
      </c>
      <c r="I408" t="s">
        <v>1385</v>
      </c>
      <c r="J408" t="s">
        <v>1385</v>
      </c>
      <c r="K408" t="b">
        <v>1</v>
      </c>
      <c r="L408" t="b">
        <v>0</v>
      </c>
      <c r="M408" t="s">
        <v>1385</v>
      </c>
      <c r="N408" t="s">
        <v>1993</v>
      </c>
      <c r="O408" t="s">
        <v>1994</v>
      </c>
      <c r="P408" t="s">
        <v>2225</v>
      </c>
      <c r="Q408" t="s">
        <v>2226</v>
      </c>
    </row>
    <row r="409" spans="1:17" x14ac:dyDescent="0.25">
      <c r="A409" t="s">
        <v>41</v>
      </c>
      <c r="B409" t="s">
        <v>2228</v>
      </c>
      <c r="C409" t="s">
        <v>2222</v>
      </c>
      <c r="D409" t="s">
        <v>1395</v>
      </c>
      <c r="E409">
        <v>0</v>
      </c>
      <c r="F409" t="s">
        <v>2223</v>
      </c>
      <c r="G409" t="s">
        <v>1385</v>
      </c>
      <c r="H409" t="s">
        <v>2224</v>
      </c>
      <c r="I409" t="s">
        <v>1385</v>
      </c>
      <c r="J409" t="s">
        <v>1385</v>
      </c>
      <c r="K409" t="b">
        <v>1</v>
      </c>
      <c r="L409" t="b">
        <v>0</v>
      </c>
      <c r="M409" t="s">
        <v>1385</v>
      </c>
      <c r="N409" t="s">
        <v>1993</v>
      </c>
      <c r="O409" t="s">
        <v>1994</v>
      </c>
      <c r="P409" t="s">
        <v>2225</v>
      </c>
      <c r="Q409" t="s">
        <v>2226</v>
      </c>
    </row>
    <row r="410" spans="1:17" x14ac:dyDescent="0.25">
      <c r="A410" t="s">
        <v>41</v>
      </c>
      <c r="B410" t="s">
        <v>2229</v>
      </c>
      <c r="C410" t="s">
        <v>2222</v>
      </c>
      <c r="D410" t="s">
        <v>1403</v>
      </c>
      <c r="E410">
        <v>0</v>
      </c>
      <c r="F410" t="s">
        <v>2223</v>
      </c>
      <c r="G410" t="s">
        <v>1385</v>
      </c>
      <c r="H410" t="s">
        <v>2224</v>
      </c>
      <c r="I410" t="s">
        <v>1385</v>
      </c>
      <c r="J410" t="s">
        <v>1385</v>
      </c>
      <c r="K410" t="b">
        <v>1</v>
      </c>
      <c r="L410" t="b">
        <v>0</v>
      </c>
      <c r="M410" t="s">
        <v>1385</v>
      </c>
      <c r="N410" t="s">
        <v>1993</v>
      </c>
      <c r="O410" t="s">
        <v>1994</v>
      </c>
      <c r="P410" t="s">
        <v>2225</v>
      </c>
      <c r="Q410" t="s">
        <v>2226</v>
      </c>
    </row>
    <row r="411" spans="1:17" x14ac:dyDescent="0.25">
      <c r="A411" t="s">
        <v>41</v>
      </c>
      <c r="B411" t="s">
        <v>2230</v>
      </c>
      <c r="C411" t="s">
        <v>2222</v>
      </c>
      <c r="D411" t="s">
        <v>1407</v>
      </c>
      <c r="E411">
        <v>0</v>
      </c>
      <c r="F411" t="s">
        <v>2223</v>
      </c>
      <c r="G411" t="s">
        <v>1385</v>
      </c>
      <c r="H411" t="s">
        <v>2224</v>
      </c>
      <c r="I411" t="s">
        <v>1385</v>
      </c>
      <c r="J411" t="s">
        <v>1385</v>
      </c>
      <c r="K411" t="b">
        <v>1</v>
      </c>
      <c r="L411" t="b">
        <v>0</v>
      </c>
      <c r="M411" t="s">
        <v>1385</v>
      </c>
      <c r="N411" t="s">
        <v>1993</v>
      </c>
      <c r="O411" t="s">
        <v>1994</v>
      </c>
      <c r="P411" t="s">
        <v>2225</v>
      </c>
      <c r="Q411" t="s">
        <v>2226</v>
      </c>
    </row>
    <row r="412" spans="1:17" x14ac:dyDescent="0.25">
      <c r="A412" t="s">
        <v>41</v>
      </c>
      <c r="B412" t="s">
        <v>2231</v>
      </c>
      <c r="C412" t="s">
        <v>2222</v>
      </c>
      <c r="D412" t="s">
        <v>1411</v>
      </c>
      <c r="E412">
        <v>0</v>
      </c>
      <c r="F412" t="s">
        <v>2223</v>
      </c>
      <c r="G412" t="s">
        <v>1385</v>
      </c>
      <c r="H412" t="s">
        <v>2224</v>
      </c>
      <c r="I412" t="s">
        <v>1385</v>
      </c>
      <c r="J412" t="s">
        <v>1385</v>
      </c>
      <c r="K412" t="b">
        <v>1</v>
      </c>
      <c r="L412" t="b">
        <v>0</v>
      </c>
      <c r="M412" t="s">
        <v>1385</v>
      </c>
      <c r="N412" t="s">
        <v>1993</v>
      </c>
      <c r="O412" t="s">
        <v>1994</v>
      </c>
      <c r="P412" t="s">
        <v>2225</v>
      </c>
      <c r="Q412" t="s">
        <v>2226</v>
      </c>
    </row>
    <row r="413" spans="1:17" x14ac:dyDescent="0.25">
      <c r="A413" t="s">
        <v>41</v>
      </c>
      <c r="B413" t="s">
        <v>2232</v>
      </c>
      <c r="C413" t="s">
        <v>2222</v>
      </c>
      <c r="D413" t="s">
        <v>1419</v>
      </c>
      <c r="E413">
        <v>0</v>
      </c>
      <c r="F413" t="s">
        <v>2223</v>
      </c>
      <c r="G413" t="s">
        <v>1385</v>
      </c>
      <c r="H413" t="s">
        <v>2224</v>
      </c>
      <c r="I413" t="s">
        <v>1385</v>
      </c>
      <c r="J413" t="s">
        <v>1385</v>
      </c>
      <c r="K413" t="b">
        <v>1</v>
      </c>
      <c r="L413" t="b">
        <v>0</v>
      </c>
      <c r="M413" t="s">
        <v>1385</v>
      </c>
      <c r="N413" t="s">
        <v>1993</v>
      </c>
      <c r="O413" t="s">
        <v>1994</v>
      </c>
      <c r="P413" t="s">
        <v>2225</v>
      </c>
      <c r="Q413" t="s">
        <v>2226</v>
      </c>
    </row>
    <row r="414" spans="1:17" x14ac:dyDescent="0.25">
      <c r="A414" t="s">
        <v>41</v>
      </c>
      <c r="B414" t="s">
        <v>2233</v>
      </c>
      <c r="C414" t="s">
        <v>2222</v>
      </c>
      <c r="D414" t="s">
        <v>1423</v>
      </c>
      <c r="E414">
        <v>0</v>
      </c>
      <c r="F414" t="s">
        <v>2223</v>
      </c>
      <c r="G414" t="s">
        <v>1385</v>
      </c>
      <c r="H414" t="s">
        <v>2224</v>
      </c>
      <c r="I414" t="s">
        <v>1385</v>
      </c>
      <c r="J414" t="s">
        <v>1385</v>
      </c>
      <c r="K414" t="b">
        <v>1</v>
      </c>
      <c r="L414" t="b">
        <v>0</v>
      </c>
      <c r="M414" t="s">
        <v>1385</v>
      </c>
      <c r="N414" t="s">
        <v>1993</v>
      </c>
      <c r="O414" t="s">
        <v>1994</v>
      </c>
      <c r="P414" t="s">
        <v>2225</v>
      </c>
      <c r="Q414" t="s">
        <v>2226</v>
      </c>
    </row>
    <row r="415" spans="1:17" x14ac:dyDescent="0.25">
      <c r="A415" t="s">
        <v>41</v>
      </c>
      <c r="B415" t="s">
        <v>2234</v>
      </c>
      <c r="C415" t="s">
        <v>2222</v>
      </c>
      <c r="D415" t="s">
        <v>1425</v>
      </c>
      <c r="E415">
        <v>0</v>
      </c>
      <c r="F415" t="s">
        <v>2223</v>
      </c>
      <c r="G415" t="s">
        <v>1385</v>
      </c>
      <c r="H415" t="s">
        <v>2224</v>
      </c>
      <c r="I415" t="s">
        <v>1385</v>
      </c>
      <c r="J415" t="s">
        <v>1385</v>
      </c>
      <c r="K415" t="b">
        <v>1</v>
      </c>
      <c r="L415" t="b">
        <v>0</v>
      </c>
      <c r="M415" t="s">
        <v>1385</v>
      </c>
      <c r="N415" t="s">
        <v>1993</v>
      </c>
      <c r="O415" t="s">
        <v>1994</v>
      </c>
      <c r="P415" t="s">
        <v>2225</v>
      </c>
      <c r="Q415" t="s">
        <v>2226</v>
      </c>
    </row>
    <row r="416" spans="1:17" x14ac:dyDescent="0.25">
      <c r="A416" t="s">
        <v>41</v>
      </c>
      <c r="B416" t="s">
        <v>2235</v>
      </c>
      <c r="C416" t="s">
        <v>2222</v>
      </c>
      <c r="D416" t="s">
        <v>1380</v>
      </c>
      <c r="E416">
        <v>0</v>
      </c>
      <c r="F416" t="s">
        <v>2223</v>
      </c>
      <c r="G416" t="s">
        <v>1385</v>
      </c>
      <c r="H416" t="s">
        <v>2224</v>
      </c>
      <c r="I416" t="s">
        <v>1385</v>
      </c>
      <c r="J416" t="s">
        <v>1385</v>
      </c>
      <c r="K416" t="b">
        <v>1</v>
      </c>
      <c r="L416" t="b">
        <v>0</v>
      </c>
      <c r="M416" t="s">
        <v>1385</v>
      </c>
      <c r="N416" t="s">
        <v>1993</v>
      </c>
      <c r="O416" t="s">
        <v>1994</v>
      </c>
      <c r="P416" t="s">
        <v>2225</v>
      </c>
      <c r="Q416" t="s">
        <v>2226</v>
      </c>
    </row>
    <row r="417" spans="1:17" x14ac:dyDescent="0.25">
      <c r="A417" t="s">
        <v>41</v>
      </c>
      <c r="B417" t="s">
        <v>2236</v>
      </c>
      <c r="C417" t="s">
        <v>2222</v>
      </c>
      <c r="D417" t="s">
        <v>1391</v>
      </c>
      <c r="E417">
        <v>0</v>
      </c>
      <c r="F417" t="s">
        <v>2223</v>
      </c>
      <c r="G417" t="s">
        <v>1385</v>
      </c>
      <c r="H417" t="s">
        <v>2224</v>
      </c>
      <c r="I417" t="s">
        <v>1385</v>
      </c>
      <c r="J417" t="s">
        <v>1385</v>
      </c>
      <c r="K417" t="b">
        <v>1</v>
      </c>
      <c r="L417" t="b">
        <v>0</v>
      </c>
      <c r="M417" t="s">
        <v>1385</v>
      </c>
      <c r="N417" t="s">
        <v>1993</v>
      </c>
      <c r="O417" t="s">
        <v>1994</v>
      </c>
      <c r="P417" t="s">
        <v>2225</v>
      </c>
      <c r="Q417" t="s">
        <v>2226</v>
      </c>
    </row>
    <row r="418" spans="1:17" x14ac:dyDescent="0.25">
      <c r="A418" t="s">
        <v>41</v>
      </c>
      <c r="B418" t="s">
        <v>2237</v>
      </c>
      <c r="C418" t="s">
        <v>2222</v>
      </c>
      <c r="D418" t="s">
        <v>1395</v>
      </c>
      <c r="E418">
        <v>0</v>
      </c>
      <c r="F418" t="s">
        <v>2223</v>
      </c>
      <c r="G418" t="s">
        <v>1385</v>
      </c>
      <c r="H418" t="s">
        <v>2224</v>
      </c>
      <c r="I418" t="s">
        <v>1385</v>
      </c>
      <c r="J418" t="s">
        <v>1385</v>
      </c>
      <c r="K418" t="b">
        <v>1</v>
      </c>
      <c r="L418" t="b">
        <v>0</v>
      </c>
      <c r="M418" t="s">
        <v>1385</v>
      </c>
      <c r="N418" t="s">
        <v>1993</v>
      </c>
      <c r="O418" t="s">
        <v>1994</v>
      </c>
      <c r="P418" t="s">
        <v>2225</v>
      </c>
      <c r="Q418" t="s">
        <v>2226</v>
      </c>
    </row>
    <row r="419" spans="1:17" x14ac:dyDescent="0.25">
      <c r="A419" t="s">
        <v>41</v>
      </c>
      <c r="B419" t="s">
        <v>2238</v>
      </c>
      <c r="C419" t="s">
        <v>2222</v>
      </c>
      <c r="D419" t="s">
        <v>1403</v>
      </c>
      <c r="E419">
        <v>0</v>
      </c>
      <c r="F419" t="s">
        <v>2223</v>
      </c>
      <c r="G419" t="s">
        <v>1385</v>
      </c>
      <c r="H419" t="s">
        <v>2224</v>
      </c>
      <c r="I419" t="s">
        <v>1385</v>
      </c>
      <c r="J419" t="s">
        <v>1385</v>
      </c>
      <c r="K419" t="b">
        <v>1</v>
      </c>
      <c r="L419" t="b">
        <v>0</v>
      </c>
      <c r="M419" t="s">
        <v>1385</v>
      </c>
      <c r="N419" t="s">
        <v>1993</v>
      </c>
      <c r="O419" t="s">
        <v>1994</v>
      </c>
      <c r="P419" t="s">
        <v>2225</v>
      </c>
      <c r="Q419" t="s">
        <v>2226</v>
      </c>
    </row>
    <row r="420" spans="1:17" x14ac:dyDescent="0.25">
      <c r="A420" t="s">
        <v>41</v>
      </c>
      <c r="B420" t="s">
        <v>2239</v>
      </c>
      <c r="C420" t="s">
        <v>2222</v>
      </c>
      <c r="D420" t="s">
        <v>1407</v>
      </c>
      <c r="E420">
        <v>0</v>
      </c>
      <c r="F420" t="s">
        <v>2223</v>
      </c>
      <c r="G420" t="s">
        <v>1385</v>
      </c>
      <c r="H420" t="s">
        <v>2224</v>
      </c>
      <c r="I420" t="s">
        <v>1385</v>
      </c>
      <c r="J420" t="s">
        <v>1385</v>
      </c>
      <c r="K420" t="b">
        <v>1</v>
      </c>
      <c r="L420" t="b">
        <v>0</v>
      </c>
      <c r="M420" t="s">
        <v>1385</v>
      </c>
      <c r="N420" t="s">
        <v>1993</v>
      </c>
      <c r="O420" t="s">
        <v>1994</v>
      </c>
      <c r="P420" t="s">
        <v>2225</v>
      </c>
      <c r="Q420" t="s">
        <v>2226</v>
      </c>
    </row>
    <row r="421" spans="1:17" x14ac:dyDescent="0.25">
      <c r="A421" t="s">
        <v>41</v>
      </c>
      <c r="B421" t="s">
        <v>2240</v>
      </c>
      <c r="C421" t="s">
        <v>2222</v>
      </c>
      <c r="D421" t="s">
        <v>1411</v>
      </c>
      <c r="E421">
        <v>0</v>
      </c>
      <c r="F421" t="s">
        <v>2223</v>
      </c>
      <c r="G421" t="s">
        <v>1385</v>
      </c>
      <c r="H421" t="s">
        <v>2224</v>
      </c>
      <c r="I421" t="s">
        <v>1385</v>
      </c>
      <c r="J421" t="s">
        <v>1385</v>
      </c>
      <c r="K421" t="b">
        <v>1</v>
      </c>
      <c r="L421" t="b">
        <v>0</v>
      </c>
      <c r="M421" t="s">
        <v>1385</v>
      </c>
      <c r="N421" t="s">
        <v>1993</v>
      </c>
      <c r="O421" t="s">
        <v>1994</v>
      </c>
      <c r="P421" t="s">
        <v>2225</v>
      </c>
      <c r="Q421" t="s">
        <v>2226</v>
      </c>
    </row>
    <row r="422" spans="1:17" x14ac:dyDescent="0.25">
      <c r="A422" t="s">
        <v>41</v>
      </c>
      <c r="B422" t="s">
        <v>2241</v>
      </c>
      <c r="C422" t="s">
        <v>2222</v>
      </c>
      <c r="D422" t="s">
        <v>1419</v>
      </c>
      <c r="E422">
        <v>0</v>
      </c>
      <c r="F422" t="s">
        <v>2223</v>
      </c>
      <c r="G422" t="s">
        <v>1385</v>
      </c>
      <c r="H422" t="s">
        <v>2224</v>
      </c>
      <c r="I422" t="s">
        <v>1385</v>
      </c>
      <c r="J422" t="s">
        <v>1385</v>
      </c>
      <c r="K422" t="b">
        <v>1</v>
      </c>
      <c r="L422" t="b">
        <v>0</v>
      </c>
      <c r="M422" t="s">
        <v>1385</v>
      </c>
      <c r="N422" t="s">
        <v>1993</v>
      </c>
      <c r="O422" t="s">
        <v>1994</v>
      </c>
      <c r="P422" t="s">
        <v>2225</v>
      </c>
      <c r="Q422" t="s">
        <v>2226</v>
      </c>
    </row>
    <row r="423" spans="1:17" x14ac:dyDescent="0.25">
      <c r="A423" t="s">
        <v>41</v>
      </c>
      <c r="B423" t="s">
        <v>2242</v>
      </c>
      <c r="C423" t="s">
        <v>2222</v>
      </c>
      <c r="D423" t="s">
        <v>1423</v>
      </c>
      <c r="E423">
        <v>0</v>
      </c>
      <c r="F423" t="s">
        <v>2223</v>
      </c>
      <c r="G423" t="s">
        <v>1385</v>
      </c>
      <c r="H423" t="s">
        <v>2224</v>
      </c>
      <c r="I423" t="s">
        <v>1385</v>
      </c>
      <c r="J423" t="s">
        <v>1385</v>
      </c>
      <c r="K423" t="b">
        <v>1</v>
      </c>
      <c r="L423" t="b">
        <v>0</v>
      </c>
      <c r="M423" t="s">
        <v>1385</v>
      </c>
      <c r="N423" t="s">
        <v>1993</v>
      </c>
      <c r="O423" t="s">
        <v>1994</v>
      </c>
      <c r="P423" t="s">
        <v>2225</v>
      </c>
      <c r="Q423" t="s">
        <v>2226</v>
      </c>
    </row>
    <row r="424" spans="1:17" x14ac:dyDescent="0.25">
      <c r="A424" t="s">
        <v>41</v>
      </c>
      <c r="B424" t="s">
        <v>2243</v>
      </c>
      <c r="C424" t="s">
        <v>2222</v>
      </c>
      <c r="D424" t="s">
        <v>1425</v>
      </c>
      <c r="E424">
        <v>0</v>
      </c>
      <c r="F424" t="s">
        <v>2223</v>
      </c>
      <c r="G424" t="s">
        <v>1385</v>
      </c>
      <c r="H424" t="s">
        <v>2224</v>
      </c>
      <c r="I424" t="s">
        <v>1385</v>
      </c>
      <c r="J424" t="s">
        <v>1385</v>
      </c>
      <c r="K424" t="b">
        <v>1</v>
      </c>
      <c r="L424" t="b">
        <v>0</v>
      </c>
      <c r="M424" t="s">
        <v>1385</v>
      </c>
      <c r="N424" t="s">
        <v>1993</v>
      </c>
      <c r="O424" t="s">
        <v>1994</v>
      </c>
      <c r="P424" t="s">
        <v>2225</v>
      </c>
      <c r="Q424" t="s">
        <v>2226</v>
      </c>
    </row>
    <row r="425" spans="1:17" x14ac:dyDescent="0.25">
      <c r="A425" t="s">
        <v>41</v>
      </c>
      <c r="B425" t="s">
        <v>2244</v>
      </c>
      <c r="C425" t="s">
        <v>2222</v>
      </c>
      <c r="D425" t="s">
        <v>1380</v>
      </c>
      <c r="E425">
        <v>0</v>
      </c>
      <c r="F425" t="s">
        <v>2223</v>
      </c>
      <c r="G425" t="s">
        <v>1385</v>
      </c>
      <c r="H425" t="s">
        <v>2224</v>
      </c>
      <c r="I425" t="s">
        <v>1385</v>
      </c>
      <c r="J425" t="s">
        <v>1385</v>
      </c>
      <c r="K425" t="b">
        <v>1</v>
      </c>
      <c r="L425" t="b">
        <v>0</v>
      </c>
      <c r="M425" t="s">
        <v>1385</v>
      </c>
      <c r="N425" t="s">
        <v>1993</v>
      </c>
      <c r="O425" t="s">
        <v>1994</v>
      </c>
      <c r="P425" t="s">
        <v>2225</v>
      </c>
      <c r="Q425" t="s">
        <v>2226</v>
      </c>
    </row>
    <row r="426" spans="1:17" x14ac:dyDescent="0.25">
      <c r="A426" t="s">
        <v>41</v>
      </c>
      <c r="B426" t="s">
        <v>2245</v>
      </c>
      <c r="C426" t="s">
        <v>2222</v>
      </c>
      <c r="D426" t="s">
        <v>1391</v>
      </c>
      <c r="E426">
        <v>0</v>
      </c>
      <c r="F426" t="s">
        <v>2223</v>
      </c>
      <c r="G426" t="s">
        <v>1385</v>
      </c>
      <c r="H426" t="s">
        <v>2224</v>
      </c>
      <c r="I426" t="s">
        <v>1385</v>
      </c>
      <c r="J426" t="s">
        <v>1385</v>
      </c>
      <c r="K426" t="b">
        <v>1</v>
      </c>
      <c r="L426" t="b">
        <v>0</v>
      </c>
      <c r="M426" t="s">
        <v>1385</v>
      </c>
      <c r="N426" t="s">
        <v>1993</v>
      </c>
      <c r="O426" t="s">
        <v>1994</v>
      </c>
      <c r="P426" t="s">
        <v>2225</v>
      </c>
      <c r="Q426" t="s">
        <v>2226</v>
      </c>
    </row>
    <row r="427" spans="1:17" x14ac:dyDescent="0.25">
      <c r="A427" t="s">
        <v>41</v>
      </c>
      <c r="B427" t="s">
        <v>2246</v>
      </c>
      <c r="C427" t="s">
        <v>2222</v>
      </c>
      <c r="D427" t="s">
        <v>1395</v>
      </c>
      <c r="E427">
        <v>0</v>
      </c>
      <c r="F427" t="s">
        <v>2223</v>
      </c>
      <c r="G427" t="s">
        <v>1385</v>
      </c>
      <c r="H427" t="s">
        <v>2224</v>
      </c>
      <c r="I427" t="s">
        <v>1385</v>
      </c>
      <c r="J427" t="s">
        <v>1385</v>
      </c>
      <c r="K427" t="b">
        <v>1</v>
      </c>
      <c r="L427" t="b">
        <v>0</v>
      </c>
      <c r="M427" t="s">
        <v>1385</v>
      </c>
      <c r="N427" t="s">
        <v>1993</v>
      </c>
      <c r="O427" t="s">
        <v>1994</v>
      </c>
      <c r="P427" t="s">
        <v>2225</v>
      </c>
      <c r="Q427" t="s">
        <v>2226</v>
      </c>
    </row>
    <row r="428" spans="1:17" x14ac:dyDescent="0.25">
      <c r="A428" t="s">
        <v>41</v>
      </c>
      <c r="B428" t="s">
        <v>2247</v>
      </c>
      <c r="C428" t="s">
        <v>2222</v>
      </c>
      <c r="D428" t="s">
        <v>1403</v>
      </c>
      <c r="E428">
        <v>0</v>
      </c>
      <c r="F428" t="s">
        <v>2223</v>
      </c>
      <c r="G428" t="s">
        <v>1385</v>
      </c>
      <c r="H428" t="s">
        <v>2224</v>
      </c>
      <c r="I428" t="s">
        <v>1385</v>
      </c>
      <c r="J428" t="s">
        <v>1385</v>
      </c>
      <c r="K428" t="b">
        <v>1</v>
      </c>
      <c r="L428" t="b">
        <v>0</v>
      </c>
      <c r="M428" t="s">
        <v>1385</v>
      </c>
      <c r="N428" t="s">
        <v>1993</v>
      </c>
      <c r="O428" t="s">
        <v>1994</v>
      </c>
      <c r="P428" t="s">
        <v>2225</v>
      </c>
      <c r="Q428" t="s">
        <v>2226</v>
      </c>
    </row>
    <row r="429" spans="1:17" x14ac:dyDescent="0.25">
      <c r="A429" t="s">
        <v>41</v>
      </c>
      <c r="B429" t="s">
        <v>2248</v>
      </c>
      <c r="C429" t="s">
        <v>2222</v>
      </c>
      <c r="D429" t="s">
        <v>1407</v>
      </c>
      <c r="E429">
        <v>0</v>
      </c>
      <c r="F429" t="s">
        <v>2223</v>
      </c>
      <c r="G429" t="s">
        <v>1385</v>
      </c>
      <c r="H429" t="s">
        <v>2224</v>
      </c>
      <c r="I429" t="s">
        <v>1385</v>
      </c>
      <c r="J429" t="s">
        <v>1385</v>
      </c>
      <c r="K429" t="b">
        <v>1</v>
      </c>
      <c r="L429" t="b">
        <v>0</v>
      </c>
      <c r="M429" t="s">
        <v>1385</v>
      </c>
      <c r="N429" t="s">
        <v>1993</v>
      </c>
      <c r="O429" t="s">
        <v>1994</v>
      </c>
      <c r="P429" t="s">
        <v>2225</v>
      </c>
      <c r="Q429" t="s">
        <v>2226</v>
      </c>
    </row>
    <row r="430" spans="1:17" x14ac:dyDescent="0.25">
      <c r="A430" t="s">
        <v>41</v>
      </c>
      <c r="B430" t="s">
        <v>2249</v>
      </c>
      <c r="C430" t="s">
        <v>2222</v>
      </c>
      <c r="D430" t="s">
        <v>1411</v>
      </c>
      <c r="E430">
        <v>0</v>
      </c>
      <c r="F430" t="s">
        <v>2223</v>
      </c>
      <c r="G430" t="s">
        <v>1385</v>
      </c>
      <c r="H430" t="s">
        <v>2224</v>
      </c>
      <c r="I430" t="s">
        <v>1385</v>
      </c>
      <c r="J430" t="s">
        <v>1385</v>
      </c>
      <c r="K430" t="b">
        <v>1</v>
      </c>
      <c r="L430" t="b">
        <v>0</v>
      </c>
      <c r="M430" t="s">
        <v>1385</v>
      </c>
      <c r="N430" t="s">
        <v>1993</v>
      </c>
      <c r="O430" t="s">
        <v>1994</v>
      </c>
      <c r="P430" t="s">
        <v>2225</v>
      </c>
      <c r="Q430" t="s">
        <v>2226</v>
      </c>
    </row>
    <row r="431" spans="1:17" x14ac:dyDescent="0.25">
      <c r="A431" t="s">
        <v>41</v>
      </c>
      <c r="B431" t="s">
        <v>2250</v>
      </c>
      <c r="C431" t="s">
        <v>2222</v>
      </c>
      <c r="D431" t="s">
        <v>1419</v>
      </c>
      <c r="E431">
        <v>0</v>
      </c>
      <c r="F431" t="s">
        <v>2223</v>
      </c>
      <c r="G431" t="s">
        <v>1385</v>
      </c>
      <c r="H431" t="s">
        <v>2224</v>
      </c>
      <c r="I431" t="s">
        <v>1385</v>
      </c>
      <c r="J431" t="s">
        <v>1385</v>
      </c>
      <c r="K431" t="b">
        <v>1</v>
      </c>
      <c r="L431" t="b">
        <v>0</v>
      </c>
      <c r="M431" t="s">
        <v>1385</v>
      </c>
      <c r="N431" t="s">
        <v>1993</v>
      </c>
      <c r="O431" t="s">
        <v>1994</v>
      </c>
      <c r="P431" t="s">
        <v>2225</v>
      </c>
      <c r="Q431" t="s">
        <v>2226</v>
      </c>
    </row>
    <row r="432" spans="1:17" x14ac:dyDescent="0.25">
      <c r="A432" t="s">
        <v>41</v>
      </c>
      <c r="B432" t="s">
        <v>2251</v>
      </c>
      <c r="C432" t="s">
        <v>2222</v>
      </c>
      <c r="D432" t="s">
        <v>1423</v>
      </c>
      <c r="E432">
        <v>0</v>
      </c>
      <c r="F432" t="s">
        <v>2223</v>
      </c>
      <c r="G432" t="s">
        <v>1385</v>
      </c>
      <c r="H432" t="s">
        <v>2224</v>
      </c>
      <c r="I432" t="s">
        <v>1385</v>
      </c>
      <c r="J432" t="s">
        <v>1385</v>
      </c>
      <c r="K432" t="b">
        <v>1</v>
      </c>
      <c r="L432" t="b">
        <v>0</v>
      </c>
      <c r="M432" t="s">
        <v>1385</v>
      </c>
      <c r="N432" t="s">
        <v>1993</v>
      </c>
      <c r="O432" t="s">
        <v>1994</v>
      </c>
      <c r="P432" t="s">
        <v>2225</v>
      </c>
      <c r="Q432" t="s">
        <v>2226</v>
      </c>
    </row>
    <row r="433" spans="1:17" x14ac:dyDescent="0.25">
      <c r="A433" t="s">
        <v>41</v>
      </c>
      <c r="B433" t="s">
        <v>2252</v>
      </c>
      <c r="C433" t="s">
        <v>2222</v>
      </c>
      <c r="D433" t="s">
        <v>1425</v>
      </c>
      <c r="E433">
        <v>0</v>
      </c>
      <c r="F433" t="s">
        <v>2223</v>
      </c>
      <c r="G433" t="s">
        <v>1385</v>
      </c>
      <c r="H433" t="s">
        <v>2224</v>
      </c>
      <c r="I433" t="s">
        <v>1385</v>
      </c>
      <c r="J433" t="s">
        <v>1385</v>
      </c>
      <c r="K433" t="b">
        <v>1</v>
      </c>
      <c r="L433" t="b">
        <v>0</v>
      </c>
      <c r="M433" t="s">
        <v>1385</v>
      </c>
      <c r="N433" t="s">
        <v>1993</v>
      </c>
      <c r="O433" t="s">
        <v>1994</v>
      </c>
      <c r="P433" t="s">
        <v>2225</v>
      </c>
      <c r="Q433" t="s">
        <v>2226</v>
      </c>
    </row>
    <row r="434" spans="1:17" x14ac:dyDescent="0.25">
      <c r="A434" t="s">
        <v>41</v>
      </c>
      <c r="B434" t="s">
        <v>2253</v>
      </c>
      <c r="C434" t="s">
        <v>438</v>
      </c>
      <c r="D434" t="s">
        <v>1380</v>
      </c>
      <c r="E434">
        <v>0</v>
      </c>
      <c r="F434" t="s">
        <v>2224</v>
      </c>
      <c r="G434" t="s">
        <v>2254</v>
      </c>
      <c r="H434" t="s">
        <v>2224</v>
      </c>
      <c r="I434" t="s">
        <v>1385</v>
      </c>
      <c r="J434" t="s">
        <v>1385</v>
      </c>
      <c r="K434" t="b">
        <v>1</v>
      </c>
      <c r="L434" t="b">
        <v>0</v>
      </c>
      <c r="M434" t="s">
        <v>1385</v>
      </c>
      <c r="N434" t="s">
        <v>1386</v>
      </c>
      <c r="O434" t="s">
        <v>1387</v>
      </c>
      <c r="P434" t="s">
        <v>1388</v>
      </c>
      <c r="Q434" t="s">
        <v>2255</v>
      </c>
    </row>
    <row r="435" spans="1:17" x14ac:dyDescent="0.25">
      <c r="A435" t="s">
        <v>41</v>
      </c>
      <c r="B435" t="s">
        <v>2256</v>
      </c>
      <c r="C435" t="s">
        <v>438</v>
      </c>
      <c r="D435" t="s">
        <v>1391</v>
      </c>
      <c r="E435">
        <v>0</v>
      </c>
      <c r="F435" t="s">
        <v>2224</v>
      </c>
      <c r="G435" t="s">
        <v>2254</v>
      </c>
      <c r="H435" t="s">
        <v>2224</v>
      </c>
      <c r="I435" t="s">
        <v>1385</v>
      </c>
      <c r="J435" t="s">
        <v>1385</v>
      </c>
      <c r="K435" t="b">
        <v>1</v>
      </c>
      <c r="L435" t="b">
        <v>0</v>
      </c>
      <c r="M435" t="s">
        <v>1385</v>
      </c>
      <c r="N435" t="s">
        <v>1386</v>
      </c>
      <c r="O435" t="s">
        <v>1387</v>
      </c>
      <c r="P435" t="s">
        <v>1388</v>
      </c>
      <c r="Q435" t="s">
        <v>2255</v>
      </c>
    </row>
    <row r="436" spans="1:17" x14ac:dyDescent="0.25">
      <c r="A436" t="s">
        <v>41</v>
      </c>
      <c r="B436" t="s">
        <v>2257</v>
      </c>
      <c r="C436" t="s">
        <v>438</v>
      </c>
      <c r="D436" t="s">
        <v>1395</v>
      </c>
      <c r="E436">
        <v>0</v>
      </c>
      <c r="F436" t="s">
        <v>2224</v>
      </c>
      <c r="G436" t="s">
        <v>2254</v>
      </c>
      <c r="H436" t="s">
        <v>2224</v>
      </c>
      <c r="I436" t="s">
        <v>1385</v>
      </c>
      <c r="J436" t="s">
        <v>1385</v>
      </c>
      <c r="K436" t="b">
        <v>1</v>
      </c>
      <c r="L436" t="b">
        <v>0</v>
      </c>
      <c r="M436" t="s">
        <v>1385</v>
      </c>
      <c r="N436" t="s">
        <v>1386</v>
      </c>
      <c r="O436" t="s">
        <v>1387</v>
      </c>
      <c r="P436" t="s">
        <v>1388</v>
      </c>
      <c r="Q436" t="s">
        <v>2255</v>
      </c>
    </row>
    <row r="437" spans="1:17" x14ac:dyDescent="0.25">
      <c r="A437" t="s">
        <v>41</v>
      </c>
      <c r="B437" t="s">
        <v>2258</v>
      </c>
      <c r="C437" t="s">
        <v>438</v>
      </c>
      <c r="D437" t="s">
        <v>1399</v>
      </c>
      <c r="E437">
        <v>0</v>
      </c>
      <c r="F437" t="s">
        <v>2224</v>
      </c>
      <c r="G437" t="s">
        <v>2254</v>
      </c>
      <c r="H437" t="s">
        <v>2224</v>
      </c>
      <c r="I437" t="s">
        <v>1385</v>
      </c>
      <c r="J437" t="s">
        <v>1385</v>
      </c>
      <c r="K437" t="b">
        <v>1</v>
      </c>
      <c r="L437" t="b">
        <v>0</v>
      </c>
      <c r="M437" t="s">
        <v>1385</v>
      </c>
      <c r="N437" t="s">
        <v>1386</v>
      </c>
      <c r="O437" t="s">
        <v>1387</v>
      </c>
      <c r="P437" t="s">
        <v>1388</v>
      </c>
      <c r="Q437" t="s">
        <v>2255</v>
      </c>
    </row>
    <row r="438" spans="1:17" x14ac:dyDescent="0.25">
      <c r="A438" t="s">
        <v>41</v>
      </c>
      <c r="B438" t="s">
        <v>2259</v>
      </c>
      <c r="C438" t="s">
        <v>438</v>
      </c>
      <c r="D438" t="s">
        <v>1403</v>
      </c>
      <c r="E438">
        <v>0</v>
      </c>
      <c r="F438" t="s">
        <v>2224</v>
      </c>
      <c r="G438" t="s">
        <v>2254</v>
      </c>
      <c r="H438" t="s">
        <v>2224</v>
      </c>
      <c r="I438" t="s">
        <v>1385</v>
      </c>
      <c r="J438" t="s">
        <v>1385</v>
      </c>
      <c r="K438" t="b">
        <v>1</v>
      </c>
      <c r="L438" t="b">
        <v>0</v>
      </c>
      <c r="M438" t="s">
        <v>1385</v>
      </c>
      <c r="N438" t="s">
        <v>1386</v>
      </c>
      <c r="O438" t="s">
        <v>1387</v>
      </c>
      <c r="P438" t="s">
        <v>1388</v>
      </c>
      <c r="Q438" t="s">
        <v>2255</v>
      </c>
    </row>
    <row r="439" spans="1:17" x14ac:dyDescent="0.25">
      <c r="A439" t="s">
        <v>41</v>
      </c>
      <c r="B439" t="s">
        <v>2260</v>
      </c>
      <c r="C439" t="s">
        <v>438</v>
      </c>
      <c r="D439" t="s">
        <v>1407</v>
      </c>
      <c r="E439">
        <v>0</v>
      </c>
      <c r="F439" t="s">
        <v>2224</v>
      </c>
      <c r="G439" t="s">
        <v>2254</v>
      </c>
      <c r="H439" t="s">
        <v>2224</v>
      </c>
      <c r="I439" t="s">
        <v>1385</v>
      </c>
      <c r="J439" t="s">
        <v>1385</v>
      </c>
      <c r="K439" t="b">
        <v>1</v>
      </c>
      <c r="L439" t="b">
        <v>0</v>
      </c>
      <c r="M439" t="s">
        <v>1385</v>
      </c>
      <c r="N439" t="s">
        <v>1386</v>
      </c>
      <c r="O439" t="s">
        <v>1387</v>
      </c>
      <c r="P439" t="s">
        <v>1388</v>
      </c>
      <c r="Q439" t="s">
        <v>2255</v>
      </c>
    </row>
    <row r="440" spans="1:17" x14ac:dyDescent="0.25">
      <c r="A440" t="s">
        <v>41</v>
      </c>
      <c r="B440" t="s">
        <v>2261</v>
      </c>
      <c r="C440" t="s">
        <v>438</v>
      </c>
      <c r="D440" t="s">
        <v>1411</v>
      </c>
      <c r="E440">
        <v>0</v>
      </c>
      <c r="F440" t="s">
        <v>2224</v>
      </c>
      <c r="G440" t="s">
        <v>2254</v>
      </c>
      <c r="H440" t="s">
        <v>2224</v>
      </c>
      <c r="I440" t="s">
        <v>1385</v>
      </c>
      <c r="J440" t="s">
        <v>1385</v>
      </c>
      <c r="K440" t="b">
        <v>1</v>
      </c>
      <c r="L440" t="b">
        <v>0</v>
      </c>
      <c r="M440" t="s">
        <v>1385</v>
      </c>
      <c r="N440" t="s">
        <v>1386</v>
      </c>
      <c r="O440" t="s">
        <v>1387</v>
      </c>
      <c r="P440" t="s">
        <v>1388</v>
      </c>
      <c r="Q440" t="s">
        <v>2255</v>
      </c>
    </row>
    <row r="441" spans="1:17" x14ac:dyDescent="0.25">
      <c r="A441" t="s">
        <v>41</v>
      </c>
      <c r="B441" t="s">
        <v>2262</v>
      </c>
      <c r="C441" t="s">
        <v>438</v>
      </c>
      <c r="D441" t="s">
        <v>1415</v>
      </c>
      <c r="E441">
        <v>0</v>
      </c>
      <c r="F441" t="s">
        <v>2224</v>
      </c>
      <c r="G441" t="s">
        <v>2254</v>
      </c>
      <c r="H441" t="s">
        <v>2224</v>
      </c>
      <c r="I441" t="s">
        <v>1385</v>
      </c>
      <c r="J441" t="s">
        <v>1385</v>
      </c>
      <c r="K441" t="b">
        <v>1</v>
      </c>
      <c r="L441" t="b">
        <v>0</v>
      </c>
      <c r="M441" t="s">
        <v>1385</v>
      </c>
      <c r="N441" t="s">
        <v>1386</v>
      </c>
      <c r="O441" t="s">
        <v>1387</v>
      </c>
      <c r="P441" t="s">
        <v>1388</v>
      </c>
      <c r="Q441" t="s">
        <v>2255</v>
      </c>
    </row>
    <row r="442" spans="1:17" x14ac:dyDescent="0.25">
      <c r="A442" t="s">
        <v>41</v>
      </c>
      <c r="B442" t="s">
        <v>2263</v>
      </c>
      <c r="C442" t="s">
        <v>438</v>
      </c>
      <c r="D442" t="s">
        <v>1419</v>
      </c>
      <c r="E442">
        <v>0</v>
      </c>
      <c r="F442" t="s">
        <v>2224</v>
      </c>
      <c r="G442" t="s">
        <v>2254</v>
      </c>
      <c r="H442" t="s">
        <v>2224</v>
      </c>
      <c r="I442" t="s">
        <v>1385</v>
      </c>
      <c r="J442" t="s">
        <v>1385</v>
      </c>
      <c r="K442" t="b">
        <v>1</v>
      </c>
      <c r="L442" t="b">
        <v>0</v>
      </c>
      <c r="M442" t="s">
        <v>1385</v>
      </c>
      <c r="N442" t="s">
        <v>1386</v>
      </c>
      <c r="O442" t="s">
        <v>1387</v>
      </c>
      <c r="P442" t="s">
        <v>1388</v>
      </c>
      <c r="Q442" t="s">
        <v>2255</v>
      </c>
    </row>
    <row r="443" spans="1:17" x14ac:dyDescent="0.25">
      <c r="A443" t="s">
        <v>41</v>
      </c>
      <c r="B443" t="s">
        <v>2264</v>
      </c>
      <c r="C443" t="s">
        <v>438</v>
      </c>
      <c r="D443" t="s">
        <v>1423</v>
      </c>
      <c r="E443">
        <v>0</v>
      </c>
      <c r="F443" t="s">
        <v>2224</v>
      </c>
      <c r="G443" t="s">
        <v>2254</v>
      </c>
      <c r="H443" t="s">
        <v>2224</v>
      </c>
      <c r="I443" t="s">
        <v>1385</v>
      </c>
      <c r="J443" t="s">
        <v>1385</v>
      </c>
      <c r="K443" t="b">
        <v>1</v>
      </c>
      <c r="L443" t="b">
        <v>0</v>
      </c>
      <c r="M443" t="s">
        <v>1385</v>
      </c>
      <c r="N443" t="s">
        <v>1386</v>
      </c>
      <c r="O443" t="s">
        <v>1387</v>
      </c>
      <c r="P443" t="s">
        <v>1388</v>
      </c>
      <c r="Q443" t="s">
        <v>2255</v>
      </c>
    </row>
    <row r="444" spans="1:17" x14ac:dyDescent="0.25">
      <c r="A444" t="s">
        <v>41</v>
      </c>
      <c r="B444" t="s">
        <v>2265</v>
      </c>
      <c r="C444" t="s">
        <v>438</v>
      </c>
      <c r="D444" t="s">
        <v>1425</v>
      </c>
      <c r="E444">
        <v>0</v>
      </c>
      <c r="F444" t="s">
        <v>2224</v>
      </c>
      <c r="G444" t="s">
        <v>2254</v>
      </c>
      <c r="H444" t="s">
        <v>2224</v>
      </c>
      <c r="I444" t="s">
        <v>1385</v>
      </c>
      <c r="J444" t="s">
        <v>1385</v>
      </c>
      <c r="K444" t="b">
        <v>1</v>
      </c>
      <c r="L444" t="b">
        <v>0</v>
      </c>
      <c r="M444" t="s">
        <v>1385</v>
      </c>
      <c r="N444" t="s">
        <v>1386</v>
      </c>
      <c r="O444" t="s">
        <v>1387</v>
      </c>
      <c r="P444" t="s">
        <v>1388</v>
      </c>
      <c r="Q444" t="s">
        <v>2255</v>
      </c>
    </row>
    <row r="445" spans="1:17" x14ac:dyDescent="0.25">
      <c r="A445" t="s">
        <v>41</v>
      </c>
      <c r="B445" t="s">
        <v>2266</v>
      </c>
      <c r="C445" t="s">
        <v>438</v>
      </c>
      <c r="D445" t="s">
        <v>1428</v>
      </c>
      <c r="E445">
        <v>90.8</v>
      </c>
      <c r="F445" t="s">
        <v>2224</v>
      </c>
      <c r="G445" t="s">
        <v>2267</v>
      </c>
      <c r="H445" t="s">
        <v>2224</v>
      </c>
      <c r="I445" t="s">
        <v>1385</v>
      </c>
      <c r="J445" t="s">
        <v>1385</v>
      </c>
      <c r="K445" t="b">
        <v>1</v>
      </c>
      <c r="L445" t="b">
        <v>0</v>
      </c>
      <c r="M445" t="s">
        <v>1385</v>
      </c>
      <c r="N445" t="s">
        <v>1386</v>
      </c>
      <c r="O445" t="s">
        <v>1387</v>
      </c>
      <c r="P445" t="s">
        <v>1388</v>
      </c>
      <c r="Q445" t="s">
        <v>2255</v>
      </c>
    </row>
    <row r="446" spans="1:17" x14ac:dyDescent="0.25">
      <c r="A446" t="s">
        <v>39</v>
      </c>
      <c r="B446" t="s">
        <v>2095</v>
      </c>
      <c r="C446" t="s">
        <v>392</v>
      </c>
      <c r="D446" t="s">
        <v>1380</v>
      </c>
      <c r="E446">
        <v>0</v>
      </c>
      <c r="F446" t="s">
        <v>2223</v>
      </c>
      <c r="G446" t="s">
        <v>1385</v>
      </c>
      <c r="H446" t="s">
        <v>2097</v>
      </c>
      <c r="I446" t="s">
        <v>1385</v>
      </c>
      <c r="J446" t="s">
        <v>1385</v>
      </c>
      <c r="K446" t="b">
        <v>1</v>
      </c>
      <c r="L446" t="b">
        <v>0</v>
      </c>
      <c r="M446" t="s">
        <v>1385</v>
      </c>
      <c r="N446" t="s">
        <v>1993</v>
      </c>
      <c r="O446" t="s">
        <v>1387</v>
      </c>
      <c r="P446" t="s">
        <v>2268</v>
      </c>
      <c r="Q446" t="s">
        <v>2269</v>
      </c>
    </row>
    <row r="447" spans="1:17" x14ac:dyDescent="0.25">
      <c r="A447" t="s">
        <v>39</v>
      </c>
      <c r="B447" t="s">
        <v>2099</v>
      </c>
      <c r="C447" t="s">
        <v>392</v>
      </c>
      <c r="D447" t="s">
        <v>1391</v>
      </c>
      <c r="E447">
        <v>0</v>
      </c>
      <c r="F447" t="s">
        <v>2223</v>
      </c>
      <c r="G447" t="s">
        <v>1385</v>
      </c>
      <c r="H447" t="s">
        <v>2097</v>
      </c>
      <c r="I447" t="s">
        <v>1385</v>
      </c>
      <c r="J447" t="s">
        <v>1385</v>
      </c>
      <c r="K447" t="b">
        <v>1</v>
      </c>
      <c r="L447" t="b">
        <v>0</v>
      </c>
      <c r="M447" t="s">
        <v>1385</v>
      </c>
      <c r="N447" t="s">
        <v>1993</v>
      </c>
      <c r="O447" t="s">
        <v>1387</v>
      </c>
      <c r="P447" t="s">
        <v>2268</v>
      </c>
      <c r="Q447" t="s">
        <v>2269</v>
      </c>
    </row>
    <row r="448" spans="1:17" x14ac:dyDescent="0.25">
      <c r="A448" t="s">
        <v>39</v>
      </c>
      <c r="B448" t="s">
        <v>2102</v>
      </c>
      <c r="C448" t="s">
        <v>392</v>
      </c>
      <c r="D448" t="s">
        <v>1395</v>
      </c>
      <c r="E448">
        <v>0</v>
      </c>
      <c r="F448" t="s">
        <v>2223</v>
      </c>
      <c r="G448" t="s">
        <v>1385</v>
      </c>
      <c r="H448" t="s">
        <v>2097</v>
      </c>
      <c r="I448" t="s">
        <v>1385</v>
      </c>
      <c r="J448" t="s">
        <v>1385</v>
      </c>
      <c r="K448" t="b">
        <v>1</v>
      </c>
      <c r="L448" t="b">
        <v>0</v>
      </c>
      <c r="M448" t="s">
        <v>1385</v>
      </c>
      <c r="N448" t="s">
        <v>1993</v>
      </c>
      <c r="O448" t="s">
        <v>1387</v>
      </c>
      <c r="P448" t="s">
        <v>2268</v>
      </c>
      <c r="Q448" t="s">
        <v>2269</v>
      </c>
    </row>
    <row r="449" spans="1:17" x14ac:dyDescent="0.25">
      <c r="A449" t="s">
        <v>39</v>
      </c>
      <c r="B449" t="s">
        <v>2105</v>
      </c>
      <c r="C449" t="s">
        <v>392</v>
      </c>
      <c r="D449" t="s">
        <v>1399</v>
      </c>
      <c r="E449">
        <v>0</v>
      </c>
      <c r="F449" t="s">
        <v>2223</v>
      </c>
      <c r="G449" t="s">
        <v>1385</v>
      </c>
      <c r="H449" t="s">
        <v>2097</v>
      </c>
      <c r="I449" t="s">
        <v>1385</v>
      </c>
      <c r="J449" t="s">
        <v>1385</v>
      </c>
      <c r="K449" t="b">
        <v>1</v>
      </c>
      <c r="L449" t="b">
        <v>0</v>
      </c>
      <c r="M449" t="s">
        <v>1385</v>
      </c>
      <c r="N449" t="s">
        <v>1993</v>
      </c>
      <c r="O449" t="s">
        <v>1387</v>
      </c>
      <c r="P449" t="s">
        <v>2268</v>
      </c>
      <c r="Q449" t="s">
        <v>2269</v>
      </c>
    </row>
    <row r="450" spans="1:17" x14ac:dyDescent="0.25">
      <c r="A450" t="s">
        <v>39</v>
      </c>
      <c r="B450" t="s">
        <v>2108</v>
      </c>
      <c r="C450" t="s">
        <v>392</v>
      </c>
      <c r="D450" t="s">
        <v>1403</v>
      </c>
      <c r="E450">
        <v>0</v>
      </c>
      <c r="F450" t="s">
        <v>2223</v>
      </c>
      <c r="G450" t="s">
        <v>1385</v>
      </c>
      <c r="H450" t="s">
        <v>2097</v>
      </c>
      <c r="I450" t="s">
        <v>1385</v>
      </c>
      <c r="J450" t="s">
        <v>1385</v>
      </c>
      <c r="K450" t="b">
        <v>1</v>
      </c>
      <c r="L450" t="b">
        <v>0</v>
      </c>
      <c r="M450" t="s">
        <v>1385</v>
      </c>
      <c r="N450" t="s">
        <v>1993</v>
      </c>
      <c r="O450" t="s">
        <v>1387</v>
      </c>
      <c r="P450" t="s">
        <v>2268</v>
      </c>
      <c r="Q450" t="s">
        <v>2269</v>
      </c>
    </row>
    <row r="451" spans="1:17" x14ac:dyDescent="0.25">
      <c r="A451" t="s">
        <v>39</v>
      </c>
      <c r="B451" t="s">
        <v>2110</v>
      </c>
      <c r="C451" t="s">
        <v>392</v>
      </c>
      <c r="D451" t="s">
        <v>1407</v>
      </c>
      <c r="E451">
        <v>0</v>
      </c>
      <c r="F451" t="s">
        <v>2223</v>
      </c>
      <c r="G451" t="s">
        <v>1385</v>
      </c>
      <c r="H451" t="s">
        <v>2097</v>
      </c>
      <c r="I451" t="s">
        <v>1385</v>
      </c>
      <c r="J451" t="s">
        <v>1385</v>
      </c>
      <c r="K451" t="b">
        <v>1</v>
      </c>
      <c r="L451" t="b">
        <v>0</v>
      </c>
      <c r="M451" t="s">
        <v>1385</v>
      </c>
      <c r="N451" t="s">
        <v>1993</v>
      </c>
      <c r="O451" t="s">
        <v>1387</v>
      </c>
      <c r="P451" t="s">
        <v>2268</v>
      </c>
      <c r="Q451" t="s">
        <v>2269</v>
      </c>
    </row>
    <row r="452" spans="1:17" x14ac:dyDescent="0.25">
      <c r="A452" t="s">
        <v>39</v>
      </c>
      <c r="B452" t="s">
        <v>2113</v>
      </c>
      <c r="C452" t="s">
        <v>392</v>
      </c>
      <c r="D452" t="s">
        <v>1411</v>
      </c>
      <c r="E452">
        <v>0</v>
      </c>
      <c r="F452" t="s">
        <v>2223</v>
      </c>
      <c r="G452" t="s">
        <v>1385</v>
      </c>
      <c r="H452" t="s">
        <v>2097</v>
      </c>
      <c r="I452" t="s">
        <v>1385</v>
      </c>
      <c r="J452" t="s">
        <v>1385</v>
      </c>
      <c r="K452" t="b">
        <v>1</v>
      </c>
      <c r="L452" t="b">
        <v>0</v>
      </c>
      <c r="M452" t="s">
        <v>1385</v>
      </c>
      <c r="N452" t="s">
        <v>1993</v>
      </c>
      <c r="O452" t="s">
        <v>1387</v>
      </c>
      <c r="P452" t="s">
        <v>2268</v>
      </c>
      <c r="Q452" t="s">
        <v>2269</v>
      </c>
    </row>
    <row r="453" spans="1:17" x14ac:dyDescent="0.25">
      <c r="A453" t="s">
        <v>39</v>
      </c>
      <c r="B453" t="s">
        <v>2115</v>
      </c>
      <c r="C453" t="s">
        <v>392</v>
      </c>
      <c r="D453" t="s">
        <v>1415</v>
      </c>
      <c r="E453">
        <v>0</v>
      </c>
      <c r="F453" t="s">
        <v>2223</v>
      </c>
      <c r="G453" t="s">
        <v>1385</v>
      </c>
      <c r="H453" t="s">
        <v>2097</v>
      </c>
      <c r="I453" t="s">
        <v>1385</v>
      </c>
      <c r="J453" t="s">
        <v>1385</v>
      </c>
      <c r="K453" t="b">
        <v>1</v>
      </c>
      <c r="L453" t="b">
        <v>0</v>
      </c>
      <c r="M453" t="s">
        <v>1385</v>
      </c>
      <c r="N453" t="s">
        <v>1993</v>
      </c>
      <c r="O453" t="s">
        <v>1387</v>
      </c>
      <c r="P453" t="s">
        <v>2268</v>
      </c>
      <c r="Q453" t="s">
        <v>2269</v>
      </c>
    </row>
    <row r="454" spans="1:17" x14ac:dyDescent="0.25">
      <c r="A454" t="s">
        <v>39</v>
      </c>
      <c r="B454" t="s">
        <v>2118</v>
      </c>
      <c r="C454" t="s">
        <v>392</v>
      </c>
      <c r="D454" t="s">
        <v>1419</v>
      </c>
      <c r="E454">
        <v>0</v>
      </c>
      <c r="F454" t="s">
        <v>2223</v>
      </c>
      <c r="G454" t="s">
        <v>1385</v>
      </c>
      <c r="H454" t="s">
        <v>2097</v>
      </c>
      <c r="I454" t="s">
        <v>1385</v>
      </c>
      <c r="J454" t="s">
        <v>1385</v>
      </c>
      <c r="K454" t="b">
        <v>1</v>
      </c>
      <c r="L454" t="b">
        <v>0</v>
      </c>
      <c r="M454" t="s">
        <v>1385</v>
      </c>
      <c r="N454" t="s">
        <v>1993</v>
      </c>
      <c r="O454" t="s">
        <v>1387</v>
      </c>
      <c r="P454" t="s">
        <v>2268</v>
      </c>
      <c r="Q454" t="s">
        <v>2269</v>
      </c>
    </row>
    <row r="455" spans="1:17" x14ac:dyDescent="0.25">
      <c r="A455" t="s">
        <v>39</v>
      </c>
      <c r="B455" t="s">
        <v>2120</v>
      </c>
      <c r="C455" t="s">
        <v>392</v>
      </c>
      <c r="D455" t="s">
        <v>1423</v>
      </c>
      <c r="E455">
        <v>0</v>
      </c>
      <c r="F455" t="s">
        <v>2223</v>
      </c>
      <c r="G455" t="s">
        <v>1385</v>
      </c>
      <c r="H455" t="s">
        <v>2097</v>
      </c>
      <c r="I455" t="s">
        <v>1385</v>
      </c>
      <c r="J455" t="s">
        <v>1385</v>
      </c>
      <c r="K455" t="b">
        <v>1</v>
      </c>
      <c r="L455" t="b">
        <v>0</v>
      </c>
      <c r="M455" t="s">
        <v>1385</v>
      </c>
      <c r="N455" t="s">
        <v>1993</v>
      </c>
      <c r="O455" t="s">
        <v>1387</v>
      </c>
      <c r="P455" t="s">
        <v>2268</v>
      </c>
      <c r="Q455" t="s">
        <v>2269</v>
      </c>
    </row>
    <row r="456" spans="1:17" x14ac:dyDescent="0.25">
      <c r="A456" t="s">
        <v>39</v>
      </c>
      <c r="B456" t="s">
        <v>2123</v>
      </c>
      <c r="C456" t="s">
        <v>392</v>
      </c>
      <c r="D456" t="s">
        <v>1425</v>
      </c>
      <c r="E456">
        <v>0</v>
      </c>
      <c r="F456" t="s">
        <v>2223</v>
      </c>
      <c r="G456" t="s">
        <v>1385</v>
      </c>
      <c r="H456" t="s">
        <v>2097</v>
      </c>
      <c r="I456" t="s">
        <v>1385</v>
      </c>
      <c r="J456" t="s">
        <v>1385</v>
      </c>
      <c r="K456" t="b">
        <v>1</v>
      </c>
      <c r="L456" t="b">
        <v>0</v>
      </c>
      <c r="M456" t="s">
        <v>1385</v>
      </c>
      <c r="N456" t="s">
        <v>1993</v>
      </c>
      <c r="O456" t="s">
        <v>1387</v>
      </c>
      <c r="P456" t="s">
        <v>2268</v>
      </c>
      <c r="Q456" t="s">
        <v>2269</v>
      </c>
    </row>
    <row r="457" spans="1:17" x14ac:dyDescent="0.25">
      <c r="A457" t="s">
        <v>39</v>
      </c>
      <c r="B457" t="s">
        <v>2125</v>
      </c>
      <c r="C457" t="s">
        <v>392</v>
      </c>
      <c r="D457" t="s">
        <v>1428</v>
      </c>
      <c r="E457">
        <v>0</v>
      </c>
      <c r="F457" t="s">
        <v>2223</v>
      </c>
      <c r="G457" t="s">
        <v>1385</v>
      </c>
      <c r="H457" t="s">
        <v>2097</v>
      </c>
      <c r="I457" t="s">
        <v>1385</v>
      </c>
      <c r="J457" t="s">
        <v>1385</v>
      </c>
      <c r="K457" t="b">
        <v>1</v>
      </c>
      <c r="L457" t="b">
        <v>0</v>
      </c>
      <c r="M457" t="s">
        <v>1385</v>
      </c>
      <c r="N457" t="s">
        <v>1993</v>
      </c>
      <c r="O457" t="s">
        <v>1387</v>
      </c>
      <c r="P457" t="s">
        <v>2268</v>
      </c>
      <c r="Q457" t="s">
        <v>2269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activeCell="J85" sqref="J85"/>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0</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0</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t="e">
        <f>Valuation!R80</f>
        <v>#DIV/0!</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t="e">
        <f>Valuation!R81</f>
        <v>#DIV/0!</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t="e">
        <f>IF(Last_FQR="1Q",Model!U268,IF(Last_FQR="2Q",Model!V268,IF(Last_FQR="3Q",Model!W268,Model!X268)))</f>
        <v>#DIV/0!</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0</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9979.353693084002</v>
      </c>
      <c r="Z11" s="107">
        <f>Model!AF30</f>
        <v>10320.27945634524</v>
      </c>
      <c r="AA11" s="107">
        <f>Model!AG30</f>
        <v>10431.488485263211</v>
      </c>
      <c r="AB11" s="8"/>
      <c r="AC11" s="110">
        <f>IFERROR((V11/T11)^(1/(V$4-T$4))-1,"N/A")</f>
        <v>0.20603710750453108</v>
      </c>
      <c r="AD11" s="75"/>
      <c r="AE11" s="110">
        <f>IFERROR((AA11/V11)^(1/(AA$4-V$4))-1,"N/A")</f>
        <v>0.07271824680867489</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2472.8640000000005</v>
      </c>
      <c r="H15" s="107">
        <f>Model!Q36</f>
        <v>2494.315</v>
      </c>
      <c r="I15" s="107">
        <f>Model!R36</f>
        <v>2907.6740000000004</v>
      </c>
      <c r="J15" s="108">
        <f>Model!S36</f>
        <v>2948.8239999999987</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10823.677</v>
      </c>
      <c r="W15" s="107">
        <f>Model!Y36</f>
        <v>2334.7204642792026</v>
      </c>
      <c r="X15" s="107">
        <f>Model!AD36</f>
        <v>2762.3989905588464</v>
      </c>
      <c r="Y15" s="107">
        <f>Model!AE36</f>
        <v>1632.9873015325866</v>
      </c>
      <c r="Z15" s="107">
        <f>Model!AF36</f>
        <v>1715.6086162091851</v>
      </c>
      <c r="AA15" s="107">
        <f>Model!AG36</f>
        <v>1636.896050037536</v>
      </c>
      <c r="AB15" s="8"/>
      <c r="AC15" s="110">
        <f>IFERROR((V15/T15)^(1/(V$4-T$4))-1,"N/A")</f>
        <v>0.20603710750453108</v>
      </c>
      <c r="AD15" s="75"/>
      <c r="AE15" s="110">
        <f>IFERROR((AA15/V15)^(1/(AA$4-V$4))-1,"N/A")</f>
        <v>0.13449264875259992</v>
      </c>
    </row>
    <row r="16" spans="1:31" x14ac:dyDescent="0.25">
      <c r="A16" s="9"/>
      <c r="B16" s="8"/>
      <c r="C16" s="111" t="s">
        <v>106</v>
      </c>
      <c r="D16" s="8"/>
      <c r="E16" s="8"/>
      <c r="F16" s="8"/>
      <c r="G16" s="112">
        <f t="shared" ref="G16:R16" si="6">G15/G$8</f>
        <v>1</v>
      </c>
      <c r="H16" s="112">
        <f t="shared" si="6"/>
        <v>1</v>
      </c>
      <c r="I16" s="112">
        <f t="shared" si="6"/>
        <v>1</v>
      </c>
      <c r="J16" s="113">
        <f t="shared" si="6"/>
        <v>1</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1</v>
      </c>
      <c r="W16" s="112">
        <f t="shared" si="7"/>
        <v>0.1946974868410001</v>
      </c>
      <c r="X16" s="112">
        <f t="shared" si="7"/>
        <v>0.2121522986531196</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-0.7815804005092881</v>
      </c>
      <c r="L17" s="112">
        <f t="shared" si="8"/>
        <v>-0.7764692196269766</v>
      </c>
      <c r="M17" s="112">
        <f t="shared" si="8"/>
        <v>-0.7855389761454059</v>
      </c>
      <c r="N17" s="114">
        <f t="shared" si="8"/>
        <v>-0.7919646685313596</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0.029349117918294088</v>
      </c>
      <c r="W17" s="112">
        <f t="shared" si="9"/>
        <v>-0.7842950723419405</v>
      </c>
      <c r="X17" s="112">
        <f t="shared" si="9"/>
        <v>0.18318189814286012</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2472.8640000000005</v>
      </c>
      <c r="H19" s="107">
        <f>Model!Q45</f>
        <v>2494.315</v>
      </c>
      <c r="I19" s="107">
        <f>Model!R45</f>
        <v>2907.6740000000004</v>
      </c>
      <c r="J19" s="108">
        <f>Model!S45</f>
        <v>2948.8239999999987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7441.38</v>
      </c>
      <c r="U19" s="107">
        <f>Model!O45</f>
        <v>10515.069000000001</v>
      </c>
      <c r="V19" s="108">
        <f>Model!T45</f>
        <v>10823.677</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0.20603710750453108</v>
      </c>
      <c r="AD19" s="75"/>
      <c r="AE19" s="110">
        <f>IFERROR((AA19/V19)^(1/(AA$4-V$4))-1,"N/A")</f>
        <v>0.12330738366620775</v>
      </c>
    </row>
    <row r="20" spans="1:31" x14ac:dyDescent="0.25">
      <c r="A20" s="9"/>
      <c r="B20" s="8"/>
      <c r="C20" s="111" t="s">
        <v>106</v>
      </c>
      <c r="D20" s="8"/>
      <c r="E20" s="8"/>
      <c r="F20" s="8"/>
      <c r="G20" s="112">
        <f t="shared" ref="G20:R20" si="10">G19/G$8</f>
        <v>1</v>
      </c>
      <c r="H20" s="112">
        <f t="shared" si="10"/>
        <v>1</v>
      </c>
      <c r="I20" s="112">
        <f t="shared" si="10"/>
        <v>1</v>
      </c>
      <c r="J20" s="113">
        <f t="shared" si="10"/>
        <v>1</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1</v>
      </c>
      <c r="U20" s="112">
        <f t="shared" si="11"/>
        <v>1</v>
      </c>
      <c r="V20" s="113">
        <f t="shared" si="11"/>
        <v>1</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0.4130536271498031</v>
      </c>
      <c r="V21" s="113">
        <f t="shared" si="13"/>
        <v>0.029349117918294088</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t="e">
        <f>Model!P57</f>
        <v>#DIV/0!</v>
      </c>
      <c r="H23" s="118" t="e">
        <f>Model!Q57</f>
        <v>#DIV/0!</v>
      </c>
      <c r="I23" s="118" t="e">
        <f>Model!R57</f>
        <v>#DIV/0!</v>
      </c>
      <c r="J23" s="119" t="e">
        <f>Model!S57</f>
        <v>#DIV/0!</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t="e">
        <f>Model!J57</f>
        <v>#DIV/0!</v>
      </c>
      <c r="U23" s="118" t="e">
        <f>Model!O57</f>
        <v>#DIV/0!</v>
      </c>
      <c r="V23" s="119" t="e">
        <f>Model!T57</f>
        <v>#DIV/0!</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2472.8640000000005</v>
      </c>
      <c r="H27" s="107">
        <f>Model!Q61</f>
        <v>2494.315</v>
      </c>
      <c r="I27" s="107">
        <f>Model!R61</f>
        <v>2907.6740000000004</v>
      </c>
      <c r="J27" s="108">
        <f>Model!S61</f>
        <v>2948.8239999999987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7441.38</v>
      </c>
      <c r="U27" s="107">
        <f>Model!O61</f>
        <v>10515.069000000001</v>
      </c>
      <c r="V27" s="108">
        <f>Model!T61</f>
        <v>10823.677</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0.20603710750453108</v>
      </c>
      <c r="AD27" s="75"/>
      <c r="AE27" s="110">
        <f>IFERROR((AA27/V27)^(1/(AA$4-V$4))-1,"N/A")</f>
        <v>0.11124362896129325</v>
      </c>
    </row>
    <row r="28" ht="15.75" customHeight="1" spans="1:31" x14ac:dyDescent="0.25">
      <c r="A28" s="9"/>
      <c r="B28" s="8"/>
      <c r="C28" s="111" t="s">
        <v>106</v>
      </c>
      <c r="D28" s="8"/>
      <c r="E28" s="8"/>
      <c r="F28" s="8"/>
      <c r="G28" s="112">
        <f t="shared" ref="G28:R28" si="16">G27/G$8</f>
        <v>1</v>
      </c>
      <c r="H28" s="112">
        <f t="shared" si="16"/>
        <v>1</v>
      </c>
      <c r="I28" s="112">
        <f t="shared" si="16"/>
        <v>1</v>
      </c>
      <c r="J28" s="113">
        <f t="shared" si="16"/>
        <v>1</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1</v>
      </c>
      <c r="U28" s="112">
        <f t="shared" si="17"/>
        <v>1</v>
      </c>
      <c r="V28" s="113">
        <f t="shared" si="17"/>
        <v>1</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0.4130536271498031</v>
      </c>
      <c r="V29" s="113">
        <f t="shared" si="19"/>
        <v>0.029349117918294088</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2300.443</v>
      </c>
      <c r="H62" s="107">
        <f>Model!Q148</f>
        <v>2335.685</v>
      </c>
      <c r="I62" s="107">
        <f>Model!R148</f>
        <v>2351.744</v>
      </c>
      <c r="J62" s="108">
        <f>Model!S148</f>
        <v>2384.305</v>
      </c>
      <c r="K62" s="107">
        <f>Model!U148</f>
        <v>2384.305</v>
      </c>
      <c r="L62" s="107">
        <f>Model!V148</f>
        <v>2384.305</v>
      </c>
      <c r="M62" s="107">
        <f>Model!W148</f>
        <v>2384.305</v>
      </c>
      <c r="N62" s="109">
        <f>Model!X148</f>
        <v>2384.305</v>
      </c>
      <c r="O62" s="107">
        <f>Model!Z148</f>
        <v>2384.305</v>
      </c>
      <c r="P62" s="107">
        <f>Model!AA148</f>
        <v>2384.305</v>
      </c>
      <c r="Q62" s="107">
        <f>Model!AB148</f>
        <v>2384.305</v>
      </c>
      <c r="R62" s="107">
        <f>Model!AC148</f>
        <v>2384.305</v>
      </c>
      <c r="S62" s="8"/>
      <c r="T62" s="107">
        <f>Model!J148</f>
        <v>2255.528</v>
      </c>
      <c r="U62" s="107">
        <f>Model!O148</f>
        <v>2309.758</v>
      </c>
      <c r="V62" s="108">
        <f>Model!T148</f>
        <v>2384.305</v>
      </c>
      <c r="W62" s="107">
        <f>Model!Y148</f>
        <v>2384.305</v>
      </c>
      <c r="X62" s="107">
        <f>Model!AD148</f>
        <v>2384.305</v>
      </c>
      <c r="Y62" s="107">
        <f>Model!AE148</f>
        <v>2384.305</v>
      </c>
      <c r="Z62" s="107">
        <f>Model!AF148</f>
        <v>2384.305</v>
      </c>
      <c r="AA62" s="107">
        <f>Model!AG148</f>
        <v>2384.305</v>
      </c>
      <c r="AB62" s="8"/>
      <c r="AC62" s="8"/>
      <c r="AD62" s="8"/>
      <c r="AE62" s="8"/>
    </row>
    <row r="63" ht="15.75" customHeight="1" spans="1:31" x14ac:dyDescent="0.25">
      <c r="A63" s="9"/>
      <c r="B63" s="8"/>
      <c r="C63" s="8" t="str">
        <f>Model!C149</f>
        <v>Retained Earnings</v>
      </c>
      <c r="D63" s="8"/>
      <c r="E63" s="8"/>
      <c r="F63" s="8"/>
      <c r="G63" s="128">
        <f>Model!P149</f>
        <v>8311.857</v>
      </c>
      <c r="H63" s="128">
        <f>Model!Q149</f>
        <v>8309.035</v>
      </c>
      <c r="I63" s="128">
        <f>Model!R149</f>
        <v>8461.907</v>
      </c>
      <c r="J63" s="129">
        <f>Model!S149</f>
        <v>8574.825</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7849.844</v>
      </c>
      <c r="U63" s="128">
        <f>Model!O149</f>
        <v>8270.145</v>
      </c>
      <c r="V63" s="129">
        <f>Model!T149</f>
        <v>8574.825</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-408.072</v>
      </c>
      <c r="H65" s="128">
        <f>Model!Q151</f>
        <v>-339.695</v>
      </c>
      <c r="I65" s="128">
        <f>Model!R151</f>
        <v>-374.927</v>
      </c>
      <c r="J65" s="129">
        <f>Model!S151</f>
        <v>-384.434</v>
      </c>
      <c r="K65" s="128">
        <f>Model!U151</f>
        <v>-384.434</v>
      </c>
      <c r="L65" s="128">
        <f>Model!V151</f>
        <v>-384.434</v>
      </c>
      <c r="M65" s="128">
        <f>Model!W151</f>
        <v>-384.434</v>
      </c>
      <c r="N65" s="130">
        <f>Model!X151</f>
        <v>-384.434</v>
      </c>
      <c r="O65" s="128">
        <f>Model!Z151</f>
        <v>-384.434</v>
      </c>
      <c r="P65" s="128">
        <f>Model!AA151</f>
        <v>-384.434</v>
      </c>
      <c r="Q65" s="128">
        <f>Model!AB151</f>
        <v>-384.434</v>
      </c>
      <c r="R65" s="128">
        <f>Model!AC151</f>
        <v>-384.434</v>
      </c>
      <c r="S65" s="8"/>
      <c r="T65" s="128">
        <f>Model!J151</f>
        <v>-395.545</v>
      </c>
      <c r="U65" s="128">
        <f>Model!O151</f>
        <v>-423.131</v>
      </c>
      <c r="V65" s="129">
        <f>Model!T151</f>
        <v>-384.434</v>
      </c>
      <c r="W65" s="128">
        <f>Model!Y151</f>
        <v>-384.434</v>
      </c>
      <c r="X65" s="128">
        <f>Model!AD151</f>
        <v>-384.434</v>
      </c>
      <c r="Y65" s="128">
        <f>Model!AE151</f>
        <v>-384.434</v>
      </c>
      <c r="Z65" s="128">
        <f>Model!AF151</f>
        <v>-384.434</v>
      </c>
      <c r="AA65" s="128">
        <f>Model!AG151</f>
        <v>-384.434</v>
      </c>
      <c r="AB65" s="8"/>
      <c r="AC65" s="8"/>
      <c r="AD65" s="8"/>
      <c r="AE65" s="8"/>
    </row>
    <row r="66" ht="15.75" customHeight="1" spans="1:31" x14ac:dyDescent="0.25">
      <c r="A66" s="9"/>
      <c r="B66" s="8"/>
      <c r="C66" s="131" t="str">
        <f>Model!C152</f>
        <v>Total Shareholder's Equity</v>
      </c>
      <c r="D66" s="8"/>
      <c r="E66" s="8"/>
      <c r="F66" s="8"/>
      <c r="G66" s="132">
        <f t="shared" ref="G66:R66" si="32">SUM(G62:G65)</f>
        <v>10204.228</v>
      </c>
      <c r="H66" s="132">
        <f t="shared" si="32"/>
        <v>10305.025</v>
      </c>
      <c r="I66" s="132">
        <f t="shared" si="32"/>
        <v>10438.724</v>
      </c>
      <c r="J66" s="133">
        <f t="shared" si="32"/>
        <v>10574.696000000002</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9709.827</v>
      </c>
      <c r="U66" s="132">
        <f t="shared" si="33"/>
        <v>10156.772</v>
      </c>
      <c r="V66" s="133">
        <f t="shared" si="33"/>
        <v>10574.696000000002</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10268.438999999998</v>
      </c>
      <c r="H69" s="132">
        <f t="shared" si="34"/>
        <v>10382.173999999999</v>
      </c>
      <c r="I69" s="132">
        <f t="shared" si="34"/>
        <v>10500.91</v>
      </c>
      <c r="J69" s="133">
        <f t="shared" si="34"/>
        <v>10642.203000000001</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9802.135</v>
      </c>
      <c r="U69" s="132">
        <f t="shared" si="35"/>
        <v>10224.987000000001</v>
      </c>
      <c r="V69" s="133">
        <f t="shared" si="35"/>
        <v>10642.203000000001</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10268.438999999998</v>
      </c>
      <c r="H71" s="138">
        <f t="shared" si="36"/>
        <v>10382.173999999999</v>
      </c>
      <c r="I71" s="138">
        <f t="shared" si="36"/>
        <v>10500.91</v>
      </c>
      <c r="J71" s="139">
        <f t="shared" si="36"/>
        <v>10642.203000000001</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9802.135</v>
      </c>
      <c r="U71" s="138">
        <f t="shared" si="37"/>
        <v>10224.987000000001</v>
      </c>
      <c r="V71" s="139">
        <f t="shared" si="37"/>
        <v>10642.203000000001</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1</v>
      </c>
      <c r="H78" s="149">
        <f t="shared" si="42"/>
        <v>1</v>
      </c>
      <c r="I78" s="149">
        <f t="shared" si="42"/>
        <v>1</v>
      </c>
      <c r="J78" s="150">
        <f t="shared" si="42"/>
        <v>1</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1</v>
      </c>
      <c r="U78" s="149">
        <f t="shared" si="43"/>
        <v>1</v>
      </c>
      <c r="V78" s="150">
        <f t="shared" si="43"/>
        <v>1</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1</v>
      </c>
      <c r="H79" s="149">
        <f t="shared" si="44"/>
        <v>1</v>
      </c>
      <c r="I79" s="149">
        <f t="shared" si="44"/>
        <v>1</v>
      </c>
      <c r="J79" s="150">
        <f t="shared" si="44"/>
        <v>1</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1</v>
      </c>
      <c r="W79" s="149">
        <f t="shared" si="45"/>
        <v>0.1946974868410001</v>
      </c>
      <c r="X79" s="149">
        <f t="shared" si="45"/>
        <v>0.2121522986531196</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1</v>
      </c>
      <c r="H80" s="149">
        <f t="shared" si="46"/>
        <v>1</v>
      </c>
      <c r="I80" s="149">
        <f t="shared" si="46"/>
        <v>1</v>
      </c>
      <c r="J80" s="150">
        <f t="shared" si="46"/>
        <v>1</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1</v>
      </c>
      <c r="U80" s="149">
        <f t="shared" si="47"/>
        <v>1</v>
      </c>
      <c r="V80" s="150">
        <f t="shared" si="47"/>
        <v>1</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f t="shared" ref="G82:R82" si="50">G19*4/G69</f>
        <v>0.9632872143467964</v>
      </c>
      <c r="H82" s="149">
        <f t="shared" si="50"/>
        <v>0.9609991125172821</v>
      </c>
      <c r="I82" s="149">
        <f t="shared" si="50"/>
        <v>1.1075893422570047</v>
      </c>
      <c r="J82" s="150">
        <f t="shared" si="50"/>
        <v>1.1083509683098502</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f t="shared" ref="T82:AA82" si="51">T19/T69</f>
        <v>0.7591591015630779</v>
      </c>
      <c r="U82" s="149">
        <f t="shared" si="51"/>
        <v>1.0283699138199394</v>
      </c>
      <c r="V82" s="150">
        <f t="shared" si="51"/>
        <v>1.0170522964089295</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f t="shared" ref="G83:S83" si="52">G19*4/(G54+G55+G69)</f>
        <v>0.9632872143467964</v>
      </c>
      <c r="H83" s="149">
        <f t="shared" si="52"/>
        <v>0.9609991125172821</v>
      </c>
      <c r="I83" s="149">
        <f t="shared" si="52"/>
        <v>1.1075893422570047</v>
      </c>
      <c r="J83" s="150">
        <f t="shared" si="52"/>
        <v>1.1083509683098502</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f t="shared" ref="T83:AA83" si="53">T19/(T54+T55+T69)</f>
        <v>0.7591591015630779</v>
      </c>
      <c r="U83" s="149">
        <f t="shared" si="53"/>
        <v>1.0283699138199394</v>
      </c>
      <c r="V83" s="150">
        <f t="shared" si="53"/>
        <v>1.0170522964089295</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0</v>
      </c>
      <c r="H87" s="128">
        <f>Model!Q196</f>
        <v>0</v>
      </c>
      <c r="I87" s="128">
        <f>Model!R196</f>
        <v>0</v>
      </c>
      <c r="J87" s="129">
        <f>Model!S196</f>
        <v>0</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0</v>
      </c>
      <c r="U87" s="128">
        <f>Model!O196</f>
        <v>0</v>
      </c>
      <c r="V87" s="129">
        <f>Model!T196</f>
        <v>0</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0</v>
      </c>
      <c r="U93" s="152">
        <f t="shared" si="61"/>
        <v>0</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f t="shared" ref="G94:R94" si="62">IF(ISERROR((G54+G55)/G69),"NA",((G54+G55)/G69))</f>
        <v>0</v>
      </c>
      <c r="H94" s="152">
        <f t="shared" si="62"/>
        <v>0</v>
      </c>
      <c r="I94" s="152">
        <f t="shared" si="62"/>
        <v>0</v>
      </c>
      <c r="J94" s="153">
        <f t="shared" si="62"/>
        <v>0</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f t="shared" ref="T94:AA94" si="63">IF(ISERROR((T54+T55)/T69),"NA",((T54+T55)/T69))</f>
        <v>0</v>
      </c>
      <c r="U94" s="152">
        <f t="shared" si="63"/>
        <v>0</v>
      </c>
      <c r="V94" s="153">
        <f t="shared" si="63"/>
        <v>0</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0</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0</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t="e">
        <f>Cover!L19</f>
        <v>#DIV/0!</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t="e">
        <f>Cover!L20</f>
        <v>#DIV/0!</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9979.353693084002</v>
      </c>
      <c r="J24" s="107">
        <f>Summary!Z11</f>
        <v>10320.27945634524</v>
      </c>
      <c r="K24" s="108">
        <f>Summary!AA11</f>
        <v>10431.488485263211</v>
      </c>
      <c r="L24" s="107"/>
      <c r="M24" s="110">
        <f>Summary!AC11</f>
        <v>0.20603710750453108</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7441.38</v>
      </c>
      <c r="E28" s="107">
        <f>Summary!U27</f>
        <v>10515.069000000001</v>
      </c>
      <c r="F28" s="108">
        <f>Summary!V27</f>
        <v>10823.677</v>
      </c>
      <c r="G28" s="107">
        <f>Summary!W27</f>
        <v>1396.9103816687498</v>
      </c>
      <c r="H28" s="107">
        <f>Summary!X27</f>
        <v>1788.3136970537507</v>
      </c>
      <c r="I28" s="107">
        <f>Summary!Y27</f>
        <v>1715.057913656427</v>
      </c>
      <c r="J28" s="107">
        <f>Summary!Z27</f>
        <v>1793.8051535944298</v>
      </c>
      <c r="K28" s="108">
        <f>Summary!AA27</f>
        <v>1706.858399126327</v>
      </c>
      <c r="L28" s="107"/>
      <c r="M28" s="110">
        <f>Summary!AC15</f>
        <v>0.20603710750453108</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1</v>
      </c>
      <c r="F29" s="113">
        <f>Summary!V28</f>
        <v>1</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0.029349117918294088</v>
      </c>
      <c r="G30" s="112">
        <f>Summary!W17</f>
        <v>-0.7842950723419405</v>
      </c>
      <c r="H30" s="112">
        <f>Summary!X17</f>
        <v>0.18318189814286012</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7441.38</v>
      </c>
      <c r="E32" s="107">
        <f>Summary!U19</f>
        <v>10515.069000000001</v>
      </c>
      <c r="F32" s="108">
        <f>Summary!V19</f>
        <v>10823.677</v>
      </c>
      <c r="G32" s="107">
        <f>Summary!W19</f>
        <v>987.0502804884766</v>
      </c>
      <c r="H32" s="107">
        <f>Summary!X19</f>
        <v>1255.4869697302902</v>
      </c>
      <c r="I32" s="107">
        <f>Summary!Y19</f>
        <v>1224.74047614944</v>
      </c>
      <c r="J32" s="107">
        <f>Summary!Z19</f>
        <v>1286.7064621568888</v>
      </c>
      <c r="K32" s="108">
        <f>Summary!AA19</f>
        <v>1227.672037528152</v>
      </c>
      <c r="L32" s="107"/>
      <c r="M32" s="110">
        <f>Summary!AC19</f>
        <v>0.20603710750453108</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1</v>
      </c>
      <c r="F33" s="113">
        <f>Summary!V20</f>
        <v>1</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0.4130536271498031</v>
      </c>
      <c r="F34" s="113">
        <f>Summary!V21</f>
        <v>0.029349117918294088</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t="e">
        <f>Summary!T23</f>
        <v>#DIV/0!</v>
      </c>
      <c r="E36" s="107" t="e">
        <f>Summary!U23</f>
        <v>#DIV/0!</v>
      </c>
      <c r="F36" s="108" t="e">
        <f>Summary!V23</f>
        <v>#DIV/0!</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7441.38</v>
      </c>
      <c r="E39" s="107">
        <f>Model!O112</f>
        <v>10515.069000000001</v>
      </c>
      <c r="F39" s="108">
        <f>Model!T112</f>
        <v>10823.677</v>
      </c>
      <c r="G39" s="107">
        <f>Model!Y112</f>
        <v>-2187.6888352519063</v>
      </c>
      <c r="H39" s="107">
        <f>Model!AD112</f>
        <v>940.7559884294857</v>
      </c>
      <c r="I39" s="107">
        <f>Model!AE112</f>
        <v>938.4621106952198</v>
      </c>
      <c r="J39" s="107">
        <f>Model!AF112</f>
        <v>1227.1793110316562</v>
      </c>
      <c r="K39" s="108">
        <f>Model!AG112</f>
        <v>946.2972450893485</v>
      </c>
      <c r="L39" s="4"/>
      <c r="M39" s="110">
        <f>IFERROR((F39/D39)^(1/2)-1,"N/A")</f>
        <v>0.20603710750453108</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0.4130536271498031</v>
      </c>
      <c r="F40" s="113">
        <f t="shared" si="1"/>
        <v>0.029349117918294088</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v>
      </c>
      <c r="E46" s="152">
        <f>Summary!U94</f>
        <v>0</v>
      </c>
      <c r="F46" s="153">
        <f>Summary!V94</f>
        <v>0</v>
      </c>
      <c r="G46" s="152">
        <f>Summary!W94</f>
        <v>1.4323887201962844</v>
      </c>
      <c r="H46" s="152">
        <f>Summary!X94</f>
        <v>1.4289298078308525</v>
      </c>
      <c r="I46" s="152">
        <f>Summary!Y94</f>
        <v>1.4869740943812608</v>
      </c>
      <c r="J46" s="152">
        <f>Summary!Z94</f>
        <v>1.5439446109824184</v>
      </c>
      <c r="K46" s="153">
        <f>Summary!AA94</f>
        <v>1.6118516075395808</v>
      </c>
      <c r="L46" s="4"/>
      <c r="M46" s="216">
        <f t="shared" si="3"/>
        <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0.7591591015630779</v>
      </c>
      <c r="E56" s="149">
        <f>Summary!U82</f>
        <v>1.0283699138199394</v>
      </c>
      <c r="F56" s="150">
        <f>Summary!V82</f>
        <v>1.0170522964089295</v>
      </c>
      <c r="G56" s="149">
        <f>Summary!W82</f>
        <v>0.08367949864486415</v>
      </c>
      <c r="H56" s="149">
        <f>Summary!X82</f>
        <v>0.10024662948555303</v>
      </c>
      <c r="I56" s="149">
        <f>Summary!Y82</f>
        <v>0.0938939778726529</v>
      </c>
      <c r="J56" s="149">
        <f>Summary!Z82</f>
        <v>0.09507149076167089</v>
      </c>
      <c r="K56" s="150">
        <f>Summary!AA82</f>
        <v>0.08835661627488474</v>
      </c>
      <c r="L56" s="4"/>
      <c r="M56" s="110">
        <f t="shared" si="7"/>
        <v>0.9348604372639823</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0.7591591015630779</v>
      </c>
      <c r="E57" s="149">
        <f>Summary!U83</f>
        <v>1.0283699138199394</v>
      </c>
      <c r="F57" s="150">
        <f>Summary!V83</f>
        <v>1.0170522964089295</v>
      </c>
      <c r="G57" s="149">
        <f>Summary!W83</f>
        <v>0.03440218989262191</v>
      </c>
      <c r="H57" s="149">
        <f>Summary!X83</f>
        <v>0.04127193349200895</v>
      </c>
      <c r="I57" s="149">
        <f>Summary!Y83</f>
        <v>0.03775430475322782</v>
      </c>
      <c r="J57" s="149">
        <f>Summary!Z83</f>
        <v>0.03737168268178459</v>
      </c>
      <c r="K57" s="150">
        <f>Summary!AA83</f>
        <v>0.03382911035980276</v>
      </c>
      <c r="L57" s="4"/>
      <c r="M57" s="110">
        <f t="shared" si="7"/>
        <v>0.9348604372639823</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0</v>
      </c>
      <c r="E61" s="128">
        <f>Summary!U87</f>
        <v>0</v>
      </c>
      <c r="F61" s="129">
        <f>Summary!V87</f>
        <v>0</v>
      </c>
      <c r="G61" s="128">
        <f>Summary!W87</f>
        <v>-179.87292764999998</v>
      </c>
      <c r="H61" s="128">
        <f>Summary!X87</f>
        <v>-195.312448281</v>
      </c>
      <c r="I61" s="128">
        <f>Summary!Y87</f>
        <v>-208.42486204626002</v>
      </c>
      <c r="J61" s="128">
        <f>Summary!Z87</f>
        <v>-218.2637484951786</v>
      </c>
      <c r="K61" s="129">
        <f>Summary!AA87</f>
        <v>-224.65688392894816</v>
      </c>
      <c r="L61" s="4"/>
      <c r="M61" s="218">
        <f t="shared" si="9"/>
        <v>0</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4.5% - 5.5%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4.5% - 5.5%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0.3955308638551809</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F310" sqref="F310"/>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2040.8880000000001</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v>-1080.779</v>
      </c>
      <c r="T32" s="158">
        <f t="shared" ref="T32:T36" si="20">SUM(P32:S32)</f>
        <v>0</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v>-544.513</v>
      </c>
      <c r="T33" s="158">
        <f t="shared" si="20"/>
        <v>0</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v>-55.81</v>
      </c>
      <c r="T34" s="158">
        <f t="shared" si="20"/>
        <v>0</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v>-134.543</v>
      </c>
      <c r="T35" s="351">
        <f t="shared" si="20"/>
        <v>0</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2040.8880000000001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2472.8640000000005</v>
      </c>
      <c r="Q36" s="349">
        <f t="shared" si="34"/>
        <v>2494.315</v>
      </c>
      <c r="R36" s="349">
        <f t="shared" si="34"/>
        <v>2907.6740000000004</v>
      </c>
      <c r="S36" s="349">
        <f t="shared" si="34"/>
        <v>2948.8239999999987</v>
      </c>
      <c r="T36" s="279">
        <f t="shared" si="20"/>
        <v>10823.677</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0</v>
      </c>
      <c r="G39" s="365">
        <v>0</v>
      </c>
      <c r="H39" s="365">
        <v>0</v>
      </c>
      <c r="I39" s="365">
        <v>0</v>
      </c>
      <c r="J39" s="366">
        <f t="shared" si="35"/>
        <v>0</v>
      </c>
      <c r="K39" s="365">
        <v>0</v>
      </c>
      <c r="L39" s="365">
        <v>0</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2040.8880000000001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2472.8640000000005</v>
      </c>
      <c r="Q42" s="349">
        <f t="shared" si="49"/>
        <v>2494.315</v>
      </c>
      <c r="R42" s="349">
        <f t="shared" ref="R42" si="50">IF($C$8="On",R36+SUM(R38:R41),IF($C$8="off",R36+SUM(R40:R41),"N/A"))</f>
        <v>2907.6740000000004</v>
      </c>
      <c r="S42" s="349">
        <f t="shared" ref="S42" si="51">IF($C$8="On",S36+SUM(S38:S41),IF($C$8="off",S36+SUM(S40:S41),"N/A"))</f>
        <v>2948.8239999999987</v>
      </c>
      <c r="T42" s="279">
        <f t="shared" si="37"/>
        <v>10823.677</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1780.56</v>
      </c>
      <c r="G45" s="349">
        <f t="shared" si="63"/>
        <v>1651.242</v>
      </c>
      <c r="H45" s="349">
        <f t="shared" si="63"/>
        <v>2040.8880000000001</v>
      </c>
      <c r="I45" s="349">
        <f>I42+I44</f>
        <v>1968.6900000000005</v>
      </c>
      <c r="J45" s="279">
        <f t="shared" si="55"/>
        <v>7441.38</v>
      </c>
      <c r="K45" s="349">
        <f t="shared" ref="K45:N45" si="64">K42+K44</f>
        <v>2551.9</v>
      </c>
      <c r="L45" s="349">
        <f t="shared" si="64"/>
        <v>2516.23</v>
      </c>
      <c r="M45" s="349">
        <f t="shared" si="64"/>
        <v>2595.48</v>
      </c>
      <c r="N45" s="349">
        <f t="shared" si="64"/>
        <v>2851.4590000000003</v>
      </c>
      <c r="O45" s="279">
        <f t="shared" si="56"/>
        <v>10515.069000000001</v>
      </c>
      <c r="P45" s="349">
        <f t="shared" ref="P45:S45" si="65">P42+P44</f>
        <v>2472.8640000000005</v>
      </c>
      <c r="Q45" s="349">
        <f t="shared" si="65"/>
        <v>2494.315</v>
      </c>
      <c r="R45" s="349">
        <f t="shared" si="65"/>
        <v>2907.6740000000004</v>
      </c>
      <c r="S45" s="349">
        <f t="shared" si="65"/>
        <v>2948.8239999999987</v>
      </c>
      <c r="T45" s="127">
        <f t="shared" si="57"/>
        <v>10823.677</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1780.56</v>
      </c>
      <c r="G51" s="349">
        <f t="shared" si="74"/>
        <v>1651.242</v>
      </c>
      <c r="H51" s="349">
        <f t="shared" si="74"/>
        <v>2040.8880000000001</v>
      </c>
      <c r="I51" s="349">
        <f t="shared" si="74"/>
        <v>1968.6900000000005</v>
      </c>
      <c r="J51" s="279">
        <f>SUM(F51:I51)</f>
        <v>7441.38</v>
      </c>
      <c r="K51" s="349">
        <f t="shared" ref="K51:N51" si="75">SUM(K45:K50)</f>
        <v>2551.9</v>
      </c>
      <c r="L51" s="349">
        <f t="shared" si="75"/>
        <v>2516.23</v>
      </c>
      <c r="M51" s="349">
        <f t="shared" si="75"/>
        <v>2595.48</v>
      </c>
      <c r="N51" s="349">
        <f t="shared" si="75"/>
        <v>2851.4590000000003</v>
      </c>
      <c r="O51" s="279">
        <f t="shared" si="70"/>
        <v>10515.069000000001</v>
      </c>
      <c r="P51" s="349">
        <f t="shared" ref="P51:S51" si="76">SUM(P45:P50)</f>
        <v>2472.8640000000005</v>
      </c>
      <c r="Q51" s="349">
        <f t="shared" si="76"/>
        <v>2494.315</v>
      </c>
      <c r="R51" s="349">
        <f t="shared" si="76"/>
        <v>2907.6740000000004</v>
      </c>
      <c r="S51" s="349">
        <f t="shared" si="76"/>
        <v>2948.8239999999987</v>
      </c>
      <c r="T51" s="376">
        <f t="shared" si="71"/>
        <v>10823.677</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t="e">
        <f>(F45)/F285</f>
        <v>#DIV/0!</v>
      </c>
      <c r="G53" s="377" t="e">
        <f>(G45)/G285</f>
        <v>#DIV/0!</v>
      </c>
      <c r="H53" s="377" t="e">
        <f>(H45)/H285</f>
        <v>#DIV/0!</v>
      </c>
      <c r="I53" s="377" t="e">
        <f>(I45)/I285</f>
        <v>#DIV/0!</v>
      </c>
      <c r="J53" s="118" t="e">
        <f>J45/J285</f>
        <v>#DIV/0!</v>
      </c>
      <c r="K53" s="377" t="e">
        <f>(K45)/K285</f>
        <v>#DIV/0!</v>
      </c>
      <c r="L53" s="377" t="e">
        <f>(L45)/L285</f>
        <v>#DIV/0!</v>
      </c>
      <c r="M53" s="377" t="e">
        <f>(M45)/M285</f>
        <v>#DIV/0!</v>
      </c>
      <c r="N53" s="377" t="e">
        <f>(N45)/N285</f>
        <v>#DIV/0!</v>
      </c>
      <c r="O53" s="118" t="e">
        <f>O45/O285</f>
        <v>#DIV/0!</v>
      </c>
      <c r="P53" s="377" t="e">
        <f>(P45)/P285</f>
        <v>#DIV/0!</v>
      </c>
      <c r="Q53" s="377" t="e">
        <f>(Q45)/Q285</f>
        <v>#DIV/0!</v>
      </c>
      <c r="R53" s="377" t="e">
        <f>(R45)/R285</f>
        <v>#DIV/0!</v>
      </c>
      <c r="S53" s="377" t="e">
        <f>(S45)/S285</f>
        <v>#DIV/0!</v>
      </c>
      <c r="T53" s="118" t="e">
        <f t="shared" ref="T53:X53" si="80">T45/T285</f>
        <v>#DIV/0!</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t="e">
        <f>(F45)/F287</f>
        <v>#DIV/0!</v>
      </c>
      <c r="G54" s="377" t="e">
        <f>(G45)/G287</f>
        <v>#DIV/0!</v>
      </c>
      <c r="H54" s="377" t="e">
        <f>(H45)/H287</f>
        <v>#DIV/0!</v>
      </c>
      <c r="I54" s="377" t="e">
        <f>(I45)/I287</f>
        <v>#DIV/0!</v>
      </c>
      <c r="J54" s="118" t="e">
        <f>J45/J287</f>
        <v>#DIV/0!</v>
      </c>
      <c r="K54" s="377" t="e">
        <f>(K45)/K287</f>
        <v>#DIV/0!</v>
      </c>
      <c r="L54" s="377" t="e">
        <f>(L45)/L287</f>
        <v>#DIV/0!</v>
      </c>
      <c r="M54" s="377" t="e">
        <f>(M45)/M287</f>
        <v>#DIV/0!</v>
      </c>
      <c r="N54" s="377" t="e">
        <f>(N45)/N287</f>
        <v>#DIV/0!</v>
      </c>
      <c r="O54" s="118" t="e">
        <f>O45/O287</f>
        <v>#DIV/0!</v>
      </c>
      <c r="P54" s="377" t="e">
        <f>(P45)/P287</f>
        <v>#DIV/0!</v>
      </c>
      <c r="Q54" s="377" t="e">
        <f>(Q45)/Q287</f>
        <v>#DIV/0!</v>
      </c>
      <c r="R54" s="377" t="e">
        <f>(R45)/R287</f>
        <v>#DIV/0!</v>
      </c>
      <c r="S54" s="377" t="e">
        <f>(S45)/S287</f>
        <v>#DIV/0!</v>
      </c>
      <c r="T54" s="118" t="e">
        <f t="shared" ref="T54:X54" si="82">T45/T287</f>
        <v>#DIV/0!</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t="e">
        <f t="shared" ref="F56:X56" si="84">F51/F285</f>
        <v>#DIV/0!</v>
      </c>
      <c r="G56" s="377" t="e">
        <f t="shared" si="84"/>
        <v>#DIV/0!</v>
      </c>
      <c r="H56" s="377" t="e">
        <f t="shared" si="84"/>
        <v>#DIV/0!</v>
      </c>
      <c r="I56" s="377" t="e">
        <f t="shared" si="84"/>
        <v>#DIV/0!</v>
      </c>
      <c r="J56" s="118" t="e">
        <f t="shared" si="84"/>
        <v>#DIV/0!</v>
      </c>
      <c r="K56" s="377" t="e">
        <f t="shared" si="84"/>
        <v>#DIV/0!</v>
      </c>
      <c r="L56" s="377" t="e">
        <f t="shared" si="84"/>
        <v>#DIV/0!</v>
      </c>
      <c r="M56" s="377" t="e">
        <f t="shared" si="84"/>
        <v>#DIV/0!</v>
      </c>
      <c r="N56" s="377" t="e">
        <f t="shared" si="84"/>
        <v>#DIV/0!</v>
      </c>
      <c r="O56" s="118" t="e">
        <f t="shared" si="84"/>
        <v>#DIV/0!</v>
      </c>
      <c r="P56" s="377" t="e">
        <f t="shared" si="84"/>
        <v>#DIV/0!</v>
      </c>
      <c r="Q56" s="377" t="e">
        <f t="shared" si="84"/>
        <v>#DIV/0!</v>
      </c>
      <c r="R56" s="377" t="e">
        <f t="shared" si="84"/>
        <v>#DIV/0!</v>
      </c>
      <c r="S56" s="377" t="e">
        <f t="shared" ref="S56" si="85">S51/S285</f>
        <v>#DIV/0!</v>
      </c>
      <c r="T56" s="118" t="e">
        <f t="shared" si="84"/>
        <v>#DIV/0!</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t="e">
        <f t="shared" ref="F57:X57" si="87">F51/F287</f>
        <v>#DIV/0!</v>
      </c>
      <c r="G57" s="377" t="e">
        <f t="shared" si="87"/>
        <v>#DIV/0!</v>
      </c>
      <c r="H57" s="377" t="e">
        <f t="shared" si="87"/>
        <v>#DIV/0!</v>
      </c>
      <c r="I57" s="377" t="e">
        <f t="shared" si="87"/>
        <v>#DIV/0!</v>
      </c>
      <c r="J57" s="118" t="e">
        <f t="shared" si="87"/>
        <v>#DIV/0!</v>
      </c>
      <c r="K57" s="377" t="e">
        <f t="shared" si="87"/>
        <v>#DIV/0!</v>
      </c>
      <c r="L57" s="377" t="e">
        <f t="shared" si="87"/>
        <v>#DIV/0!</v>
      </c>
      <c r="M57" s="377" t="e">
        <f t="shared" si="87"/>
        <v>#DIV/0!</v>
      </c>
      <c r="N57" s="377" t="e">
        <f t="shared" si="87"/>
        <v>#DIV/0!</v>
      </c>
      <c r="O57" s="118" t="e">
        <f t="shared" si="87"/>
        <v>#DIV/0!</v>
      </c>
      <c r="P57" s="377" t="e">
        <f t="shared" si="87"/>
        <v>#DIV/0!</v>
      </c>
      <c r="Q57" s="377" t="e">
        <f t="shared" si="87"/>
        <v>#DIV/0!</v>
      </c>
      <c r="R57" s="377" t="e">
        <f t="shared" si="87"/>
        <v>#DIV/0!</v>
      </c>
      <c r="S57" s="377" t="e">
        <f t="shared" ref="S57" si="88">S51/S287</f>
        <v>#DIV/0!</v>
      </c>
      <c r="T57" s="118" t="e">
        <f t="shared" si="87"/>
        <v>#DIV/0!</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1780.56</v>
      </c>
      <c r="G59" s="349">
        <f t="shared" si="90"/>
        <v>1651.242</v>
      </c>
      <c r="H59" s="349">
        <f t="shared" si="90"/>
        <v>2040.8880000000001</v>
      </c>
      <c r="I59" s="349">
        <f t="shared" si="90"/>
        <v>1968.6900000000005</v>
      </c>
      <c r="J59" s="279">
        <f t="shared" ref="J59:J61" si="91">SUM(F59:I59)</f>
        <v>7441.38</v>
      </c>
      <c r="K59" s="349">
        <f t="shared" ref="K59:N59" si="92">K51-K44-K41-K40-K39-K38</f>
        <v>2551.9</v>
      </c>
      <c r="L59" s="349">
        <f t="shared" si="92"/>
        <v>2516.23</v>
      </c>
      <c r="M59" s="349">
        <f t="shared" si="92"/>
        <v>2595.48</v>
      </c>
      <c r="N59" s="349">
        <f t="shared" si="92"/>
        <v>2851.4590000000003</v>
      </c>
      <c r="O59" s="279">
        <f t="shared" ref="O59:O61" si="93">SUM(K59:N59)</f>
        <v>10515.069000000001</v>
      </c>
      <c r="P59" s="349">
        <f t="shared" ref="P59:S59" si="94">P51-P44-P41-P40-P39-P38</f>
        <v>2472.8640000000005</v>
      </c>
      <c r="Q59" s="349">
        <f t="shared" si="94"/>
        <v>2494.315</v>
      </c>
      <c r="R59" s="349">
        <f t="shared" si="94"/>
        <v>2907.6740000000004</v>
      </c>
      <c r="S59" s="349">
        <f t="shared" si="94"/>
        <v>2948.8239999999987</v>
      </c>
      <c r="T59" s="279">
        <f t="shared" ref="T59:T61" si="95">SUM(P59:S59)</f>
        <v>10823.677</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0</v>
      </c>
      <c r="Q60" s="379">
        <f t="shared" si="103"/>
        <v>0</v>
      </c>
      <c r="R60" s="379">
        <f t="shared" si="103"/>
        <v>0</v>
      </c>
      <c r="S60" s="379">
        <f t="shared" si="103"/>
        <v>0</v>
      </c>
      <c r="T60" s="351">
        <f t="shared" si="95"/>
        <v>0</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1780.56</v>
      </c>
      <c r="G61" s="349">
        <f t="shared" si="107"/>
        <v>1651.242</v>
      </c>
      <c r="H61" s="349">
        <f t="shared" si="107"/>
        <v>2040.8880000000001</v>
      </c>
      <c r="I61" s="349">
        <f t="shared" si="107"/>
        <v>1968.6900000000005</v>
      </c>
      <c r="J61" s="279">
        <f t="shared" si="91"/>
        <v>7441.38</v>
      </c>
      <c r="K61" s="349">
        <f t="shared" ref="K61:N61" si="108">SUM(K59:K60)</f>
        <v>2551.9</v>
      </c>
      <c r="L61" s="349">
        <f t="shared" si="108"/>
        <v>2516.23</v>
      </c>
      <c r="M61" s="349">
        <f t="shared" si="108"/>
        <v>2595.48</v>
      </c>
      <c r="N61" s="349">
        <f t="shared" si="108"/>
        <v>2851.4590000000003</v>
      </c>
      <c r="O61" s="279">
        <f t="shared" si="93"/>
        <v>10515.069000000001</v>
      </c>
      <c r="P61" s="349">
        <f t="shared" ref="P61:S61" si="109">SUM(P59:P60)</f>
        <v>2472.8640000000005</v>
      </c>
      <c r="Q61" s="349">
        <f t="shared" si="109"/>
        <v>2494.315</v>
      </c>
      <c r="R61" s="349">
        <f t="shared" si="109"/>
        <v>2907.6740000000004</v>
      </c>
      <c r="S61" s="349">
        <f t="shared" si="109"/>
        <v>2948.8239999999987</v>
      </c>
      <c r="T61" s="279">
        <f t="shared" si="95"/>
        <v>10823.677</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v>
      </c>
      <c r="Q67" s="384">
        <f t="shared" ref="Q67:S67" si="118">Q32/Q30</f>
        <v>0</v>
      </c>
      <c r="R67" s="384">
        <f t="shared" si="118"/>
        <v>0</v>
      </c>
      <c r="S67" s="384">
        <f t="shared" si="118"/>
        <v>0</v>
      </c>
      <c r="T67" s="385">
        <f>T32/T30</f>
        <v>0</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v>
      </c>
      <c r="Q68" s="384">
        <f t="shared" ref="Q68:S68" si="121">Q33/Q30</f>
        <v>0</v>
      </c>
      <c r="R68" s="384">
        <f t="shared" si="121"/>
        <v>0</v>
      </c>
      <c r="S68" s="384">
        <f t="shared" si="121"/>
        <v>0</v>
      </c>
      <c r="T68" s="385">
        <f>T33/T30</f>
        <v>0</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v>
      </c>
      <c r="Q69" s="384">
        <f t="shared" si="122"/>
        <v>0</v>
      </c>
      <c r="R69" s="384">
        <f t="shared" si="122"/>
        <v>0</v>
      </c>
      <c r="S69" s="384">
        <f t="shared" ref="S69" si="123">S35/S28</f>
        <v>0</v>
      </c>
      <c r="T69" s="385">
        <f>T35/T28</f>
        <v>0</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v>
      </c>
      <c r="G71" s="384">
        <f t="shared" si="126"/>
        <v>0</v>
      </c>
      <c r="H71" s="384">
        <f t="shared" si="126"/>
        <v>0</v>
      </c>
      <c r="I71" s="384">
        <f t="shared" si="126"/>
        <v>0</v>
      </c>
      <c r="J71" s="385">
        <f t="shared" si="126"/>
        <v>0</v>
      </c>
      <c r="K71" s="384">
        <f t="shared" si="126"/>
        <v>0</v>
      </c>
      <c r="L71" s="384">
        <f t="shared" si="126"/>
        <v>0</v>
      </c>
      <c r="M71" s="384">
        <f t="shared" si="126"/>
        <v>0</v>
      </c>
      <c r="N71" s="384">
        <f t="shared" si="126"/>
        <v>0</v>
      </c>
      <c r="O71" s="385">
        <f t="shared" si="126"/>
        <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0</v>
      </c>
      <c r="V77" s="356">
        <f t="shared" si="139"/>
        <v>0</v>
      </c>
      <c r="W77" s="356">
        <f t="shared" si="139"/>
        <v>0</v>
      </c>
      <c r="X77" s="356">
        <f t="shared" si="139"/>
        <v>0</v>
      </c>
      <c r="Y77" s="158">
        <f t="shared" si="132"/>
        <v>0</v>
      </c>
      <c r="Z77" s="356">
        <f t="shared" ref="Z77:AC77" si="140">Z249</f>
        <v>0</v>
      </c>
      <c r="AA77" s="356">
        <f t="shared" si="140"/>
        <v>0</v>
      </c>
      <c r="AB77" s="356">
        <f t="shared" si="140"/>
        <v>0</v>
      </c>
      <c r="AC77" s="356">
        <f t="shared" si="140"/>
        <v>0</v>
      </c>
      <c r="AD77" s="158">
        <f t="shared" si="134"/>
        <v>0</v>
      </c>
      <c r="AE77" s="158">
        <f t="shared" ref="AE77:AG77" si="141">AE249</f>
        <v>0</v>
      </c>
      <c r="AF77" s="158">
        <f t="shared" si="141"/>
        <v>0</v>
      </c>
      <c r="AG77" s="158">
        <f t="shared" si="141"/>
        <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0</v>
      </c>
      <c r="V92" s="356">
        <f t="shared" si="178"/>
        <v>0</v>
      </c>
      <c r="W92" s="356">
        <f t="shared" si="178"/>
        <v>0</v>
      </c>
      <c r="X92" s="356">
        <f t="shared" si="178"/>
        <v>0</v>
      </c>
      <c r="Y92" s="158">
        <f t="shared" si="168"/>
        <v>0</v>
      </c>
      <c r="Z92" s="356">
        <f t="shared" ref="Z92:AC92" si="179">Z248</f>
        <v>0</v>
      </c>
      <c r="AA92" s="356">
        <f t="shared" si="179"/>
        <v>0</v>
      </c>
      <c r="AB92" s="356">
        <f t="shared" si="179"/>
        <v>0</v>
      </c>
      <c r="AC92" s="356">
        <f t="shared" si="179"/>
        <v>0</v>
      </c>
      <c r="AD92" s="158">
        <f t="shared" si="170"/>
        <v>0</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0</v>
      </c>
      <c r="V94" s="356">
        <f t="shared" si="184"/>
        <v>0</v>
      </c>
      <c r="W94" s="356">
        <f t="shared" si="184"/>
        <v>0</v>
      </c>
      <c r="X94" s="356">
        <f t="shared" si="184"/>
        <v>0</v>
      </c>
      <c r="Y94" s="158">
        <f t="shared" si="168"/>
        <v>0</v>
      </c>
      <c r="Z94" s="356">
        <f t="shared" ref="Z94:AC94" si="185">-Z270</f>
        <v>0</v>
      </c>
      <c r="AA94" s="356">
        <f t="shared" si="185"/>
        <v>0</v>
      </c>
      <c r="AB94" s="356">
        <f t="shared" si="185"/>
        <v>0</v>
      </c>
      <c r="AC94" s="356">
        <f t="shared" si="185"/>
        <v>0</v>
      </c>
      <c r="AD94" s="158">
        <f t="shared" si="170"/>
        <v>0</v>
      </c>
      <c r="AE94" s="158">
        <f t="shared" ref="AE94:AG94" si="186">-AE270</f>
        <v>0</v>
      </c>
      <c r="AF94" s="158">
        <f t="shared" si="186"/>
        <v>0</v>
      </c>
      <c r="AG94" s="158">
        <f t="shared" si="186"/>
        <v>0</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1780.56</v>
      </c>
      <c r="G108" s="354">
        <f t="shared" si="204"/>
        <v>1651.242</v>
      </c>
      <c r="H108" s="354">
        <f t="shared" si="204"/>
        <v>2040.8880000000001</v>
      </c>
      <c r="I108" s="354">
        <f t="shared" si="204"/>
        <v>1968.6900000000005</v>
      </c>
      <c r="J108" s="158">
        <f t="shared" si="204"/>
        <v>7441.38</v>
      </c>
      <c r="K108" s="354">
        <f t="shared" si="204"/>
        <v>2551.9</v>
      </c>
      <c r="L108" s="354">
        <f t="shared" si="204"/>
        <v>2516.23</v>
      </c>
      <c r="M108" s="354">
        <f t="shared" si="204"/>
        <v>2595.48</v>
      </c>
      <c r="N108" s="354">
        <f t="shared" si="204"/>
        <v>2851.4590000000003</v>
      </c>
      <c r="O108" s="158">
        <f t="shared" si="204"/>
        <v>10515.069000000001</v>
      </c>
      <c r="P108" s="354">
        <f t="shared" si="204"/>
        <v>2472.8640000000005</v>
      </c>
      <c r="Q108" s="354">
        <f t="shared" si="204"/>
        <v>2494.315</v>
      </c>
      <c r="R108" s="354">
        <f t="shared" si="204"/>
        <v>2907.6740000000004</v>
      </c>
      <c r="S108" s="354">
        <f t="shared" ref="S108" si="205">S45</f>
        <v>2948.8239999999987</v>
      </c>
      <c r="T108" s="158">
        <f t="shared" si="204"/>
        <v>10823.677</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0</v>
      </c>
      <c r="Q109" s="354">
        <f t="shared" si="211"/>
        <v>0</v>
      </c>
      <c r="R109" s="354">
        <f t="shared" si="211"/>
        <v>0</v>
      </c>
      <c r="S109" s="354">
        <f t="shared" si="211"/>
        <v>0</v>
      </c>
      <c r="T109" s="158">
        <f t="shared" ref="T109:T110" si="212">SUM(P109:S109)</f>
        <v>0</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0</v>
      </c>
      <c r="G111" s="379">
        <f t="shared" ref="G111:I111" si="224">G196</f>
        <v>0</v>
      </c>
      <c r="H111" s="379">
        <f t="shared" si="224"/>
        <v>0</v>
      </c>
      <c r="I111" s="379">
        <f t="shared" si="224"/>
        <v>0</v>
      </c>
      <c r="J111" s="351">
        <f>SUM(F111:I111)</f>
        <v>0</v>
      </c>
      <c r="K111" s="379">
        <f t="shared" ref="K111:N111" si="225">K196</f>
        <v>0</v>
      </c>
      <c r="L111" s="379">
        <f t="shared" si="225"/>
        <v>0</v>
      </c>
      <c r="M111" s="379">
        <f t="shared" si="225"/>
        <v>0</v>
      </c>
      <c r="N111" s="379">
        <f t="shared" si="225"/>
        <v>0</v>
      </c>
      <c r="O111" s="351">
        <f>SUM(K111:N111)</f>
        <v>0</v>
      </c>
      <c r="P111" s="379">
        <f t="shared" ref="P111:S111" si="226">P196</f>
        <v>0</v>
      </c>
      <c r="Q111" s="379">
        <f t="shared" si="226"/>
        <v>0</v>
      </c>
      <c r="R111" s="379">
        <f t="shared" si="226"/>
        <v>0</v>
      </c>
      <c r="S111" s="379">
        <f t="shared" si="226"/>
        <v>0</v>
      </c>
      <c r="T111" s="351">
        <f>SUM(P111:S111)</f>
        <v>0</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1780.56</v>
      </c>
      <c r="G112" s="349">
        <f t="shared" si="230"/>
        <v>1651.242</v>
      </c>
      <c r="H112" s="349">
        <f t="shared" si="230"/>
        <v>2040.8880000000001</v>
      </c>
      <c r="I112" s="349">
        <f t="shared" si="230"/>
        <v>1968.6900000000005</v>
      </c>
      <c r="J112" s="279">
        <f t="shared" si="230"/>
        <v>7441.38</v>
      </c>
      <c r="K112" s="349">
        <f t="shared" si="230"/>
        <v>2551.9</v>
      </c>
      <c r="L112" s="349">
        <f t="shared" si="230"/>
        <v>2516.23</v>
      </c>
      <c r="M112" s="349">
        <f t="shared" si="230"/>
        <v>2595.48</v>
      </c>
      <c r="N112" s="349">
        <f t="shared" si="230"/>
        <v>2851.4590000000003</v>
      </c>
      <c r="O112" s="279">
        <f t="shared" si="230"/>
        <v>10515.069000000001</v>
      </c>
      <c r="P112" s="349">
        <f t="shared" si="230"/>
        <v>2472.8640000000005</v>
      </c>
      <c r="Q112" s="349">
        <f t="shared" si="230"/>
        <v>2494.315</v>
      </c>
      <c r="R112" s="349">
        <f t="shared" si="230"/>
        <v>2907.6740000000004</v>
      </c>
      <c r="S112" s="349">
        <f t="shared" ref="S112" si="231">SUM(S108:S111)</f>
        <v>2948.8239999999987</v>
      </c>
      <c r="T112" s="279">
        <f t="shared" si="230"/>
        <v>10823.677</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1</v>
      </c>
      <c r="G114" s="403">
        <f t="shared" si="233"/>
        <v>1</v>
      </c>
      <c r="H114" s="403">
        <f t="shared" si="233"/>
        <v>1</v>
      </c>
      <c r="I114" s="403">
        <f t="shared" si="233"/>
        <v>1</v>
      </c>
      <c r="J114" s="404">
        <f t="shared" si="233"/>
        <v>1</v>
      </c>
      <c r="K114" s="403">
        <f t="shared" si="233"/>
        <v>1</v>
      </c>
      <c r="L114" s="403">
        <f t="shared" si="233"/>
        <v>1</v>
      </c>
      <c r="M114" s="403">
        <f t="shared" si="233"/>
        <v>1</v>
      </c>
      <c r="N114" s="403">
        <f t="shared" si="233"/>
        <v>1</v>
      </c>
      <c r="O114" s="404">
        <f t="shared" si="233"/>
        <v>1</v>
      </c>
      <c r="P114" s="403">
        <f t="shared" si="233"/>
        <v>1</v>
      </c>
      <c r="Q114" s="403">
        <f t="shared" si="233"/>
        <v>1</v>
      </c>
      <c r="R114" s="403">
        <f t="shared" si="233"/>
        <v>1</v>
      </c>
      <c r="S114" s="403">
        <f t="shared" ref="S114" si="234">S112/S28</f>
        <v>1</v>
      </c>
      <c r="T114" s="404">
        <f t="shared" si="233"/>
        <v>1</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t="e">
        <f t="shared" ref="F115:X115" si="236">F112/F285</f>
        <v>#DIV/0!</v>
      </c>
      <c r="G115" s="377" t="e">
        <f t="shared" si="236"/>
        <v>#DIV/0!</v>
      </c>
      <c r="H115" s="377" t="e">
        <f t="shared" si="236"/>
        <v>#DIV/0!</v>
      </c>
      <c r="I115" s="377" t="e">
        <f t="shared" si="236"/>
        <v>#DIV/0!</v>
      </c>
      <c r="J115" s="118" t="e">
        <f t="shared" si="236"/>
        <v>#DIV/0!</v>
      </c>
      <c r="K115" s="377" t="e">
        <f t="shared" si="236"/>
        <v>#DIV/0!</v>
      </c>
      <c r="L115" s="377" t="e">
        <f t="shared" si="236"/>
        <v>#DIV/0!</v>
      </c>
      <c r="M115" s="377" t="e">
        <f t="shared" si="236"/>
        <v>#DIV/0!</v>
      </c>
      <c r="N115" s="377" t="e">
        <f t="shared" si="236"/>
        <v>#DIV/0!</v>
      </c>
      <c r="O115" s="118" t="e">
        <f t="shared" si="236"/>
        <v>#DIV/0!</v>
      </c>
      <c r="P115" s="377" t="e">
        <f t="shared" si="236"/>
        <v>#DIV/0!</v>
      </c>
      <c r="Q115" s="377" t="e">
        <f t="shared" si="236"/>
        <v>#DIV/0!</v>
      </c>
      <c r="R115" s="377" t="e">
        <f t="shared" si="236"/>
        <v>#DIV/0!</v>
      </c>
      <c r="S115" s="377" t="e">
        <f t="shared" ref="S115" si="237">S112/S285</f>
        <v>#DIV/0!</v>
      </c>
      <c r="T115" s="118" t="e">
        <f t="shared" si="236"/>
        <v>#DIV/0!</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t="e">
        <f t="shared" ref="F116:I116" si="239">F115*4/F242</f>
        <v>#DIV/0!</v>
      </c>
      <c r="G116" s="403" t="e">
        <f t="shared" si="239"/>
        <v>#DIV/0!</v>
      </c>
      <c r="H116" s="403" t="e">
        <f t="shared" si="239"/>
        <v>#DIV/0!</v>
      </c>
      <c r="I116" s="403" t="e">
        <f t="shared" si="239"/>
        <v>#DIV/0!</v>
      </c>
      <c r="J116" s="404" t="e">
        <f>J115/J242</f>
        <v>#DIV/0!</v>
      </c>
      <c r="K116" s="403" t="e">
        <f t="shared" ref="K116:N116" si="240">K115*4/K242</f>
        <v>#DIV/0!</v>
      </c>
      <c r="L116" s="403" t="e">
        <f t="shared" si="240"/>
        <v>#DIV/0!</v>
      </c>
      <c r="M116" s="403" t="e">
        <f t="shared" si="240"/>
        <v>#DIV/0!</v>
      </c>
      <c r="N116" s="403" t="e">
        <f t="shared" si="240"/>
        <v>#DIV/0!</v>
      </c>
      <c r="O116" s="404" t="e">
        <f>O115/O242</f>
        <v>#DIV/0!</v>
      </c>
      <c r="P116" s="403" t="e">
        <f t="shared" ref="P116:S116" si="241">P115*4/P242</f>
        <v>#DIV/0!</v>
      </c>
      <c r="Q116" s="403" t="e">
        <f t="shared" si="241"/>
        <v>#DIV/0!</v>
      </c>
      <c r="R116" s="403" t="e">
        <f t="shared" si="241"/>
        <v>#DIV/0!</v>
      </c>
      <c r="S116" s="403" t="e">
        <f t="shared" si="241"/>
        <v>#DIV/0!</v>
      </c>
      <c r="T116" s="404" t="e">
        <f>T115/T242</f>
        <v>#DIV/0!</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0</v>
      </c>
      <c r="G124" s="349">
        <f t="shared" si="262"/>
        <v>0</v>
      </c>
      <c r="H124" s="349">
        <f t="shared" si="262"/>
        <v>0</v>
      </c>
      <c r="I124" s="349">
        <f t="shared" si="262"/>
        <v>0</v>
      </c>
      <c r="J124" s="279">
        <f t="shared" ref="J124" si="263">I124</f>
        <v>0</v>
      </c>
      <c r="K124" s="349">
        <f t="shared" ref="K124:N124" si="264">SUM(K120:K123)</f>
        <v>0</v>
      </c>
      <c r="L124" s="349">
        <f t="shared" si="264"/>
        <v>0</v>
      </c>
      <c r="M124" s="349">
        <f t="shared" si="264"/>
        <v>0</v>
      </c>
      <c r="N124" s="349">
        <f t="shared" si="264"/>
        <v>0</v>
      </c>
      <c r="O124" s="279">
        <f t="shared" ref="O124" si="265">N124</f>
        <v>0</v>
      </c>
      <c r="P124" s="349">
        <f t="shared" ref="P124:S124" si="266">SUM(P120:P123)</f>
        <v>0</v>
      </c>
      <c r="Q124" s="349">
        <f t="shared" si="266"/>
        <v>0</v>
      </c>
      <c r="R124" s="349">
        <f t="shared" si="266"/>
        <v>0</v>
      </c>
      <c r="S124" s="349">
        <f t="shared" si="266"/>
        <v>0</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0</v>
      </c>
      <c r="G130" s="349">
        <f t="shared" si="285"/>
        <v>0</v>
      </c>
      <c r="H130" s="349">
        <f t="shared" si="285"/>
        <v>0</v>
      </c>
      <c r="I130" s="349">
        <f t="shared" si="285"/>
        <v>0</v>
      </c>
      <c r="J130" s="279">
        <f t="shared" ref="J130" si="286">I130</f>
        <v>0</v>
      </c>
      <c r="K130" s="349">
        <f t="shared" ref="K130:N130" si="287">SUM(K126:K129)</f>
        <v>0</v>
      </c>
      <c r="L130" s="349">
        <f t="shared" si="287"/>
        <v>0</v>
      </c>
      <c r="M130" s="349">
        <f t="shared" si="287"/>
        <v>0</v>
      </c>
      <c r="N130" s="349">
        <f t="shared" si="287"/>
        <v>0</v>
      </c>
      <c r="O130" s="279">
        <f t="shared" ref="O130" si="288">N130</f>
        <v>0</v>
      </c>
      <c r="P130" s="349">
        <f t="shared" ref="P130:S130" si="289">SUM(P126:P129)</f>
        <v>0</v>
      </c>
      <c r="Q130" s="349">
        <f t="shared" si="289"/>
        <v>0</v>
      </c>
      <c r="R130" s="349">
        <f t="shared" si="289"/>
        <v>0</v>
      </c>
      <c r="S130" s="349">
        <f t="shared" si="289"/>
        <v>0</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0</v>
      </c>
      <c r="G132" s="349">
        <f t="shared" si="293"/>
        <v>0</v>
      </c>
      <c r="H132" s="349">
        <f t="shared" si="293"/>
        <v>0</v>
      </c>
      <c r="I132" s="349">
        <f t="shared" si="293"/>
        <v>0</v>
      </c>
      <c r="J132" s="279">
        <f t="shared" si="293"/>
        <v>0</v>
      </c>
      <c r="K132" s="349">
        <f t="shared" si="293"/>
        <v>0</v>
      </c>
      <c r="L132" s="349">
        <f t="shared" si="293"/>
        <v>0</v>
      </c>
      <c r="M132" s="349">
        <f t="shared" si="293"/>
        <v>0</v>
      </c>
      <c r="N132" s="349">
        <f t="shared" si="293"/>
        <v>0</v>
      </c>
      <c r="O132" s="279">
        <f t="shared" si="293"/>
        <v>0</v>
      </c>
      <c r="P132" s="349">
        <f t="shared" si="293"/>
        <v>0</v>
      </c>
      <c r="Q132" s="349">
        <f t="shared" si="293"/>
        <v>0</v>
      </c>
      <c r="R132" s="349">
        <f t="shared" si="293"/>
        <v>0</v>
      </c>
      <c r="S132" s="349">
        <f t="shared" ref="S132" si="294">SUM(S124,S130)</f>
        <v>0</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0</v>
      </c>
      <c r="G138" s="349">
        <f t="shared" si="313"/>
        <v>0</v>
      </c>
      <c r="H138" s="349">
        <f t="shared" si="313"/>
        <v>0</v>
      </c>
      <c r="I138" s="349">
        <f t="shared" si="313"/>
        <v>0</v>
      </c>
      <c r="J138" s="279">
        <f t="shared" si="296"/>
        <v>0</v>
      </c>
      <c r="K138" s="349">
        <f t="shared" ref="K138:N138" si="314">SUM(K134:K137)</f>
        <v>0</v>
      </c>
      <c r="L138" s="349">
        <f t="shared" si="314"/>
        <v>0</v>
      </c>
      <c r="M138" s="349">
        <f t="shared" si="314"/>
        <v>0</v>
      </c>
      <c r="N138" s="349">
        <f t="shared" si="314"/>
        <v>0</v>
      </c>
      <c r="O138" s="279">
        <f t="shared" si="297"/>
        <v>0</v>
      </c>
      <c r="P138" s="349">
        <f t="shared" ref="P138:S138" si="315">SUM(P134:P137)</f>
        <v>0</v>
      </c>
      <c r="Q138" s="349">
        <f t="shared" si="315"/>
        <v>0</v>
      </c>
      <c r="R138" s="349">
        <f t="shared" si="315"/>
        <v>0</v>
      </c>
      <c r="S138" s="349">
        <f t="shared" si="315"/>
        <v>0</v>
      </c>
      <c r="T138" s="279">
        <f t="shared" si="298"/>
        <v>0</v>
      </c>
      <c r="U138" s="278">
        <f t="shared" ref="U138:X138" si="316">SUM(U134:U137)</f>
        <v>40457.07452250001</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0</v>
      </c>
      <c r="G144" s="349">
        <f t="shared" si="336"/>
        <v>0</v>
      </c>
      <c r="H144" s="349">
        <f t="shared" si="336"/>
        <v>0</v>
      </c>
      <c r="I144" s="349">
        <f t="shared" si="336"/>
        <v>0</v>
      </c>
      <c r="J144" s="279">
        <f t="shared" si="319"/>
        <v>0</v>
      </c>
      <c r="K144" s="349">
        <f t="shared" ref="K144:N144" si="337">SUM(K140:K143)</f>
        <v>0</v>
      </c>
      <c r="L144" s="349">
        <f t="shared" si="337"/>
        <v>0</v>
      </c>
      <c r="M144" s="349">
        <f t="shared" si="337"/>
        <v>0</v>
      </c>
      <c r="N144" s="349">
        <f t="shared" si="337"/>
        <v>0</v>
      </c>
      <c r="O144" s="279">
        <f t="shared" si="320"/>
        <v>0</v>
      </c>
      <c r="P144" s="349">
        <f t="shared" ref="P144:S144" si="338">SUM(P140:P143)</f>
        <v>0</v>
      </c>
      <c r="Q144" s="349">
        <f t="shared" si="338"/>
        <v>0</v>
      </c>
      <c r="R144" s="349">
        <f t="shared" si="338"/>
        <v>0</v>
      </c>
      <c r="S144" s="349">
        <f t="shared" si="338"/>
        <v>0</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0</v>
      </c>
      <c r="G146" s="349">
        <f t="shared" si="342"/>
        <v>0</v>
      </c>
      <c r="H146" s="349">
        <f t="shared" si="342"/>
        <v>0</v>
      </c>
      <c r="I146" s="349">
        <f t="shared" si="342"/>
        <v>0</v>
      </c>
      <c r="J146" s="279">
        <f t="shared" si="342"/>
        <v>0</v>
      </c>
      <c r="K146" s="349">
        <f t="shared" si="342"/>
        <v>0</v>
      </c>
      <c r="L146" s="349">
        <f t="shared" si="342"/>
        <v>0</v>
      </c>
      <c r="M146" s="349">
        <f t="shared" si="342"/>
        <v>0</v>
      </c>
      <c r="N146" s="349">
        <f t="shared" si="342"/>
        <v>0</v>
      </c>
      <c r="O146" s="279">
        <f t="shared" si="342"/>
        <v>0</v>
      </c>
      <c r="P146" s="349">
        <f t="shared" si="342"/>
        <v>0</v>
      </c>
      <c r="Q146" s="349">
        <f t="shared" si="342"/>
        <v>0</v>
      </c>
      <c r="R146" s="349">
        <f t="shared" si="342"/>
        <v>0</v>
      </c>
      <c r="S146" s="349">
        <f t="shared" ref="S146" si="343">SUM(S138,S144)</f>
        <v>0</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0.406</v>
      </c>
      <c r="V147" s="278">
        <f t="shared" ref="V147" si="345">U147</f>
        <v>0.406</v>
      </c>
      <c r="W147" s="278">
        <f t="shared" ref="W147" si="346">V147</f>
        <v>0.406</v>
      </c>
      <c r="X147" s="278">
        <f t="shared" ref="X147" si="347">W147</f>
        <v>0.406</v>
      </c>
      <c r="Y147" s="279">
        <f>X147</f>
        <v>0.406</v>
      </c>
      <c r="Z147" s="278">
        <f>Y147</f>
        <v>0.406</v>
      </c>
      <c r="AA147" s="278">
        <f t="shared" ref="AA147:AC147" si="348">Z147</f>
        <v>0.406</v>
      </c>
      <c r="AB147" s="278">
        <f t="shared" si="348"/>
        <v>0.406</v>
      </c>
      <c r="AC147" s="278">
        <f t="shared" si="348"/>
        <v>0.406</v>
      </c>
      <c r="AD147" s="279">
        <f>AC147</f>
        <v>0.406</v>
      </c>
      <c r="AE147" s="279">
        <f>AD147</f>
        <v>0.406</v>
      </c>
      <c r="AF147" s="279">
        <f t="shared" ref="AF147:AG147" si="349">AE147</f>
        <v>0.406</v>
      </c>
      <c r="AG147" s="279">
        <f t="shared" si="349"/>
        <v>0.406</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f>206.296+2177.954+0.055</f>
        <v>2384.305</v>
      </c>
      <c r="T148" s="279">
        <f t="shared" ref="T148:T151" si="350">S148</f>
        <v>2384.305</v>
      </c>
      <c r="U148" s="278">
        <f t="shared" ref="U148:X148" si="351">U250</f>
        <v>2384.305</v>
      </c>
      <c r="V148" s="278">
        <f t="shared" si="351"/>
        <v>2384.305</v>
      </c>
      <c r="W148" s="278">
        <f t="shared" si="351"/>
        <v>2384.305</v>
      </c>
      <c r="X148" s="278">
        <f t="shared" si="351"/>
        <v>2384.305</v>
      </c>
      <c r="Y148" s="279">
        <f t="shared" ref="Y148:Y152" si="352">X148</f>
        <v>2384.305</v>
      </c>
      <c r="Z148" s="278">
        <f t="shared" ref="Z148:AC148" si="353">Z250</f>
        <v>2384.305</v>
      </c>
      <c r="AA148" s="278">
        <f t="shared" si="353"/>
        <v>2384.305</v>
      </c>
      <c r="AB148" s="278">
        <f t="shared" si="353"/>
        <v>2384.305</v>
      </c>
      <c r="AC148" s="278">
        <f t="shared" si="353"/>
        <v>2384.305</v>
      </c>
      <c r="AD148" s="279">
        <f t="shared" ref="AD148:AD152" si="354">AC148</f>
        <v>2384.305</v>
      </c>
      <c r="AE148" s="279">
        <f t="shared" ref="AE148:AG148" si="355">AE250</f>
        <v>2384.305</v>
      </c>
      <c r="AF148" s="279">
        <f t="shared" si="355"/>
        <v>2384.305</v>
      </c>
      <c r="AG148" s="279">
        <f t="shared" si="355"/>
        <v>2384.305</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f>+-384.434</f>
        <v>-384.434</v>
      </c>
      <c r="T151" s="351">
        <f t="shared" si="350"/>
        <v>-384.434</v>
      </c>
      <c r="U151" s="352">
        <f t="shared" ref="U151:X151" si="365">U264</f>
        <v>-384.434</v>
      </c>
      <c r="V151" s="352">
        <f t="shared" si="365"/>
        <v>-384.434</v>
      </c>
      <c r="W151" s="352">
        <f t="shared" si="365"/>
        <v>-384.434</v>
      </c>
      <c r="X151" s="352">
        <f t="shared" si="365"/>
        <v>-384.434</v>
      </c>
      <c r="Y151" s="351">
        <f t="shared" si="352"/>
        <v>-384.434</v>
      </c>
      <c r="Z151" s="352">
        <f t="shared" ref="Z151:AC151" si="366">Z264</f>
        <v>-384.434</v>
      </c>
      <c r="AA151" s="352">
        <f t="shared" si="366"/>
        <v>-384.434</v>
      </c>
      <c r="AB151" s="352">
        <f t="shared" si="366"/>
        <v>-384.434</v>
      </c>
      <c r="AC151" s="352">
        <f t="shared" si="366"/>
        <v>-384.434</v>
      </c>
      <c r="AD151" s="351">
        <f t="shared" si="354"/>
        <v>-384.434</v>
      </c>
      <c r="AE151" s="351">
        <f t="shared" ref="AE151:AG151" si="367">AE264</f>
        <v>-384.434</v>
      </c>
      <c r="AF151" s="351">
        <f t="shared" si="367"/>
        <v>-384.434</v>
      </c>
      <c r="AG151" s="351">
        <f t="shared" si="367"/>
        <v>-384.434</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9813.231</v>
      </c>
      <c r="G157" s="349">
        <f t="shared" si="387"/>
        <v>9765.655999999999</v>
      </c>
      <c r="H157" s="349">
        <f t="shared" si="387"/>
        <v>9765.538</v>
      </c>
      <c r="I157" s="349">
        <f t="shared" si="387"/>
        <v>9802.541000000001</v>
      </c>
      <c r="J157" s="279">
        <f t="shared" si="387"/>
        <v>9802.541000000001</v>
      </c>
      <c r="K157" s="349">
        <f t="shared" si="387"/>
        <v>9867.875</v>
      </c>
      <c r="L157" s="349">
        <f t="shared" si="387"/>
        <v>9952.591999999999</v>
      </c>
      <c r="M157" s="349">
        <f t="shared" si="387"/>
        <v>10115.767</v>
      </c>
      <c r="N157" s="349">
        <f t="shared" si="387"/>
        <v>10225.393000000002</v>
      </c>
      <c r="O157" s="279">
        <f t="shared" si="387"/>
        <v>10225.393000000002</v>
      </c>
      <c r="P157" s="349">
        <f t="shared" si="387"/>
        <v>10268.845</v>
      </c>
      <c r="Q157" s="349">
        <f t="shared" si="387"/>
        <v>10382.58</v>
      </c>
      <c r="R157" s="349">
        <f t="shared" si="387"/>
        <v>10501.315999999999</v>
      </c>
      <c r="S157" s="349">
        <f t="shared" ref="S157" si="388">SUM(S146,S155)</f>
        <v>10642.609</v>
      </c>
      <c r="T157" s="279">
        <f>SUM(T146,T155)</f>
        <v>10642.609</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-9813.231</v>
      </c>
      <c r="G159" s="412">
        <f t="shared" si="390"/>
        <v>-9765.655999999999</v>
      </c>
      <c r="H159" s="412">
        <f t="shared" si="390"/>
        <v>-9765.538</v>
      </c>
      <c r="I159" s="412">
        <f t="shared" si="390"/>
        <v>-9802.541000000001</v>
      </c>
      <c r="J159" s="413">
        <f t="shared" si="390"/>
        <v>-9802.541000000001</v>
      </c>
      <c r="K159" s="412">
        <f t="shared" si="390"/>
        <v>-9867.875</v>
      </c>
      <c r="L159" s="412">
        <f t="shared" si="390"/>
        <v>-9952.591999999999</v>
      </c>
      <c r="M159" s="412">
        <f t="shared" si="390"/>
        <v>-10115.767</v>
      </c>
      <c r="N159" s="412">
        <f t="shared" si="390"/>
        <v>-10225.393000000002</v>
      </c>
      <c r="O159" s="413">
        <f t="shared" si="390"/>
        <v>-10225.393000000002</v>
      </c>
      <c r="P159" s="412">
        <f t="shared" si="390"/>
        <v>-10268.845</v>
      </c>
      <c r="Q159" s="412">
        <f t="shared" si="390"/>
        <v>-10382.58</v>
      </c>
      <c r="R159" s="412">
        <f t="shared" si="390"/>
        <v>-10501.315999999999</v>
      </c>
      <c r="S159" s="412">
        <f t="shared" ref="S159" si="391">S132-S157</f>
        <v>-10642.609</v>
      </c>
      <c r="T159" s="413">
        <f t="shared" si="390"/>
        <v>-10642.609</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c r="G196" s="434"/>
      <c r="H196" s="434"/>
      <c r="I196" s="434"/>
      <c r="J196" s="325">
        <f t="shared" ref="J196:J198" si="541">SUM(F196:I196)</f>
        <v>0</v>
      </c>
      <c r="K196" s="434"/>
      <c r="L196" s="434"/>
      <c r="M196" s="434"/>
      <c r="N196" s="434"/>
      <c r="O196" s="325">
        <f t="shared" ref="O196:O198" si="542">SUM(K196:N196)</f>
        <v>0</v>
      </c>
      <c r="P196" s="434"/>
      <c r="Q196" s="434"/>
      <c r="R196" s="434"/>
      <c r="S196" s="434"/>
      <c r="T196" s="325">
        <f t="shared" ref="T196:T198" si="543">SUM(P196:S196)</f>
        <v>0</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-33.292</v>
      </c>
      <c r="G197" s="360">
        <v>-25.31</v>
      </c>
      <c r="H197" s="360">
        <v>-25.288</v>
      </c>
      <c r="I197" s="360">
        <v>-28.311</v>
      </c>
      <c r="J197" s="373">
        <f t="shared" si="541"/>
        <v>0</v>
      </c>
      <c r="K197" s="360">
        <v>-43.202</v>
      </c>
      <c r="L197" s="360">
        <v>-49.946</v>
      </c>
      <c r="M197" s="360">
        <v>-45.977</v>
      </c>
      <c r="N197" s="360">
        <v>-51.201</v>
      </c>
      <c r="O197" s="373">
        <f t="shared" si="542"/>
        <v>0</v>
      </c>
      <c r="P197" s="360">
        <v>-30.988</v>
      </c>
      <c r="Q197" s="360">
        <v>-52.253</v>
      </c>
      <c r="R197" s="360">
        <v>-53.23</v>
      </c>
      <c r="S197" s="360">
        <v>-55.81</v>
      </c>
      <c r="T197" s="325">
        <f t="shared" si="543"/>
        <v>0</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c r="G198" s="350"/>
      <c r="H198" s="350"/>
      <c r="I198" s="350"/>
      <c r="J198" s="435">
        <f t="shared" si="541"/>
        <v>0</v>
      </c>
      <c r="K198" s="350"/>
      <c r="L198" s="350"/>
      <c r="M198" s="350"/>
      <c r="N198" s="350"/>
      <c r="O198" s="435">
        <f t="shared" si="542"/>
        <v>0</v>
      </c>
      <c r="P198" s="350"/>
      <c r="Q198" s="350"/>
      <c r="R198" s="350"/>
      <c r="S198" s="350"/>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v>
      </c>
      <c r="G203" s="430">
        <f t="shared" si="556"/>
        <v>0</v>
      </c>
      <c r="H203" s="430">
        <f t="shared" si="556"/>
        <v>0</v>
      </c>
      <c r="I203" s="430">
        <f t="shared" si="556"/>
        <v>0</v>
      </c>
      <c r="J203" s="431">
        <f t="shared" si="556"/>
        <v>0</v>
      </c>
      <c r="K203" s="430">
        <f t="shared" si="556"/>
        <v>0</v>
      </c>
      <c r="L203" s="430">
        <f t="shared" si="556"/>
        <v>0</v>
      </c>
      <c r="M203" s="430">
        <f t="shared" si="556"/>
        <v>0</v>
      </c>
      <c r="N203" s="430">
        <f>N196/N28</f>
        <v>0</v>
      </c>
      <c r="O203" s="431">
        <f t="shared" ref="O203:R203" si="557">O196/O28</f>
        <v>0</v>
      </c>
      <c r="P203" s="430">
        <f t="shared" si="557"/>
        <v>0</v>
      </c>
      <c r="Q203" s="430">
        <f t="shared" si="557"/>
        <v>0</v>
      </c>
      <c r="R203" s="430">
        <f t="shared" si="557"/>
        <v>0</v>
      </c>
      <c r="S203" s="430">
        <f>S196/S28</f>
        <v>0</v>
      </c>
      <c r="T203" s="431">
        <f>T196/T28</f>
        <v>0</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v>
      </c>
      <c r="H205" s="430">
        <f t="shared" si="568"/>
        <v>0</v>
      </c>
      <c r="I205" s="430">
        <f t="shared" si="568"/>
        <v>0</v>
      </c>
      <c r="J205" s="431">
        <f t="shared" si="568"/>
        <v>0</v>
      </c>
      <c r="K205" s="430">
        <f t="shared" si="568"/>
        <v>0</v>
      </c>
      <c r="L205" s="430">
        <f t="shared" si="568"/>
        <v>0</v>
      </c>
      <c r="M205" s="430">
        <f t="shared" si="568"/>
        <v>0</v>
      </c>
      <c r="N205" s="430">
        <f t="shared" si="568"/>
        <v>0</v>
      </c>
      <c r="O205" s="431">
        <f t="shared" si="568"/>
        <v>0</v>
      </c>
      <c r="P205" s="430">
        <f t="shared" si="568"/>
        <v>0</v>
      </c>
      <c r="Q205" s="430">
        <f t="shared" si="568"/>
        <v>0</v>
      </c>
      <c r="R205" s="430">
        <f t="shared" si="568"/>
        <v>0</v>
      </c>
      <c r="S205" s="430">
        <f t="shared" ref="S205" si="569">-S197/S28</f>
        <v>0</v>
      </c>
      <c r="T205" s="431">
        <f t="shared" si="568"/>
        <v>0</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0</v>
      </c>
      <c r="G211" s="324">
        <f t="shared" si="601"/>
        <v>0</v>
      </c>
      <c r="H211" s="324">
        <f t="shared" si="601"/>
        <v>0</v>
      </c>
      <c r="I211" s="324">
        <f t="shared" si="601"/>
        <v>0</v>
      </c>
      <c r="J211" s="325">
        <f t="shared" si="590"/>
        <v>0</v>
      </c>
      <c r="K211" s="324">
        <f t="shared" ref="K211:N211" si="602">K34-K197</f>
        <v>0</v>
      </c>
      <c r="L211" s="324">
        <f t="shared" si="602"/>
        <v>0</v>
      </c>
      <c r="M211" s="324">
        <f t="shared" si="602"/>
        <v>0</v>
      </c>
      <c r="N211" s="324">
        <f t="shared" si="602"/>
        <v>0</v>
      </c>
      <c r="O211" s="325">
        <f t="shared" si="591"/>
        <v>0</v>
      </c>
      <c r="P211" s="324">
        <f t="shared" ref="P211:S211" si="603">P34-P197</f>
        <v>0</v>
      </c>
      <c r="Q211" s="324">
        <f t="shared" si="603"/>
        <v>0</v>
      </c>
      <c r="R211" s="324">
        <f t="shared" si="603"/>
        <v>0</v>
      </c>
      <c r="S211" s="324">
        <f t="shared" si="603"/>
        <v>0</v>
      </c>
      <c r="T211" s="325">
        <f t="shared" si="592"/>
        <v>0</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t="e">
        <f t="shared" ref="F240:X240" si="705">F53</f>
        <v>#DIV/0!</v>
      </c>
      <c r="G240" s="377" t="e">
        <f t="shared" si="705"/>
        <v>#DIV/0!</v>
      </c>
      <c r="H240" s="377" t="e">
        <f t="shared" si="705"/>
        <v>#DIV/0!</v>
      </c>
      <c r="I240" s="377" t="e">
        <f t="shared" si="705"/>
        <v>#DIV/0!</v>
      </c>
      <c r="J240" s="118" t="e">
        <f t="shared" si="705"/>
        <v>#DIV/0!</v>
      </c>
      <c r="K240" s="377" t="e">
        <f t="shared" si="705"/>
        <v>#DIV/0!</v>
      </c>
      <c r="L240" s="377" t="e">
        <f t="shared" si="705"/>
        <v>#DIV/0!</v>
      </c>
      <c r="M240" s="377" t="e">
        <f t="shared" si="705"/>
        <v>#DIV/0!</v>
      </c>
      <c r="N240" s="377" t="e">
        <f t="shared" si="705"/>
        <v>#DIV/0!</v>
      </c>
      <c r="O240" s="118" t="e">
        <f t="shared" si="705"/>
        <v>#DIV/0!</v>
      </c>
      <c r="P240" s="377" t="e">
        <f t="shared" si="705"/>
        <v>#DIV/0!</v>
      </c>
      <c r="Q240" s="377" t="e">
        <f t="shared" si="705"/>
        <v>#DIV/0!</v>
      </c>
      <c r="R240" s="377" t="e">
        <f t="shared" si="705"/>
        <v>#DIV/0!</v>
      </c>
      <c r="S240" s="377" t="e">
        <f t="shared" ref="S240" si="706">S53</f>
        <v>#DIV/0!</v>
      </c>
      <c r="T240" s="118" t="e">
        <f t="shared" si="705"/>
        <v>#DIV/0!</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t="e">
        <f>F242/SUM(F240,B241:D241)</f>
        <v>#DIV/0!</v>
      </c>
      <c r="G241" s="450" t="e">
        <f>G242/SUM(F240:G240,C240:D240)</f>
        <v>#DIV/0!</v>
      </c>
      <c r="H241" s="450" t="e">
        <f>H242/SUM(F240:H240,D240)</f>
        <v>#DIV/0!</v>
      </c>
      <c r="I241" s="450" t="e">
        <f>I242/SUM(F240:I240)</f>
        <v>#DIV/0!</v>
      </c>
      <c r="J241" s="451" t="e">
        <f>J242/J240</f>
        <v>#DIV/0!</v>
      </c>
      <c r="K241" s="450" t="e">
        <f>K242/SUM(K240,G240:I240)</f>
        <v>#DIV/0!</v>
      </c>
      <c r="L241" s="450" t="e">
        <f>L242/SUM(K240:L240,H240:I240)</f>
        <v>#DIV/0!</v>
      </c>
      <c r="M241" s="450" t="e">
        <f>M242/SUM(K240:M240,I240)</f>
        <v>#DIV/0!</v>
      </c>
      <c r="N241" s="450" t="e">
        <f>N242/SUM(K240:N240)</f>
        <v>#DIV/0!</v>
      </c>
      <c r="O241" s="451" t="e">
        <f>O242/O240</f>
        <v>#DIV/0!</v>
      </c>
      <c r="P241" s="450" t="e">
        <f>P242/SUM(P240,L240:N240)</f>
        <v>#DIV/0!</v>
      </c>
      <c r="Q241" s="450" t="e">
        <f>Q242/SUM(P240:Q240,M240:N240)</f>
        <v>#DIV/0!</v>
      </c>
      <c r="R241" s="450" t="e">
        <f>R242/SUM(P240:R240,N240)</f>
        <v>#DIV/0!</v>
      </c>
      <c r="S241" s="450" t="e">
        <f>S242/SUM(P240:S240)</f>
        <v>#DIV/0!</v>
      </c>
      <c r="T241" s="451" t="e">
        <f>T242/T240</f>
        <v>#DIV/0!</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c r="G242" s="453"/>
      <c r="H242" s="453"/>
      <c r="I242" s="454"/>
      <c r="J242" s="118" t="e">
        <f>F242*(F243/(SUM(F243:I243)))+G242*(G243/(SUM(F243:I243)))+H242*(H243/(SUM(F243:I243)))+I242*(I243/(SUM(F243:I243)))</f>
        <v>#DIV/0!</v>
      </c>
      <c r="K242" s="453"/>
      <c r="L242" s="453"/>
      <c r="M242" s="454"/>
      <c r="N242" s="453"/>
      <c r="O242" s="118" t="e">
        <f>K242*(K243/(SUM(K243:N243)))+L242*(L243/(SUM(K243:N243)))+M242*(M243/(SUM(K243:N243)))+N242*(N243/(SUM(K243:N243)))</f>
        <v>#DIV/0!</v>
      </c>
      <c r="P242" s="453"/>
      <c r="Q242" s="453"/>
      <c r="R242" s="453"/>
      <c r="S242" s="453"/>
      <c r="T242" s="118" t="e">
        <f>P242*(P243/(SUM(P243:S243)))+Q242*(Q243/(SUM(P243:S243)))+R242*(R243/(SUM(P243:S243)))+S242*(S243/(SUM(P243:S243)))</f>
        <v>#DIV/0!</v>
      </c>
      <c r="U242" s="455">
        <f>S242</f>
        <v>0</v>
      </c>
      <c r="V242" s="455">
        <f t="shared" ref="V242" si="709">U242</f>
        <v>0</v>
      </c>
      <c r="W242" s="455">
        <f t="shared" ref="W242" si="710">V242</f>
        <v>0</v>
      </c>
      <c r="X242" s="455">
        <f t="shared" ref="X242" si="711">W242</f>
        <v>0</v>
      </c>
      <c r="Y242" s="118" t="e">
        <f>U242*(U243/(SUM(U243:X243)))+V242*(V243/(SUM(U243:X243)))+W242*(W243/(SUM(U243:X243)))+X242*(X243/(SUM(U243:X243)))</f>
        <v>#DIV/0!</v>
      </c>
      <c r="Z242" s="455">
        <f>X242</f>
        <v>0</v>
      </c>
      <c r="AA242" s="455">
        <f t="shared" ref="AA242:AC242" si="712">Z242</f>
        <v>0</v>
      </c>
      <c r="AB242" s="455">
        <f t="shared" si="712"/>
        <v>0</v>
      </c>
      <c r="AC242" s="455">
        <f t="shared" si="712"/>
        <v>0</v>
      </c>
      <c r="AD242" s="118">
        <f>AVERAGE(Z242:AC242)</f>
        <v>0</v>
      </c>
      <c r="AE242" s="456">
        <f>AC242</f>
        <v>0</v>
      </c>
      <c r="AF242" s="456">
        <f t="shared" ref="AF242:AG242" si="713">AE242</f>
        <v>0</v>
      </c>
      <c r="AG242" s="456">
        <f t="shared" si="713"/>
        <v>0</v>
      </c>
      <c r="AH242" s="8"/>
      <c r="AI242" s="8"/>
      <c r="AJ242" s="8"/>
      <c r="AK242" s="8"/>
    </row>
    <row r="243" ht="15.75" customHeight="1" spans="1:37" x14ac:dyDescent="0.25">
      <c r="A243" s="261"/>
      <c r="B243" s="8"/>
      <c r="C243" s="131" t="s">
        <v>391</v>
      </c>
      <c r="D243" s="8"/>
      <c r="E243" s="8"/>
      <c r="F243" s="354" t="e">
        <f t="shared" ref="F243:I243" si="714">F244/F242</f>
        <v>#DIV/0!</v>
      </c>
      <c r="G243" s="354" t="e">
        <f t="shared" si="714"/>
        <v>#DIV/0!</v>
      </c>
      <c r="H243" s="354" t="e">
        <f t="shared" si="714"/>
        <v>#DIV/0!</v>
      </c>
      <c r="I243" s="457" t="e">
        <f t="shared" si="714"/>
        <v>#DIV/0!</v>
      </c>
      <c r="J243" s="158" t="e">
        <f t="shared" ref="J243:J244" si="715">SUM(F243:I243)</f>
        <v>#DIV/0!</v>
      </c>
      <c r="K243" s="354" t="e">
        <f t="shared" ref="K243:N243" si="716">K244/K242</f>
        <v>#DIV/0!</v>
      </c>
      <c r="L243" s="354" t="e">
        <f t="shared" si="716"/>
        <v>#DIV/0!</v>
      </c>
      <c r="M243" s="457" t="e">
        <f t="shared" si="716"/>
        <v>#DIV/0!</v>
      </c>
      <c r="N243" s="354" t="e">
        <f t="shared" si="716"/>
        <v>#DIV/0!</v>
      </c>
      <c r="O243" s="158" t="e">
        <f t="shared" ref="O243:O244" si="717">SUM(K243:N243)</f>
        <v>#DIV/0!</v>
      </c>
      <c r="P243" s="354" t="e">
        <f>P244/P242</f>
        <v>#DIV/0!</v>
      </c>
      <c r="Q243" s="354" t="e">
        <f>33.1-P243</f>
        <v>#DIV/0!</v>
      </c>
      <c r="R243" s="457" t="e">
        <f t="shared" ref="R243:S243" si="718">R244/R242</f>
        <v>#DIV/0!</v>
      </c>
      <c r="S243" s="354" t="e">
        <f t="shared" si="718"/>
        <v>#DIV/0!</v>
      </c>
      <c r="T243" s="158" t="e">
        <f t="shared" ref="T243:T244" si="719">SUM(P243:S243)</f>
        <v>#DIV/0!</v>
      </c>
      <c r="U243" s="356" t="e">
        <f t="shared" ref="U243:X243" si="720">U244/U242</f>
        <v>#DIV/0!</v>
      </c>
      <c r="V243" s="356" t="e">
        <f t="shared" si="720"/>
        <v>#DIV/0!</v>
      </c>
      <c r="W243" s="356" t="e">
        <f t="shared" si="720"/>
        <v>#DIV/0!</v>
      </c>
      <c r="X243" s="356" t="e">
        <f t="shared" si="720"/>
        <v>#DIV/0!</v>
      </c>
      <c r="Y243" s="158" t="e">
        <f t="shared" ref="Y243:Y244" si="721">SUM(U243:X243)</f>
        <v>#DIV/0!</v>
      </c>
      <c r="Z243" s="356" t="e">
        <f t="shared" ref="Z243:AC243" si="722">Z244/Z242</f>
        <v>#DIV/0!</v>
      </c>
      <c r="AA243" s="356" t="e">
        <f t="shared" si="722"/>
        <v>#DIV/0!</v>
      </c>
      <c r="AB243" s="356" t="e">
        <f t="shared" si="722"/>
        <v>#DIV/0!</v>
      </c>
      <c r="AC243" s="356" t="e">
        <f t="shared" si="722"/>
        <v>#DIV/0!</v>
      </c>
      <c r="AD243" s="158" t="e">
        <f t="shared" ref="AD243:AD244" si="723">SUM(Z243:AC243)</f>
        <v>#DIV/0!</v>
      </c>
      <c r="AE243" s="158" t="e">
        <f t="shared" ref="AE243:AG243" si="724">AE244/AE242</f>
        <v>#DIV/0!</v>
      </c>
      <c r="AF243" s="158" t="e">
        <f t="shared" si="724"/>
        <v>#DIV/0!</v>
      </c>
      <c r="AG243" s="158" t="e">
        <f t="shared" si="724"/>
        <v>#DIV/0!</v>
      </c>
      <c r="AH243" s="8"/>
      <c r="AI243" s="8"/>
      <c r="AJ243" s="8"/>
      <c r="AK243" s="8"/>
    </row>
    <row r="244" ht="15.75" customHeight="1" spans="1:37" x14ac:dyDescent="0.25">
      <c r="A244" s="261"/>
      <c r="B244" s="8"/>
      <c r="C244" s="458" t="s">
        <v>392</v>
      </c>
      <c r="D244" s="8"/>
      <c r="E244" s="8"/>
      <c r="F244" s="360"/>
      <c r="G244" s="360"/>
      <c r="H244" s="360"/>
      <c r="I244" s="360"/>
      <c r="J244" s="158">
        <f t="shared" si="715"/>
        <v>0</v>
      </c>
      <c r="K244" s="360"/>
      <c r="L244" s="360"/>
      <c r="M244" s="459"/>
      <c r="N244" s="360"/>
      <c r="O244" s="158">
        <f t="shared" si="717"/>
        <v>0</v>
      </c>
      <c r="P244" s="360"/>
      <c r="Q244" s="360"/>
      <c r="R244" s="459"/>
      <c r="S244" s="360"/>
      <c r="T244" s="158">
        <f t="shared" si="719"/>
        <v>0</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2384.305</v>
      </c>
      <c r="V247" s="278">
        <f t="shared" ref="V247" si="729">U250</f>
        <v>2384.305</v>
      </c>
      <c r="W247" s="278">
        <f t="shared" ref="W247" si="730">V250</f>
        <v>2384.305</v>
      </c>
      <c r="X247" s="278">
        <f t="shared" ref="X247" si="731">W250</f>
        <v>2384.305</v>
      </c>
      <c r="Y247" s="279"/>
      <c r="Z247" s="278">
        <f t="shared" ref="Z247:AC247" si="732">Y250</f>
        <v>2384.305</v>
      </c>
      <c r="AA247" s="278">
        <f t="shared" si="732"/>
        <v>2384.305</v>
      </c>
      <c r="AB247" s="278">
        <f t="shared" si="732"/>
        <v>2384.305</v>
      </c>
      <c r="AC247" s="278">
        <f t="shared" si="732"/>
        <v>2384.305</v>
      </c>
      <c r="AD247" s="279">
        <f>Y250</f>
        <v>2384.305</v>
      </c>
      <c r="AE247" s="279">
        <f t="shared" ref="AE247:AG247" si="733">AD250</f>
        <v>2384.305</v>
      </c>
      <c r="AF247" s="279">
        <f t="shared" si="733"/>
        <v>2384.305</v>
      </c>
      <c r="AG247" s="279">
        <f t="shared" si="733"/>
        <v>2384.305</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0</v>
      </c>
      <c r="V248" s="326">
        <f>V274*V242</f>
        <v>0</v>
      </c>
      <c r="W248" s="326">
        <f>W274*W242</f>
        <v>0</v>
      </c>
      <c r="X248" s="326">
        <f>X274*X242</f>
        <v>0</v>
      </c>
      <c r="Y248" s="325">
        <f t="shared" ref="Y248:Y249" si="737">SUM(U248:X248)</f>
        <v>0</v>
      </c>
      <c r="Z248" s="326">
        <f>Z274*Z242</f>
        <v>0</v>
      </c>
      <c r="AA248" s="326">
        <f>AA274*AA242</f>
        <v>0</v>
      </c>
      <c r="AB248" s="326">
        <f>AB274*AB242</f>
        <v>0</v>
      </c>
      <c r="AC248" s="326">
        <f>AC274*AC242</f>
        <v>0</v>
      </c>
      <c r="AD248" s="325">
        <f t="shared" ref="AD248:AD249" si="738">SUM(Z248:AC248)</f>
        <v>0</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0</v>
      </c>
      <c r="K249" s="350">
        <v>20.215</v>
      </c>
      <c r="L249" s="350">
        <v>14.357</v>
      </c>
      <c r="M249" s="464">
        <v>13.377</v>
      </c>
      <c r="N249" s="350">
        <v>15.17</v>
      </c>
      <c r="O249" s="351">
        <f t="shared" si="735"/>
        <v>0</v>
      </c>
      <c r="P249" s="350">
        <v>35.637</v>
      </c>
      <c r="Q249" s="350">
        <v>18.193</v>
      </c>
      <c r="R249" s="350">
        <v>13.98</v>
      </c>
      <c r="S249" s="350">
        <v>20.417</v>
      </c>
      <c r="T249" s="351">
        <f t="shared" si="736"/>
        <v>0</v>
      </c>
      <c r="U249" s="352">
        <f t="shared" ref="U249:X249" si="739">U252*U28</f>
        <v>0</v>
      </c>
      <c r="V249" s="352">
        <f t="shared" si="739"/>
        <v>0</v>
      </c>
      <c r="W249" s="352">
        <f t="shared" si="739"/>
        <v>0</v>
      </c>
      <c r="X249" s="352">
        <f t="shared" si="739"/>
        <v>0</v>
      </c>
      <c r="Y249" s="351">
        <f t="shared" si="737"/>
        <v>0</v>
      </c>
      <c r="Z249" s="352">
        <f t="shared" ref="Z249:AC249" si="740">Z252*Z28</f>
        <v>0</v>
      </c>
      <c r="AA249" s="352">
        <f t="shared" si="740"/>
        <v>0</v>
      </c>
      <c r="AB249" s="352">
        <f t="shared" si="740"/>
        <v>0</v>
      </c>
      <c r="AC249" s="352">
        <f t="shared" si="740"/>
        <v>0</v>
      </c>
      <c r="AD249" s="351">
        <f t="shared" si="738"/>
        <v>0</v>
      </c>
      <c r="AE249" s="351">
        <f t="shared" ref="AE249:AG249" si="741">AE252*AE28</f>
        <v>0</v>
      </c>
      <c r="AF249" s="351">
        <f t="shared" si="741"/>
        <v>0</v>
      </c>
      <c r="AG249" s="351">
        <f t="shared" si="741"/>
        <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f t="shared" ref="U250:X250" si="744">SUM(U247:U249)</f>
        <v>2384.305</v>
      </c>
      <c r="V250" s="278">
        <f t="shared" si="744"/>
        <v>2384.305</v>
      </c>
      <c r="W250" s="278">
        <f t="shared" si="744"/>
        <v>2384.305</v>
      </c>
      <c r="X250" s="278">
        <f t="shared" si="744"/>
        <v>2384.305</v>
      </c>
      <c r="Y250" s="279">
        <f>X250</f>
        <v>2384.305</v>
      </c>
      <c r="Z250" s="278">
        <f t="shared" ref="Z250:AG250" si="745">SUM(Z247:Z249)</f>
        <v>2384.305</v>
      </c>
      <c r="AA250" s="278">
        <f t="shared" si="745"/>
        <v>2384.305</v>
      </c>
      <c r="AB250" s="278">
        <f t="shared" si="745"/>
        <v>2384.305</v>
      </c>
      <c r="AC250" s="278">
        <f t="shared" si="745"/>
        <v>2384.305</v>
      </c>
      <c r="AD250" s="279">
        <f t="shared" si="745"/>
        <v>2384.305</v>
      </c>
      <c r="AE250" s="279">
        <f t="shared" si="745"/>
        <v>2384.305</v>
      </c>
      <c r="AF250" s="279">
        <f t="shared" si="745"/>
        <v>2384.305</v>
      </c>
      <c r="AG250" s="279">
        <f t="shared" si="745"/>
        <v>2384.305</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v>
      </c>
      <c r="G252" s="466">
        <f t="shared" si="746"/>
        <v>0</v>
      </c>
      <c r="H252" s="466">
        <f t="shared" si="746"/>
        <v>0</v>
      </c>
      <c r="I252" s="467">
        <f t="shared" si="746"/>
        <v>0</v>
      </c>
      <c r="J252" s="468">
        <f t="shared" si="746"/>
        <v>0</v>
      </c>
      <c r="K252" s="466">
        <f t="shared" si="746"/>
        <v>0</v>
      </c>
      <c r="L252" s="466">
        <f t="shared" si="746"/>
        <v>0</v>
      </c>
      <c r="M252" s="467">
        <f t="shared" si="746"/>
        <v>0</v>
      </c>
      <c r="N252" s="466">
        <f t="shared" si="746"/>
        <v>0</v>
      </c>
      <c r="O252" s="468">
        <f t="shared" si="746"/>
        <v>0</v>
      </c>
      <c r="P252" s="466">
        <f t="shared" si="746"/>
        <v>0</v>
      </c>
      <c r="Q252" s="466">
        <f t="shared" si="746"/>
        <v>0</v>
      </c>
      <c r="R252" s="467">
        <f t="shared" si="746"/>
        <v>0</v>
      </c>
      <c r="S252" s="466">
        <f t="shared" ref="S252" si="747">S249/S28</f>
        <v>0</v>
      </c>
      <c r="T252" s="468">
        <f>T249/T28</f>
        <v>0</v>
      </c>
      <c r="U252" s="469">
        <f>S252</f>
        <v>0</v>
      </c>
      <c r="V252" s="469">
        <f t="shared" ref="V252" si="748">U252</f>
        <v>0</v>
      </c>
      <c r="W252" s="469">
        <f t="shared" ref="W252" si="749">V252</f>
        <v>0</v>
      </c>
      <c r="X252" s="469">
        <f t="shared" ref="X252" si="750">W252</f>
        <v>0</v>
      </c>
      <c r="Y252" s="468">
        <f>Y249/Y28</f>
        <v>0</v>
      </c>
      <c r="Z252" s="469">
        <f>X252</f>
        <v>0</v>
      </c>
      <c r="AA252" s="469">
        <f t="shared" ref="AA252:AC252" si="751">Z252</f>
        <v>0</v>
      </c>
      <c r="AB252" s="469">
        <f t="shared" si="751"/>
        <v>0</v>
      </c>
      <c r="AC252" s="469">
        <f t="shared" si="751"/>
        <v>0</v>
      </c>
      <c r="AD252" s="468">
        <f>AD249/AD28</f>
        <v>0</v>
      </c>
      <c r="AE252" s="470">
        <f>AC252</f>
        <v>0</v>
      </c>
      <c r="AF252" s="470">
        <f t="shared" ref="AF252:AG252" si="752">AE252</f>
        <v>0</v>
      </c>
      <c r="AG252" s="470">
        <f t="shared" si="752"/>
        <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f t="shared" ref="G255" si="753">F259</f>
        <v>7930.615</v>
      </c>
      <c r="H255" s="349">
        <f t="shared" ref="H255" si="754">G259</f>
        <v>7868.766</v>
      </c>
      <c r="I255" s="465">
        <f t="shared" ref="I255" si="755">H259</f>
        <v>7852.522</v>
      </c>
      <c r="J255" s="279">
        <f>F255</f>
        <v>0</v>
      </c>
      <c r="K255" s="349">
        <f t="shared" ref="K255" si="756">J259</f>
        <v>7849.844</v>
      </c>
      <c r="L255" s="349">
        <f t="shared" ref="L255" si="757">K259</f>
        <v>7937.908</v>
      </c>
      <c r="M255" s="465">
        <f t="shared" ref="M255" si="758">L259</f>
        <v>8022.546</v>
      </c>
      <c r="N255" s="349">
        <f t="shared" ref="N255" si="759">M259</f>
        <v>8124.134</v>
      </c>
      <c r="O255" s="279">
        <f>K255</f>
        <v>7849.844</v>
      </c>
      <c r="P255" s="349">
        <f t="shared" ref="P255" si="760">O259</f>
        <v>8270.145</v>
      </c>
      <c r="Q255" s="349">
        <f t="shared" ref="Q255" si="761">P259</f>
        <v>8311.857</v>
      </c>
      <c r="R255" s="465">
        <f t="shared" ref="R255:S255" si="762">Q259</f>
        <v>8309.035</v>
      </c>
      <c r="S255" s="349">
        <f t="shared" si="762"/>
        <v>8461.907</v>
      </c>
      <c r="T255" s="279">
        <f>O259</f>
        <v>8270.145</v>
      </c>
      <c r="U255" s="278">
        <f t="shared" ref="U255" si="763">T259</f>
        <v>8574.824999999999</v>
      </c>
      <c r="V255" s="278">
        <f t="shared" ref="V255" si="764">U259</f>
        <v>8692.661723045421</v>
      </c>
      <c r="W255" s="278">
        <f t="shared" ref="W255" si="765">V259</f>
        <v>8805.724400927804</v>
      </c>
      <c r="X255" s="278">
        <f t="shared" ref="X255" si="766">W259</f>
        <v>8960.68992729487</v>
      </c>
      <c r="Y255" s="279">
        <f>T259</f>
        <v>8574.824999999999</v>
      </c>
      <c r="Z255" s="278">
        <f t="shared" ref="Z255:AC255" si="767">Y259</f>
        <v>9112.919280488479</v>
      </c>
      <c r="AA255" s="278">
        <f t="shared" si="767"/>
        <v>9220.231209733292</v>
      </c>
      <c r="AB255" s="278">
        <f t="shared" si="767"/>
        <v>9354.852159873784</v>
      </c>
      <c r="AC255" s="278">
        <f t="shared" si="767"/>
        <v>9582.286791058357</v>
      </c>
      <c r="AD255" s="279">
        <f>Y259</f>
        <v>9112.919280488479</v>
      </c>
      <c r="AE255" s="279">
        <f t="shared" ref="AE255:AG255" si="768">AD259</f>
        <v>9829.65905021877</v>
      </c>
      <c r="AF255" s="279">
        <f t="shared" si="768"/>
        <v>10413.29035836821</v>
      </c>
      <c r="AG255" s="279">
        <f t="shared" si="768"/>
        <v>10962.7212773251</v>
      </c>
      <c r="AH255" s="8"/>
      <c r="AI255" s="8"/>
      <c r="AJ255" s="8"/>
      <c r="AK255" s="8"/>
    </row>
    <row r="256" ht="15.75" customHeight="1" spans="1:37" x14ac:dyDescent="0.25">
      <c r="A256" s="261"/>
      <c r="B256" s="8"/>
      <c r="C256" s="131" t="s">
        <v>287</v>
      </c>
      <c r="D256" s="8"/>
      <c r="E256" s="8"/>
      <c r="F256" s="354">
        <f t="shared" ref="F256:I256" si="769">F45</f>
        <v>1780.56</v>
      </c>
      <c r="G256" s="354">
        <f t="shared" si="769"/>
        <v>1651.242</v>
      </c>
      <c r="H256" s="354">
        <f t="shared" si="769"/>
        <v>2040.8880000000001</v>
      </c>
      <c r="I256" s="457">
        <f t="shared" si="769"/>
        <v>1968.6900000000005</v>
      </c>
      <c r="J256" s="158">
        <f t="shared" ref="J256:J258" si="770">SUM(F256:I256)</f>
        <v>7441.38</v>
      </c>
      <c r="K256" s="354">
        <f t="shared" ref="K256:N256" si="771">K45</f>
        <v>2551.9</v>
      </c>
      <c r="L256" s="354">
        <f t="shared" si="771"/>
        <v>2516.23</v>
      </c>
      <c r="M256" s="457">
        <f t="shared" si="771"/>
        <v>2595.48</v>
      </c>
      <c r="N256" s="354">
        <f t="shared" si="771"/>
        <v>2851.4590000000003</v>
      </c>
      <c r="O256" s="158">
        <f t="shared" ref="O256:O258" si="772">SUM(K256:N256)</f>
        <v>10515.069000000001</v>
      </c>
      <c r="P256" s="354">
        <f t="shared" ref="P256:S256" si="773">P45</f>
        <v>2472.8640000000005</v>
      </c>
      <c r="Q256" s="354">
        <f t="shared" si="773"/>
        <v>2494.315</v>
      </c>
      <c r="R256" s="457">
        <f t="shared" si="773"/>
        <v>2907.6740000000004</v>
      </c>
      <c r="S256" s="354">
        <f t="shared" si="773"/>
        <v>2948.8239999999987</v>
      </c>
      <c r="T256" s="158">
        <f t="shared" ref="T256:T258" si="774">SUM(P256:S256)</f>
        <v>10823.677</v>
      </c>
      <c r="U256" s="356">
        <f t="shared" ref="U256:X256" si="775">U45</f>
        <v>229.0767230454187</v>
      </c>
      <c r="V256" s="356">
        <f t="shared" si="775"/>
        <v>226.34267788238338</v>
      </c>
      <c r="W256" s="356">
        <f t="shared" si="775"/>
        <v>267.1655263670677</v>
      </c>
      <c r="X256" s="356">
        <f t="shared" si="775"/>
        <v>264.46535319360686</v>
      </c>
      <c r="Y256" s="158">
        <f t="shared" ref="Y256:Y258" si="776">SUM(U256:X256)</f>
        <v>987.0502804884766</v>
      </c>
      <c r="Z256" s="356">
        <f t="shared" ref="Z256:AC256" si="777">Z45</f>
        <v>240.79992924481266</v>
      </c>
      <c r="AA256" s="356">
        <f t="shared" si="777"/>
        <v>270.55695014049167</v>
      </c>
      <c r="AB256" s="356">
        <f t="shared" si="777"/>
        <v>362.074631184573</v>
      </c>
      <c r="AC256" s="356">
        <f t="shared" si="777"/>
        <v>382.05545916041285</v>
      </c>
      <c r="AD256" s="158">
        <f t="shared" ref="AD256:AD258" si="778">SUM(Z256:AC256)</f>
        <v>1255.4869697302902</v>
      </c>
      <c r="AE256" s="158">
        <f t="shared" ref="AE256:AG256" si="779">AE45</f>
        <v>1224.74047614944</v>
      </c>
      <c r="AF256" s="158">
        <f t="shared" si="779"/>
        <v>1286.7064621568888</v>
      </c>
      <c r="AG256" s="158">
        <f t="shared" si="779"/>
        <v>1227.672037528152</v>
      </c>
      <c r="AH256" s="8"/>
      <c r="AI256" s="8"/>
      <c r="AJ256" s="8"/>
      <c r="AK256" s="8"/>
    </row>
    <row r="257" ht="15.75" customHeight="1" spans="1:37" x14ac:dyDescent="0.25">
      <c r="A257" s="261"/>
      <c r="B257" s="8"/>
      <c r="C257" s="131" t="s">
        <v>399</v>
      </c>
      <c r="D257" s="8"/>
      <c r="E257" s="8"/>
      <c r="F257" s="459">
        <v>-68.769</v>
      </c>
      <c r="G257" s="360">
        <v>-69.929</v>
      </c>
      <c r="H257" s="360">
        <v>-69.919</v>
      </c>
      <c r="I257" s="459">
        <v>-69.978</v>
      </c>
      <c r="J257" s="158">
        <f t="shared" si="770"/>
        <v>0</v>
      </c>
      <c r="K257" s="360">
        <v>-69.909</v>
      </c>
      <c r="L257" s="360">
        <v>-69.914</v>
      </c>
      <c r="M257" s="459">
        <v>-81.569</v>
      </c>
      <c r="N257" s="360">
        <v>-81.572</v>
      </c>
      <c r="O257" s="158">
        <f t="shared" si="772"/>
        <v>0</v>
      </c>
      <c r="P257" s="360">
        <v>-92.735</v>
      </c>
      <c r="Q257" s="360">
        <v>-94.319</v>
      </c>
      <c r="R257" s="459">
        <v>-93.535</v>
      </c>
      <c r="S257" s="360">
        <v>-93.541</v>
      </c>
      <c r="T257" s="158">
        <f t="shared" si="774"/>
        <v>0</v>
      </c>
      <c r="U257" s="356">
        <f t="shared" ref="U257:X257" si="780">-U270</f>
        <v>0</v>
      </c>
      <c r="V257" s="356">
        <f t="shared" si="780"/>
        <v>0</v>
      </c>
      <c r="W257" s="356">
        <f t="shared" si="780"/>
        <v>0</v>
      </c>
      <c r="X257" s="356">
        <f t="shared" si="780"/>
        <v>0</v>
      </c>
      <c r="Y257" s="158">
        <f t="shared" si="776"/>
        <v>0</v>
      </c>
      <c r="Z257" s="356">
        <f t="shared" ref="Z257:AC257" si="781">-Z270</f>
        <v>0</v>
      </c>
      <c r="AA257" s="356">
        <f t="shared" si="781"/>
        <v>0</v>
      </c>
      <c r="AB257" s="356">
        <f t="shared" si="781"/>
        <v>0</v>
      </c>
      <c r="AC257" s="356">
        <f t="shared" si="781"/>
        <v>0</v>
      </c>
      <c r="AD257" s="158">
        <f t="shared" si="778"/>
        <v>0</v>
      </c>
      <c r="AE257" s="158">
        <f t="shared" ref="AE257:AG257" si="782">-AE270</f>
        <v>0</v>
      </c>
      <c r="AF257" s="158">
        <f t="shared" si="782"/>
        <v>0</v>
      </c>
      <c r="AG257" s="158">
        <f t="shared" si="782"/>
        <v>0</v>
      </c>
      <c r="AH257" s="8"/>
      <c r="AI257" s="8"/>
      <c r="AJ257" s="8"/>
      <c r="AK257" s="8"/>
    </row>
    <row r="258" ht="15.75" customHeight="1" spans="1:37" x14ac:dyDescent="0.25">
      <c r="A258" s="261"/>
      <c r="B258" s="8"/>
      <c r="C258" s="131" t="s">
        <v>400</v>
      </c>
      <c r="D258" s="8"/>
      <c r="E258" s="8"/>
      <c r="F258" s="379">
        <f>F259-SUM(F255:F257)</f>
        <v>6150.055</v>
      </c>
      <c r="G258" s="379">
        <f>G259-SUM(G255:G257)</f>
        <v>-1713.0910000000003</v>
      </c>
      <c r="H258" s="379">
        <f>H259-SUM(H255:H257)</f>
        <v>-2057.1320000000005</v>
      </c>
      <c r="I258" s="471">
        <f>I259-SUM(I255:I257)</f>
        <v>-1971.3679999999995</v>
      </c>
      <c r="J258" s="351">
        <f t="shared" si="770"/>
        <v>408.46399999999994</v>
      </c>
      <c r="K258" s="379">
        <f>K259-SUM(K255:K257)</f>
        <v>-2463.8360000000002</v>
      </c>
      <c r="L258" s="379">
        <f>L259-SUM(L255:L257)</f>
        <v>-2431.5920000000006</v>
      </c>
      <c r="M258" s="471">
        <f>M259-SUM(M255:M257)</f>
        <v>-2493.892</v>
      </c>
      <c r="N258" s="379">
        <f>N259-SUM(N255:N257)</f>
        <v>-2705.4480000000003</v>
      </c>
      <c r="O258" s="351">
        <f t="shared" si="772"/>
        <v>-10094.768</v>
      </c>
      <c r="P258" s="379">
        <f>P259-SUM(P255:P257)</f>
        <v>-2431.152000000002</v>
      </c>
      <c r="Q258" s="379">
        <f>Q259-SUM(Q255:Q257)</f>
        <v>-2497.1370000000006</v>
      </c>
      <c r="R258" s="471">
        <f>R259-SUM(R255:R257)</f>
        <v>-2754.8020000000015</v>
      </c>
      <c r="S258" s="379">
        <f>S259-SUM(S255:S257)</f>
        <v>-2835.905999999997</v>
      </c>
      <c r="T258" s="351">
        <f t="shared" si="774"/>
        <v>-10518.997000000001</v>
      </c>
      <c r="U258" s="374">
        <v>0</v>
      </c>
      <c r="V258" s="374">
        <v>0</v>
      </c>
      <c r="W258" s="374">
        <v>0</v>
      </c>
      <c r="X258" s="374">
        <v>0</v>
      </c>
      <c r="Y258" s="351">
        <f t="shared" si="776"/>
        <v>0</v>
      </c>
      <c r="Z258" s="374">
        <v>0</v>
      </c>
      <c r="AA258" s="374">
        <v>0</v>
      </c>
      <c r="AB258" s="374">
        <v>0</v>
      </c>
      <c r="AC258" s="374">
        <v>0</v>
      </c>
      <c r="AD258" s="351">
        <f t="shared" si="77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3">F149</f>
        <v>7930.615</v>
      </c>
      <c r="G259" s="349">
        <f t="shared" si="783"/>
        <v>7868.766</v>
      </c>
      <c r="H259" s="349">
        <f t="shared" si="783"/>
        <v>7852.522</v>
      </c>
      <c r="I259" s="465">
        <f t="shared" si="783"/>
        <v>7849.844</v>
      </c>
      <c r="J259" s="279">
        <f t="shared" si="783"/>
        <v>7849.844</v>
      </c>
      <c r="K259" s="349">
        <f t="shared" si="783"/>
        <v>7937.908</v>
      </c>
      <c r="L259" s="349">
        <f t="shared" si="783"/>
        <v>8022.546</v>
      </c>
      <c r="M259" s="465">
        <f t="shared" si="783"/>
        <v>8124.134</v>
      </c>
      <c r="N259" s="349">
        <f t="shared" si="783"/>
        <v>8270.145</v>
      </c>
      <c r="O259" s="279">
        <f t="shared" si="783"/>
        <v>8270.145</v>
      </c>
      <c r="P259" s="349">
        <f t="shared" si="783"/>
        <v>8311.857</v>
      </c>
      <c r="Q259" s="349">
        <f t="shared" si="783"/>
        <v>8309.035</v>
      </c>
      <c r="R259" s="465">
        <f t="shared" si="783"/>
        <v>8461.907</v>
      </c>
      <c r="S259" s="349">
        <f t="shared" ref="S259" si="784">S149</f>
        <v>8574.825</v>
      </c>
      <c r="T259" s="279">
        <f t="shared" ref="T259" si="785">SUM(T255:T258)</f>
        <v>8574.824999999999</v>
      </c>
      <c r="U259" s="278">
        <f t="shared" ref="U259" si="786">SUM(U255:U258)</f>
        <v>8692.661723045421</v>
      </c>
      <c r="V259" s="278">
        <f t="shared" ref="V259" si="787">SUM(V255:V258)</f>
        <v>8805.724400927804</v>
      </c>
      <c r="W259" s="278">
        <f t="shared" ref="W259" si="788">SUM(W255:W258)</f>
        <v>8960.68992729487</v>
      </c>
      <c r="X259" s="278">
        <f t="shared" ref="X259" si="789">SUM(X255:X258)</f>
        <v>9112.919280488477</v>
      </c>
      <c r="Y259" s="279">
        <f t="shared" ref="Y259:AG259" si="790">SUM(Y255:Y258)</f>
        <v>9112.919280488479</v>
      </c>
      <c r="Z259" s="278">
        <f t="shared" si="790"/>
        <v>9220.231209733292</v>
      </c>
      <c r="AA259" s="278">
        <f t="shared" si="790"/>
        <v>9354.852159873784</v>
      </c>
      <c r="AB259" s="278">
        <f t="shared" si="790"/>
        <v>9582.286791058357</v>
      </c>
      <c r="AC259" s="278">
        <f t="shared" si="790"/>
        <v>9829.65905021877</v>
      </c>
      <c r="AD259" s="279">
        <f t="shared" si="790"/>
        <v>9829.65905021877</v>
      </c>
      <c r="AE259" s="279">
        <f t="shared" si="790"/>
        <v>10413.29035836821</v>
      </c>
      <c r="AF259" s="279">
        <f t="shared" si="790"/>
        <v>10962.7212773251</v>
      </c>
      <c r="AG259" s="279">
        <f t="shared" si="790"/>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f t="shared" ref="G262" si="791">F264</f>
        <v>-421.105</v>
      </c>
      <c r="H262" s="349">
        <f t="shared" ref="H262" si="792">G264</f>
        <v>-370.052</v>
      </c>
      <c r="I262" s="465">
        <f t="shared" ref="I262" si="793">H264</f>
        <v>-398.25</v>
      </c>
      <c r="J262" s="279">
        <f>F262</f>
        <v>0</v>
      </c>
      <c r="K262" s="349">
        <f t="shared" ref="K262" si="794">J264</f>
        <v>-395.545</v>
      </c>
      <c r="L262" s="349">
        <f t="shared" ref="L262" si="795">K264</f>
        <v>-396.438</v>
      </c>
      <c r="M262" s="349">
        <f t="shared" ref="M262" si="796">L264</f>
        <v>-410.734</v>
      </c>
      <c r="N262" s="349">
        <f t="shared" ref="N262" si="797">M264</f>
        <v>-369.965</v>
      </c>
      <c r="O262" s="279">
        <f>K262</f>
        <v>-395.545</v>
      </c>
      <c r="P262" s="349">
        <f t="shared" ref="P262" si="798">O264</f>
        <v>-423.131</v>
      </c>
      <c r="Q262" s="349">
        <f t="shared" ref="Q262" si="799">P264</f>
        <v>-408.072</v>
      </c>
      <c r="R262" s="349">
        <f t="shared" ref="R262:S262" si="800">Q264</f>
        <v>-339.695</v>
      </c>
      <c r="S262" s="349">
        <f t="shared" si="800"/>
        <v>-374.927</v>
      </c>
      <c r="T262" s="279">
        <f>O264</f>
        <v>-423.131</v>
      </c>
      <c r="U262" s="278">
        <f t="shared" ref="U262" si="801">T264</f>
        <v>-384.434</v>
      </c>
      <c r="V262" s="278">
        <f t="shared" ref="V262" si="802">U264</f>
        <v>-384.434</v>
      </c>
      <c r="W262" s="278">
        <f t="shared" ref="W262" si="803">V264</f>
        <v>-384.434</v>
      </c>
      <c r="X262" s="278">
        <f t="shared" ref="X262" si="804">W264</f>
        <v>-384.434</v>
      </c>
      <c r="Y262" s="279">
        <f>T264</f>
        <v>-384.434</v>
      </c>
      <c r="Z262" s="278">
        <f t="shared" ref="Z262:AC262" si="805">Y264</f>
        <v>-384.434</v>
      </c>
      <c r="AA262" s="278">
        <f t="shared" si="805"/>
        <v>-384.434</v>
      </c>
      <c r="AB262" s="278">
        <f t="shared" si="805"/>
        <v>-384.434</v>
      </c>
      <c r="AC262" s="278">
        <f t="shared" si="805"/>
        <v>-384.434</v>
      </c>
      <c r="AD262" s="279">
        <f>Y264</f>
        <v>-384.434</v>
      </c>
      <c r="AE262" s="279">
        <f t="shared" ref="AE262:AG262" si="806">AD264</f>
        <v>-384.434</v>
      </c>
      <c r="AF262" s="279">
        <f t="shared" si="806"/>
        <v>-384.434</v>
      </c>
      <c r="AG262" s="279">
        <f t="shared" si="806"/>
        <v>-384.434</v>
      </c>
      <c r="AH262" s="8"/>
      <c r="AI262" s="8"/>
      <c r="AJ262" s="8"/>
      <c r="AK262" s="8"/>
    </row>
    <row r="263" ht="15.75" customHeight="1" spans="1:37" x14ac:dyDescent="0.25">
      <c r="A263" s="261"/>
      <c r="B263" s="8"/>
      <c r="C263" s="131" t="s">
        <v>402</v>
      </c>
      <c r="D263" s="8"/>
      <c r="E263" s="8"/>
      <c r="F263" s="379">
        <f t="shared" ref="F263:I263" si="807">F264-F262</f>
        <v>-421.105</v>
      </c>
      <c r="G263" s="379">
        <f t="shared" si="807"/>
        <v>51.053</v>
      </c>
      <c r="H263" s="379">
        <f t="shared" si="807"/>
        <v>-28.19799999999998</v>
      </c>
      <c r="I263" s="471">
        <f t="shared" si="807"/>
        <v>2.704999999999984</v>
      </c>
      <c r="J263" s="351">
        <f>SUM(F263:I263)</f>
        <v>-395.545</v>
      </c>
      <c r="K263" s="379">
        <f t="shared" ref="K263:N263" si="808">K264-K262</f>
        <v>-0.8929999999999723</v>
      </c>
      <c r="L263" s="379">
        <f t="shared" si="808"/>
        <v>-14.295999999999992</v>
      </c>
      <c r="M263" s="379">
        <f t="shared" si="808"/>
        <v>40.769000000000005</v>
      </c>
      <c r="N263" s="379">
        <f t="shared" si="808"/>
        <v>-53.166</v>
      </c>
      <c r="O263" s="351">
        <f>SUM(K263:N263)</f>
        <v>-27.585999999999956</v>
      </c>
      <c r="P263" s="379">
        <f t="shared" ref="P263:S263" si="809">P264-P262</f>
        <v>15.058999999999969</v>
      </c>
      <c r="Q263" s="379">
        <f t="shared" si="809"/>
        <v>68.37700000000001</v>
      </c>
      <c r="R263" s="379">
        <f t="shared" si="809"/>
        <v>-35.23200000000003</v>
      </c>
      <c r="S263" s="379">
        <f t="shared" si="809"/>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10">SUM(T262:T263)</f>
        <v>-384.434</v>
      </c>
      <c r="U264" s="278">
        <f t="shared" si="810"/>
        <v>-384.434</v>
      </c>
      <c r="V264" s="278">
        <f t="shared" si="810"/>
        <v>-384.434</v>
      </c>
      <c r="W264" s="278">
        <f t="shared" si="810"/>
        <v>-384.434</v>
      </c>
      <c r="X264" s="278">
        <f t="shared" si="810"/>
        <v>-384.434</v>
      </c>
      <c r="Y264" s="279">
        <f t="shared" ref="Y264:AG264" si="811">SUM(Y262:Y263)</f>
        <v>-384.434</v>
      </c>
      <c r="Z264" s="278">
        <f t="shared" si="811"/>
        <v>-384.434</v>
      </c>
      <c r="AA264" s="278">
        <f t="shared" si="811"/>
        <v>-384.434</v>
      </c>
      <c r="AB264" s="278">
        <f t="shared" si="811"/>
        <v>-384.434</v>
      </c>
      <c r="AC264" s="278">
        <f t="shared" si="811"/>
        <v>-384.434</v>
      </c>
      <c r="AD264" s="279">
        <f t="shared" si="811"/>
        <v>-384.434</v>
      </c>
      <c r="AE264" s="279">
        <f t="shared" si="811"/>
        <v>-384.434</v>
      </c>
      <c r="AF264" s="279">
        <f t="shared" si="811"/>
        <v>-384.434</v>
      </c>
      <c r="AG264" s="279">
        <f t="shared" si="811"/>
        <v>-384.434</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t="e">
        <f t="shared" ref="F267:X267" si="812">F270/F269</f>
        <v>#DIV/0!</v>
      </c>
      <c r="G267" s="377" t="e">
        <f t="shared" si="812"/>
        <v>#DIV/0!</v>
      </c>
      <c r="H267" s="377" t="e">
        <f t="shared" si="812"/>
        <v>#DIV/0!</v>
      </c>
      <c r="I267" s="377" t="e">
        <f t="shared" si="812"/>
        <v>#DIV/0!</v>
      </c>
      <c r="J267" s="118" t="e">
        <f t="shared" si="812"/>
        <v>#DIV/0!</v>
      </c>
      <c r="K267" s="377" t="e">
        <f t="shared" si="812"/>
        <v>#DIV/0!</v>
      </c>
      <c r="L267" s="377" t="e">
        <f t="shared" si="812"/>
        <v>#DIV/0!</v>
      </c>
      <c r="M267" s="377" t="e">
        <f t="shared" si="812"/>
        <v>#DIV/0!</v>
      </c>
      <c r="N267" s="377" t="e">
        <f t="shared" si="812"/>
        <v>#DIV/0!</v>
      </c>
      <c r="O267" s="118" t="e">
        <f t="shared" si="812"/>
        <v>#DIV/0!</v>
      </c>
      <c r="P267" s="377" t="e">
        <f t="shared" si="812"/>
        <v>#DIV/0!</v>
      </c>
      <c r="Q267" s="377" t="e">
        <f t="shared" si="812"/>
        <v>#DIV/0!</v>
      </c>
      <c r="R267" s="377" t="e">
        <f t="shared" si="812"/>
        <v>#DIV/0!</v>
      </c>
      <c r="S267" s="377" t="e">
        <f t="shared" ref="S267" si="813">S270/S269</f>
        <v>#DIV/0!</v>
      </c>
      <c r="T267" s="229" t="e">
        <f t="shared" si="812"/>
        <v>#DIV/0!</v>
      </c>
      <c r="U267" s="472" t="e">
        <f t="shared" si="812"/>
        <v>#DIV/0!</v>
      </c>
      <c r="V267" s="472" t="e">
        <f t="shared" si="812"/>
        <v>#DIV/0!</v>
      </c>
      <c r="W267" s="472" t="e">
        <f t="shared" si="812"/>
        <v>#DIV/0!</v>
      </c>
      <c r="X267" s="472" t="e">
        <f t="shared" si="812"/>
        <v>#DIV/0!</v>
      </c>
      <c r="Y267" s="229" t="e">
        <f t="shared" ref="Y267:AG267" si="814">Y270/Y269</f>
        <v>#DIV/0!</v>
      </c>
      <c r="Z267" s="472" t="e">
        <f t="shared" si="814"/>
        <v>#DIV/0!</v>
      </c>
      <c r="AA267" s="472" t="e">
        <f t="shared" si="814"/>
        <v>#DIV/0!</v>
      </c>
      <c r="AB267" s="472" t="e">
        <f t="shared" si="814"/>
        <v>#DIV/0!</v>
      </c>
      <c r="AC267" s="472" t="e">
        <f t="shared" si="814"/>
        <v>#DIV/0!</v>
      </c>
      <c r="AD267" s="229" t="e">
        <f t="shared" si="814"/>
        <v>#DIV/0!</v>
      </c>
      <c r="AE267" s="229" t="e">
        <f t="shared" si="814"/>
        <v>#DIV/0!</v>
      </c>
      <c r="AF267" s="229" t="e">
        <f t="shared" si="814"/>
        <v>#DIV/0!</v>
      </c>
      <c r="AG267" s="229" t="e">
        <f t="shared" si="814"/>
        <v>#DIV/0!</v>
      </c>
      <c r="AH267" s="8"/>
      <c r="AI267" s="8"/>
      <c r="AJ267" s="8"/>
      <c r="AK267" s="8"/>
    </row>
    <row r="268" ht="15.75" customHeight="1" spans="1:37" x14ac:dyDescent="0.25">
      <c r="A268" s="261"/>
      <c r="B268" s="8"/>
      <c r="C268" s="131" t="s">
        <v>47</v>
      </c>
      <c r="D268" s="8"/>
      <c r="E268" s="8"/>
      <c r="F268" s="403" t="e">
        <f>4*F267/F242</f>
        <v>#DIV/0!</v>
      </c>
      <c r="G268" s="403" t="e">
        <f>4*G267/G242</f>
        <v>#DIV/0!</v>
      </c>
      <c r="H268" s="403" t="e">
        <f>4*H267/H242</f>
        <v>#DIV/0!</v>
      </c>
      <c r="I268" s="403" t="e">
        <f>4*I267/I242</f>
        <v>#DIV/0!</v>
      </c>
      <c r="J268" s="404" t="e">
        <f>J267/J242</f>
        <v>#DIV/0!</v>
      </c>
      <c r="K268" s="403" t="e">
        <f>4*K267/K242</f>
        <v>#DIV/0!</v>
      </c>
      <c r="L268" s="403" t="e">
        <f>4*L267/L242</f>
        <v>#DIV/0!</v>
      </c>
      <c r="M268" s="403" t="e">
        <f>4*M267/M242</f>
        <v>#DIV/0!</v>
      </c>
      <c r="N268" s="403" t="e">
        <f>4*N267/N242</f>
        <v>#DIV/0!</v>
      </c>
      <c r="O268" s="404" t="e">
        <f>O267/O242</f>
        <v>#DIV/0!</v>
      </c>
      <c r="P268" s="403" t="e">
        <f>4*P267/P242</f>
        <v>#DIV/0!</v>
      </c>
      <c r="Q268" s="403" t="e">
        <f>4*Q267/Q242</f>
        <v>#DIV/0!</v>
      </c>
      <c r="R268" s="403" t="e">
        <f>4*R267/R242</f>
        <v>#DIV/0!</v>
      </c>
      <c r="S268" s="403" t="e">
        <f>4*S267/S242</f>
        <v>#DIV/0!</v>
      </c>
      <c r="T268" s="404" t="e">
        <f>T267/T242</f>
        <v>#DIV/0!</v>
      </c>
      <c r="U268" s="405" t="e">
        <f>U267*4/U242</f>
        <v>#DIV/0!</v>
      </c>
      <c r="V268" s="405" t="e">
        <f>V267*4/V242</f>
        <v>#DIV/0!</v>
      </c>
      <c r="W268" s="405" t="e">
        <f>W267*4/W242</f>
        <v>#DIV/0!</v>
      </c>
      <c r="X268" s="405" t="e">
        <f>X267*4/X242</f>
        <v>#DIV/0!</v>
      </c>
      <c r="Y268" s="404" t="e">
        <f>Y267/Y242</f>
        <v>#DIV/0!</v>
      </c>
      <c r="Z268" s="405" t="e">
        <f>Z267*4/Z242</f>
        <v>#DIV/0!</v>
      </c>
      <c r="AA268" s="405" t="e">
        <f>AA267*4/AA242</f>
        <v>#DIV/0!</v>
      </c>
      <c r="AB268" s="405" t="e">
        <f>AB267*4/AB242</f>
        <v>#DIV/0!</v>
      </c>
      <c r="AC268" s="405" t="e">
        <f>AC267*4/AC242</f>
        <v>#DIV/0!</v>
      </c>
      <c r="AD268" s="404" t="e">
        <f>AD267/AD242</f>
        <v>#DIV/0!</v>
      </c>
      <c r="AE268" s="404" t="e">
        <f>AE267/AE242</f>
        <v>#DIV/0!</v>
      </c>
      <c r="AF268" s="404" t="e">
        <f>AF267/AF242</f>
        <v>#DIV/0!</v>
      </c>
      <c r="AG268" s="404" t="e">
        <f>AG267/AG242</f>
        <v>#DIV/0!</v>
      </c>
      <c r="AH268" s="8"/>
      <c r="AI268" s="8"/>
      <c r="AJ268" s="8"/>
      <c r="AK268" s="8"/>
    </row>
    <row r="269" ht="15.75" customHeight="1" spans="1:37" x14ac:dyDescent="0.25">
      <c r="A269" s="261"/>
      <c r="B269" s="8"/>
      <c r="C269" s="131" t="s">
        <v>405</v>
      </c>
      <c r="D269" s="8"/>
      <c r="E269" s="8"/>
      <c r="F269" s="354">
        <f t="shared" ref="F269:X269" si="815">F285</f>
        <v>0</v>
      </c>
      <c r="G269" s="354">
        <f t="shared" si="815"/>
        <v>0</v>
      </c>
      <c r="H269" s="354">
        <f t="shared" si="815"/>
        <v>0</v>
      </c>
      <c r="I269" s="354">
        <f t="shared" si="815"/>
        <v>0</v>
      </c>
      <c r="J269" s="158">
        <f t="shared" si="815"/>
        <v>0</v>
      </c>
      <c r="K269" s="354">
        <f t="shared" si="815"/>
        <v>0</v>
      </c>
      <c r="L269" s="354">
        <f t="shared" si="815"/>
        <v>0</v>
      </c>
      <c r="M269" s="354">
        <f t="shared" si="815"/>
        <v>0</v>
      </c>
      <c r="N269" s="354">
        <f t="shared" si="815"/>
        <v>0</v>
      </c>
      <c r="O269" s="158">
        <f t="shared" si="815"/>
        <v>0</v>
      </c>
      <c r="P269" s="354">
        <f t="shared" si="815"/>
        <v>0</v>
      </c>
      <c r="Q269" s="354">
        <f t="shared" si="815"/>
        <v>0</v>
      </c>
      <c r="R269" s="354">
        <f t="shared" si="815"/>
        <v>0</v>
      </c>
      <c r="S269" s="354">
        <f t="shared" ref="S269" si="816">S285</f>
        <v>0</v>
      </c>
      <c r="T269" s="158" t="e">
        <f t="shared" si="815"/>
        <v>#DIV/0!</v>
      </c>
      <c r="U269" s="356" t="e">
        <f t="shared" si="815"/>
        <v>#DIV/0!</v>
      </c>
      <c r="V269" s="356" t="e">
        <f t="shared" si="815"/>
        <v>#DIV/0!</v>
      </c>
      <c r="W269" s="356" t="e">
        <f t="shared" si="815"/>
        <v>#DIV/0!</v>
      </c>
      <c r="X269" s="356" t="e">
        <f t="shared" si="815"/>
        <v>#DIV/0!</v>
      </c>
      <c r="Y269" s="158" t="e">
        <f t="shared" ref="Y269:AG269" si="817">Y285</f>
        <v>#DIV/0!</v>
      </c>
      <c r="Z269" s="356" t="e">
        <f t="shared" si="817"/>
        <v>#DIV/0!</v>
      </c>
      <c r="AA269" s="356" t="e">
        <f t="shared" si="817"/>
        <v>#DIV/0!</v>
      </c>
      <c r="AB269" s="356" t="e">
        <f t="shared" si="817"/>
        <v>#DIV/0!</v>
      </c>
      <c r="AC269" s="356" t="e">
        <f t="shared" si="817"/>
        <v>#DIV/0!</v>
      </c>
      <c r="AD269" s="158" t="e">
        <f t="shared" si="817"/>
        <v>#DIV/0!</v>
      </c>
      <c r="AE269" s="158" t="e">
        <f t="shared" si="817"/>
        <v>#DIV/0!</v>
      </c>
      <c r="AF269" s="158" t="e">
        <f t="shared" si="817"/>
        <v>#DIV/0!</v>
      </c>
      <c r="AG269" s="158" t="e">
        <f t="shared" si="817"/>
        <v>#DIV/0!</v>
      </c>
      <c r="AH269" s="8"/>
      <c r="AI269" s="8"/>
      <c r="AJ269" s="8"/>
      <c r="AK269" s="8"/>
    </row>
    <row r="270" ht="15.75" customHeight="1" spans="1:37" x14ac:dyDescent="0.25">
      <c r="A270" s="261"/>
      <c r="B270" s="8"/>
      <c r="C270" s="131" t="s">
        <v>406</v>
      </c>
      <c r="D270" s="8"/>
      <c r="E270" s="8"/>
      <c r="F270" s="349">
        <f>-F257</f>
        <v>0</v>
      </c>
      <c r="G270" s="349">
        <f>-G257</f>
        <v>0</v>
      </c>
      <c r="H270" s="349">
        <f>-H257</f>
        <v>0</v>
      </c>
      <c r="I270" s="349">
        <f>-I257</f>
        <v>0</v>
      </c>
      <c r="J270" s="279">
        <f>SUM(F270:I270)</f>
        <v>0</v>
      </c>
      <c r="K270" s="349">
        <f>-K257</f>
        <v>0</v>
      </c>
      <c r="L270" s="349">
        <f>-L257</f>
        <v>0</v>
      </c>
      <c r="M270" s="349">
        <f>-M257</f>
        <v>0</v>
      </c>
      <c r="N270" s="349">
        <f>-N257</f>
        <v>0</v>
      </c>
      <c r="O270" s="279">
        <f>SUM(K270:N270)</f>
        <v>0</v>
      </c>
      <c r="P270" s="349">
        <f>-P257</f>
        <v>0</v>
      </c>
      <c r="Q270" s="349">
        <f>-Q257</f>
        <v>0</v>
      </c>
      <c r="R270" s="349">
        <f>-R257</f>
        <v>0</v>
      </c>
      <c r="S270" s="349">
        <f>-S257</f>
        <v>0</v>
      </c>
      <c r="T270" s="279">
        <f>SUM(P270:S270)</f>
        <v>0</v>
      </c>
      <c r="U270" s="278">
        <f t="shared" ref="U270" si="818">P270*(1+U276)</f>
        <v>0</v>
      </c>
      <c r="V270" s="278">
        <f t="shared" ref="V270" si="819">Q270*(1+V276)</f>
        <v>0</v>
      </c>
      <c r="W270" s="278">
        <f t="shared" ref="W270" si="820">R270*(1+W276)</f>
        <v>0</v>
      </c>
      <c r="X270" s="278">
        <f t="shared" ref="X270" si="821">S270*(1+X276)</f>
        <v>0</v>
      </c>
      <c r="Y270" s="279">
        <f>SUM(U270:X270)</f>
        <v>0</v>
      </c>
      <c r="Z270" s="278">
        <f t="shared" ref="Z270:AC270" si="822">U270*(1+Z276)</f>
        <v>0</v>
      </c>
      <c r="AA270" s="278">
        <f t="shared" si="822"/>
        <v>0</v>
      </c>
      <c r="AB270" s="278">
        <f t="shared" si="822"/>
        <v>0</v>
      </c>
      <c r="AC270" s="278">
        <f t="shared" si="822"/>
        <v>0</v>
      </c>
      <c r="AD270" s="279">
        <f>SUM(Z270:AC270)</f>
        <v>0</v>
      </c>
      <c r="AE270" s="279">
        <f t="shared" ref="AE270:AG270" si="823">AD270*(1+AE276)</f>
        <v>0</v>
      </c>
      <c r="AF270" s="279">
        <f t="shared" si="823"/>
        <v>0</v>
      </c>
      <c r="AG270" s="279">
        <f t="shared" si="823"/>
        <v>0</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4">SUM(P274:S274)</f>
        <v>0</v>
      </c>
      <c r="U274" s="438">
        <v>17</v>
      </c>
      <c r="V274" s="438">
        <v>0</v>
      </c>
      <c r="W274" s="438">
        <v>0</v>
      </c>
      <c r="X274" s="438">
        <v>0</v>
      </c>
      <c r="Y274" s="474">
        <f t="shared" ref="Y274:Y275" si="825">SUM(U274:X274)</f>
        <v>17</v>
      </c>
      <c r="Z274" s="438">
        <v>-2</v>
      </c>
      <c r="AA274" s="438">
        <v>1</v>
      </c>
      <c r="AB274" s="438">
        <v>2</v>
      </c>
      <c r="AC274" s="438">
        <v>1</v>
      </c>
      <c r="AD274" s="325">
        <f t="shared" ref="AD274:AD275" si="82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7">F244</f>
        <v>0</v>
      </c>
      <c r="G275" s="354">
        <f t="shared" si="827"/>
        <v>0</v>
      </c>
      <c r="H275" s="354">
        <f t="shared" si="827"/>
        <v>0</v>
      </c>
      <c r="I275" s="354">
        <f t="shared" si="827"/>
        <v>0</v>
      </c>
      <c r="J275" s="158">
        <f t="shared" si="827"/>
        <v>0</v>
      </c>
      <c r="K275" s="354">
        <f t="shared" si="827"/>
        <v>0</v>
      </c>
      <c r="L275" s="354">
        <f t="shared" si="827"/>
        <v>0</v>
      </c>
      <c r="M275" s="354">
        <f t="shared" si="827"/>
        <v>0</v>
      </c>
      <c r="N275" s="354">
        <f t="shared" si="827"/>
        <v>0</v>
      </c>
      <c r="O275" s="158">
        <f t="shared" si="827"/>
        <v>0</v>
      </c>
      <c r="P275" s="354">
        <f t="shared" si="827"/>
        <v>0</v>
      </c>
      <c r="Q275" s="354">
        <f t="shared" si="827"/>
        <v>0</v>
      </c>
      <c r="R275" s="354">
        <f t="shared" si="827"/>
        <v>0</v>
      </c>
      <c r="S275" s="354">
        <f t="shared" ref="S275" si="828">S244</f>
        <v>0</v>
      </c>
      <c r="T275" s="158">
        <f t="shared" si="824"/>
        <v>0</v>
      </c>
      <c r="U275" s="368">
        <f>Drivers!U170</f>
        <v>40</v>
      </c>
      <c r="V275" s="368">
        <f>Drivers!V170</f>
        <v>40</v>
      </c>
      <c r="W275" s="368">
        <f>Drivers!W170</f>
        <v>40</v>
      </c>
      <c r="X275" s="368">
        <f>Drivers!X170</f>
        <v>40</v>
      </c>
      <c r="Y275" s="158">
        <f t="shared" si="825"/>
        <v>160</v>
      </c>
      <c r="Z275" s="368">
        <f>Drivers!Z170</f>
        <v>40</v>
      </c>
      <c r="AA275" s="368">
        <f>Drivers!AA170</f>
        <v>40</v>
      </c>
      <c r="AB275" s="368">
        <f>Drivers!AB170</f>
        <v>40</v>
      </c>
      <c r="AC275" s="368">
        <f>Drivers!AC170</f>
        <v>40</v>
      </c>
      <c r="AD275" s="158">
        <f t="shared" si="82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9">G270/B270-1</f>
        <v>#DIV/0!</v>
      </c>
      <c r="H276" s="403" t="e">
        <f t="shared" ref="H276" si="830">H270/C270-1</f>
        <v>#VALUE!</v>
      </c>
      <c r="I276" s="403" t="e">
        <f t="shared" ref="I276" si="831">I270/D270-1</f>
        <v>#DIV/0!</v>
      </c>
      <c r="J276" s="404" t="e">
        <f t="shared" ref="J276" si="832">J270/E270-1</f>
        <v>#DIV/0!</v>
      </c>
      <c r="K276" s="403" t="e">
        <f t="shared" ref="K276" si="833">K270/F270-1</f>
        <v>#DIV/0!</v>
      </c>
      <c r="L276" s="403" t="e">
        <f t="shared" ref="L276" si="834">L270/G270-1</f>
        <v>#DIV/0!</v>
      </c>
      <c r="M276" s="403" t="e">
        <f t="shared" ref="M276" si="835">M270/H270-1</f>
        <v>#DIV/0!</v>
      </c>
      <c r="N276" s="403" t="e">
        <f t="shared" ref="N276" si="836">N270/I270-1</f>
        <v>#DIV/0!</v>
      </c>
      <c r="O276" s="404" t="e">
        <f t="shared" ref="O276" si="837">O270/J270-1</f>
        <v>#DIV/0!</v>
      </c>
      <c r="P276" s="403" t="e">
        <f t="shared" ref="P276" si="838">P270/K270-1</f>
        <v>#DIV/0!</v>
      </c>
      <c r="Q276" s="403" t="e">
        <f t="shared" ref="Q276" si="839">Q270/L270-1</f>
        <v>#DIV/0!</v>
      </c>
      <c r="R276" s="403" t="e">
        <f t="shared" ref="R276:S276" si="840">R270/M270-1</f>
        <v>#DIV/0!</v>
      </c>
      <c r="S276" s="403" t="e">
        <f t="shared" si="840"/>
        <v>#DIV/0!</v>
      </c>
      <c r="T276" s="404" t="e">
        <f>T270/O270-1</f>
        <v>#DIV/0!</v>
      </c>
      <c r="U276" s="443">
        <f>Drivers!U101</f>
        <v>0.2</v>
      </c>
      <c r="V276" s="443">
        <f>Drivers!V101</f>
        <v>0.2</v>
      </c>
      <c r="W276" s="443">
        <f>Drivers!W101</f>
        <v>0.2</v>
      </c>
      <c r="X276" s="443">
        <f>Drivers!X101</f>
        <v>0.2</v>
      </c>
      <c r="Y276" s="404" t="e">
        <f>Y270/T270-1</f>
        <v>#DIV/0!</v>
      </c>
      <c r="Z276" s="443">
        <f>Drivers!Z101</f>
        <v>0.2</v>
      </c>
      <c r="AA276" s="443">
        <f>Drivers!AA101</f>
        <v>0.2</v>
      </c>
      <c r="AB276" s="443">
        <f>Drivers!AB101</f>
        <v>0.2</v>
      </c>
      <c r="AC276" s="443">
        <f>Drivers!AC101</f>
        <v>0.2</v>
      </c>
      <c r="AD276" s="404" t="e">
        <f>AD270/Y270-1</f>
        <v>#DIV/0!</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3">T283</f>
        <v>0</v>
      </c>
      <c r="V280" s="359" t="e">
        <f t="shared" ref="V280" si="844">U283</f>
        <v>#DIV/0!</v>
      </c>
      <c r="W280" s="359" t="e">
        <f t="shared" ref="W280" si="845">V283</f>
        <v>#DIV/0!</v>
      </c>
      <c r="X280" s="359" t="e">
        <f t="shared" ref="X280" si="846">W283</f>
        <v>#DIV/0!</v>
      </c>
      <c r="Y280" s="8"/>
      <c r="Z280" s="359" t="e">
        <f t="shared" ref="Z280:AC280" si="847">Y283</f>
        <v>#DIV/0!</v>
      </c>
      <c r="AA280" s="359" t="e">
        <f t="shared" si="847"/>
        <v>#DIV/0!</v>
      </c>
      <c r="AB280" s="359" t="e">
        <f t="shared" si="847"/>
        <v>#DIV/0!</v>
      </c>
      <c r="AC280" s="359" t="e">
        <f t="shared" si="847"/>
        <v>#DIV/0!</v>
      </c>
      <c r="AD280" s="158" t="e">
        <f>Y283</f>
        <v>#DIV/0!</v>
      </c>
      <c r="AE280" s="475" t="e">
        <f t="shared" ref="AE280:AG280" si="848">AD283</f>
        <v>#DIV/0!</v>
      </c>
      <c r="AF280" s="475" t="e">
        <f t="shared" si="848"/>
        <v>#DIV/0!</v>
      </c>
      <c r="AG280" s="475" t="e">
        <f t="shared" si="848"/>
        <v>#DIV/0!</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9">SUM(P281:S281)</f>
        <v>0</v>
      </c>
      <c r="U281" s="359">
        <f t="shared" ref="U281:X281" si="850">U274</f>
        <v>17</v>
      </c>
      <c r="V281" s="359">
        <f t="shared" si="850"/>
        <v>0</v>
      </c>
      <c r="W281" s="359">
        <f t="shared" si="850"/>
        <v>0</v>
      </c>
      <c r="X281" s="359">
        <f t="shared" si="850"/>
        <v>0</v>
      </c>
      <c r="Y281" s="475">
        <f t="shared" ref="Y281:Y282" si="851">SUM(U281:X281)</f>
        <v>17</v>
      </c>
      <c r="Z281" s="359">
        <f t="shared" ref="Z281:AC281" si="852">Z274</f>
        <v>-2</v>
      </c>
      <c r="AA281" s="359">
        <f t="shared" si="852"/>
        <v>1</v>
      </c>
      <c r="AB281" s="359">
        <f t="shared" si="852"/>
        <v>2</v>
      </c>
      <c r="AC281" s="359">
        <f t="shared" si="852"/>
        <v>1</v>
      </c>
      <c r="AD281" s="475">
        <f t="shared" ref="AD281:AD282" si="853">SUM(Z281:AC281)</f>
        <v>2</v>
      </c>
      <c r="AE281" s="475">
        <f t="shared" ref="AE281:AG281" si="854">AE274</f>
        <v>0</v>
      </c>
      <c r="AF281" s="475">
        <f t="shared" si="854"/>
        <v>0</v>
      </c>
      <c r="AG281" s="475">
        <f t="shared" si="85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9"/>
        <v>0</v>
      </c>
      <c r="U282" s="481" t="e">
        <f>-U243</f>
        <v>#DIV/0!</v>
      </c>
      <c r="V282" s="481" t="e">
        <f>-V243</f>
        <v>#DIV/0!</v>
      </c>
      <c r="W282" s="481" t="e">
        <f>-W243</f>
        <v>#DIV/0!</v>
      </c>
      <c r="X282" s="481" t="e">
        <f>-X243</f>
        <v>#DIV/0!</v>
      </c>
      <c r="Y282" s="480" t="e">
        <f t="shared" si="851"/>
        <v>#DIV/0!</v>
      </c>
      <c r="Z282" s="481" t="e">
        <f>-Z243</f>
        <v>#DIV/0!</v>
      </c>
      <c r="AA282" s="481" t="e">
        <f>-AA243</f>
        <v>#DIV/0!</v>
      </c>
      <c r="AB282" s="481" t="e">
        <f>-AB243</f>
        <v>#DIV/0!</v>
      </c>
      <c r="AC282" s="481" t="e">
        <f>-AC243</f>
        <v>#DIV/0!</v>
      </c>
      <c r="AD282" s="480" t="e">
        <f t="shared" si="853"/>
        <v>#DIV/0!</v>
      </c>
      <c r="AE282" s="480" t="e">
        <f>-AE243</f>
        <v>#DIV/0!</v>
      </c>
      <c r="AF282" s="480" t="e">
        <f>-AF243</f>
        <v>#DIV/0!</v>
      </c>
      <c r="AG282" s="480" t="e">
        <f>-AG243</f>
        <v>#DIV/0!</v>
      </c>
      <c r="AH282" s="8"/>
      <c r="AI282" s="8"/>
      <c r="AJ282" s="8"/>
      <c r="AK282" s="8"/>
    </row>
    <row r="283" ht="15.75" customHeight="1" spans="1:37" x14ac:dyDescent="0.25">
      <c r="A283" s="261"/>
      <c r="B283" s="8"/>
      <c r="C283" s="8" t="s">
        <v>414</v>
      </c>
      <c r="D283" s="8"/>
      <c r="E283" s="8"/>
      <c r="F283" s="360"/>
      <c r="G283" s="360"/>
      <c r="H283" s="360"/>
      <c r="I283" s="360"/>
      <c r="J283" s="373"/>
      <c r="K283" s="360"/>
      <c r="L283" s="360"/>
      <c r="M283" s="360"/>
      <c r="N283" s="360"/>
      <c r="O283" s="373"/>
      <c r="P283" s="360"/>
      <c r="Q283" s="360"/>
      <c r="R283" s="360"/>
      <c r="S283" s="360"/>
      <c r="T283" s="158">
        <f>S283</f>
        <v>0</v>
      </c>
      <c r="U283" s="356" t="e">
        <f t="shared" ref="U283:X283" si="855">SUM(U280:U282)</f>
        <v>#DIV/0!</v>
      </c>
      <c r="V283" s="356" t="e">
        <f t="shared" si="855"/>
        <v>#DIV/0!</v>
      </c>
      <c r="W283" s="356" t="e">
        <f t="shared" si="855"/>
        <v>#DIV/0!</v>
      </c>
      <c r="X283" s="356" t="e">
        <f t="shared" si="855"/>
        <v>#DIV/0!</v>
      </c>
      <c r="Y283" s="158" t="e">
        <f>X283</f>
        <v>#DIV/0!</v>
      </c>
      <c r="Z283" s="356" t="e">
        <f t="shared" ref="Z283:AG283" si="856">SUM(Z280:Z282)</f>
        <v>#DIV/0!</v>
      </c>
      <c r="AA283" s="356" t="e">
        <f t="shared" si="856"/>
        <v>#DIV/0!</v>
      </c>
      <c r="AB283" s="356" t="e">
        <f t="shared" si="856"/>
        <v>#DIV/0!</v>
      </c>
      <c r="AC283" s="356" t="e">
        <f t="shared" si="856"/>
        <v>#DIV/0!</v>
      </c>
      <c r="AD283" s="158" t="e">
        <f t="shared" si="856"/>
        <v>#DIV/0!</v>
      </c>
      <c r="AE283" s="158" t="e">
        <f t="shared" si="856"/>
        <v>#DIV/0!</v>
      </c>
      <c r="AF283" s="158" t="e">
        <f t="shared" si="856"/>
        <v>#DIV/0!</v>
      </c>
      <c r="AG283" s="158" t="e">
        <f t="shared" si="856"/>
        <v>#DIV/0!</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c r="G285" s="360"/>
      <c r="H285" s="360"/>
      <c r="I285" s="360"/>
      <c r="J285" s="373"/>
      <c r="K285" s="360"/>
      <c r="L285" s="360"/>
      <c r="M285" s="360"/>
      <c r="N285" s="360"/>
      <c r="O285" s="373"/>
      <c r="P285" s="360"/>
      <c r="Q285" s="360"/>
      <c r="R285" s="360"/>
      <c r="S285" s="360"/>
      <c r="T285" s="158" t="e">
        <f>AVERAGE(P285:S285)</f>
        <v>#DIV/0!</v>
      </c>
      <c r="U285" s="356" t="e">
        <f t="shared" ref="U285:X285" si="857">AVERAGE(U283,U280)</f>
        <v>#DIV/0!</v>
      </c>
      <c r="V285" s="356" t="e">
        <f t="shared" si="857"/>
        <v>#DIV/0!</v>
      </c>
      <c r="W285" s="356" t="e">
        <f t="shared" si="857"/>
        <v>#DIV/0!</v>
      </c>
      <c r="X285" s="356" t="e">
        <f t="shared" si="857"/>
        <v>#DIV/0!</v>
      </c>
      <c r="Y285" s="158" t="e">
        <f>AVERAGE(U285:X285)</f>
        <v>#DIV/0!</v>
      </c>
      <c r="Z285" s="356" t="e">
        <f t="shared" ref="Z285:AC285" si="858">AVERAGE(Z283,Z280)</f>
        <v>#DIV/0!</v>
      </c>
      <c r="AA285" s="356" t="e">
        <f t="shared" si="858"/>
        <v>#DIV/0!</v>
      </c>
      <c r="AB285" s="356" t="e">
        <f t="shared" si="858"/>
        <v>#DIV/0!</v>
      </c>
      <c r="AC285" s="356" t="e">
        <f t="shared" si="858"/>
        <v>#DIV/0!</v>
      </c>
      <c r="AD285" s="158" t="e">
        <f>AVERAGE(Z285:AC285)</f>
        <v>#DIV/0!</v>
      </c>
      <c r="AE285" s="158" t="e">
        <f t="shared" ref="AE285:AG285" si="859">AVERAGE(AE283,AE280)</f>
        <v>#DIV/0!</v>
      </c>
      <c r="AF285" s="158" t="e">
        <f t="shared" si="859"/>
        <v>#DIV/0!</v>
      </c>
      <c r="AG285" s="158" t="e">
        <f t="shared" si="859"/>
        <v>#DIV/0!</v>
      </c>
      <c r="AH285" s="8"/>
      <c r="AI285" s="8"/>
      <c r="AJ285" s="8"/>
      <c r="AK285" s="8"/>
    </row>
    <row r="286" ht="15.75" customHeight="1" spans="1:37" x14ac:dyDescent="0.25">
      <c r="A286" s="261"/>
      <c r="B286" s="8"/>
      <c r="C286" s="131" t="s">
        <v>416</v>
      </c>
      <c r="D286" s="8"/>
      <c r="E286" s="8"/>
      <c r="F286" s="379">
        <f t="shared" ref="F286:R286" si="860">F287-F285</f>
        <v>0</v>
      </c>
      <c r="G286" s="379">
        <f t="shared" si="860"/>
        <v>0</v>
      </c>
      <c r="H286" s="379">
        <f t="shared" si="860"/>
        <v>0</v>
      </c>
      <c r="I286" s="379">
        <f t="shared" si="860"/>
        <v>0</v>
      </c>
      <c r="J286" s="351">
        <f t="shared" si="860"/>
        <v>0</v>
      </c>
      <c r="K286" s="379">
        <f t="shared" si="860"/>
        <v>0</v>
      </c>
      <c r="L286" s="379">
        <f t="shared" si="860"/>
        <v>0</v>
      </c>
      <c r="M286" s="379">
        <f t="shared" si="860"/>
        <v>0</v>
      </c>
      <c r="N286" s="379">
        <f t="shared" si="860"/>
        <v>0</v>
      </c>
      <c r="O286" s="351">
        <f t="shared" si="860"/>
        <v>0</v>
      </c>
      <c r="P286" s="379">
        <f t="shared" si="860"/>
        <v>0</v>
      </c>
      <c r="Q286" s="379">
        <f t="shared" si="860"/>
        <v>0</v>
      </c>
      <c r="R286" s="379">
        <f t="shared" si="860"/>
        <v>0</v>
      </c>
      <c r="S286" s="379">
        <f t="shared" ref="S286" si="861">S287-S285</f>
        <v>0</v>
      </c>
      <c r="T286" s="351" t="e">
        <f>T287-T285</f>
        <v>#DIV/0!</v>
      </c>
      <c r="U286" s="374">
        <v>12</v>
      </c>
      <c r="V286" s="374">
        <v>2</v>
      </c>
      <c r="W286" s="374">
        <v>-7</v>
      </c>
      <c r="X286" s="374">
        <v>-17</v>
      </c>
      <c r="Y286" s="351" t="e">
        <f>Y287-Y285</f>
        <v>#DIV/0!</v>
      </c>
      <c r="Z286" s="374">
        <v>-30</v>
      </c>
      <c r="AA286" s="374">
        <v>-9</v>
      </c>
      <c r="AB286" s="374">
        <v>-47</v>
      </c>
      <c r="AC286" s="374">
        <v>-56</v>
      </c>
      <c r="AD286" s="351" t="e">
        <f>AD287-AD285</f>
        <v>#DIV/0!</v>
      </c>
      <c r="AE286" s="375">
        <f>AC286</f>
        <v>-56</v>
      </c>
      <c r="AF286" s="375">
        <f t="shared" ref="AF286:AG286" si="862">AE286</f>
        <v>-56</v>
      </c>
      <c r="AG286" s="375">
        <f t="shared" si="862"/>
        <v>-56</v>
      </c>
      <c r="AH286" s="8"/>
      <c r="AI286" s="8"/>
      <c r="AJ286" s="8"/>
      <c r="AK286" s="8"/>
    </row>
    <row r="287" ht="15.75" customHeight="1" spans="1:37" x14ac:dyDescent="0.25">
      <c r="A287" s="261"/>
      <c r="B287" s="8"/>
      <c r="C287" s="8" t="s">
        <v>417</v>
      </c>
      <c r="D287" s="8"/>
      <c r="E287" s="8"/>
      <c r="F287" s="360"/>
      <c r="G287" s="360"/>
      <c r="H287" s="360"/>
      <c r="I287" s="360"/>
      <c r="J287" s="373"/>
      <c r="K287" s="360"/>
      <c r="L287" s="360"/>
      <c r="M287" s="360"/>
      <c r="N287" s="360"/>
      <c r="O287" s="373"/>
      <c r="P287" s="360"/>
      <c r="Q287" s="360"/>
      <c r="R287" s="360"/>
      <c r="S287" s="360"/>
      <c r="T287" s="158" t="e">
        <f>AVERAGE(P287:S287)</f>
        <v>#DIV/0!</v>
      </c>
      <c r="U287" s="356" t="e">
        <f t="shared" ref="U287:X287" si="863">SUM(U285:U286)</f>
        <v>#DIV/0!</v>
      </c>
      <c r="V287" s="356" t="e">
        <f t="shared" si="863"/>
        <v>#DIV/0!</v>
      </c>
      <c r="W287" s="356" t="e">
        <f t="shared" si="863"/>
        <v>#DIV/0!</v>
      </c>
      <c r="X287" s="356" t="e">
        <f t="shared" si="863"/>
        <v>#DIV/0!</v>
      </c>
      <c r="Y287" s="158" t="e">
        <f>AVERAGE(U287:X287)</f>
        <v>#DIV/0!</v>
      </c>
      <c r="Z287" s="356" t="e">
        <f t="shared" ref="Z287:AC287" si="864">SUM(Z285:Z286)</f>
        <v>#DIV/0!</v>
      </c>
      <c r="AA287" s="356" t="e">
        <f t="shared" si="864"/>
        <v>#DIV/0!</v>
      </c>
      <c r="AB287" s="356" t="e">
        <f t="shared" si="864"/>
        <v>#DIV/0!</v>
      </c>
      <c r="AC287" s="356" t="e">
        <f t="shared" si="864"/>
        <v>#DIV/0!</v>
      </c>
      <c r="AD287" s="158" t="e">
        <f>AVERAGE(Z287:AC287)</f>
        <v>#DIV/0!</v>
      </c>
      <c r="AE287" s="158" t="e">
        <f t="shared" ref="AE287:AG287" si="865">SUM(AE285:AE286)</f>
        <v>#DIV/0!</v>
      </c>
      <c r="AF287" s="158" t="e">
        <f t="shared" si="865"/>
        <v>#DIV/0!</v>
      </c>
      <c r="AG287" s="158" t="e">
        <f t="shared" si="865"/>
        <v>#DIV/0!</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8">-U270</f>
        <v>0</v>
      </c>
      <c r="V293" s="356">
        <f t="shared" si="868"/>
        <v>0</v>
      </c>
      <c r="W293" s="356">
        <f t="shared" si="868"/>
        <v>0</v>
      </c>
      <c r="X293" s="356">
        <f t="shared" si="868"/>
        <v>0</v>
      </c>
      <c r="Y293" s="8"/>
      <c r="Z293" s="356">
        <f t="shared" ref="Z293:AC293" si="869">-Z270</f>
        <v>0</v>
      </c>
      <c r="AA293" s="356">
        <f t="shared" si="869"/>
        <v>0</v>
      </c>
      <c r="AB293" s="356">
        <f t="shared" si="869"/>
        <v>0</v>
      </c>
      <c r="AC293" s="356">
        <f t="shared" si="869"/>
        <v>0</v>
      </c>
      <c r="AD293" s="8"/>
      <c r="AE293" s="158">
        <f t="shared" ref="AE293:AG293" si="870">-AE270</f>
        <v>0</v>
      </c>
      <c r="AF293" s="158">
        <f t="shared" si="870"/>
        <v>0</v>
      </c>
      <c r="AG293" s="158">
        <f t="shared" si="870"/>
        <v>0</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0</v>
      </c>
      <c r="V294" s="326">
        <f>V248</f>
        <v>0</v>
      </c>
      <c r="W294" s="326">
        <f>W248</f>
        <v>0</v>
      </c>
      <c r="X294" s="326">
        <f>X248</f>
        <v>0</v>
      </c>
      <c r="Y294" s="8"/>
      <c r="Z294" s="326">
        <f>Z248</f>
        <v>0</v>
      </c>
      <c r="AA294" s="326">
        <f>AA248</f>
        <v>0</v>
      </c>
      <c r="AB294" s="326">
        <f>AB248</f>
        <v>0</v>
      </c>
      <c r="AC294" s="326">
        <f>AC248</f>
        <v>0</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1">SUM(U291:U296)</f>
        <v>5595.564145661041</v>
      </c>
      <c r="V297" s="278">
        <f t="shared" si="871"/>
        <v>12095.142742395466</v>
      </c>
      <c r="W297" s="278">
        <f t="shared" si="871"/>
        <v>11218.575268770033</v>
      </c>
      <c r="X297" s="278">
        <f t="shared" si="871"/>
        <v>9479.530104737225</v>
      </c>
      <c r="Y297" s="8"/>
      <c r="Z297" s="278">
        <f t="shared" ref="Z297:AC297" si="872">SUM(Z291:Z296)</f>
        <v>14395.638827571272</v>
      </c>
      <c r="AA297" s="278">
        <f t="shared" si="872"/>
        <v>13750.242483802393</v>
      </c>
      <c r="AB297" s="278">
        <f t="shared" si="872"/>
        <v>11690.772663972906</v>
      </c>
      <c r="AC297" s="278">
        <f t="shared" si="872"/>
        <v>9861.634977439584</v>
      </c>
      <c r="AD297" s="8"/>
      <c r="AE297" s="279">
        <f t="shared" ref="AE297:AG297" si="873">SUM(AE291:AE296)</f>
        <v>12906.165817772267</v>
      </c>
      <c r="AF297" s="279">
        <f t="shared" si="873"/>
        <v>12079.587481521752</v>
      </c>
      <c r="AG297" s="279">
        <f t="shared" si="873"/>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4">SUM(U297:U299)</f>
        <v>5845.564145661041</v>
      </c>
      <c r="V300" s="278">
        <f t="shared" si="874"/>
        <v>12345.142742395466</v>
      </c>
      <c r="W300" s="278">
        <f t="shared" si="874"/>
        <v>11468.575268770033</v>
      </c>
      <c r="X300" s="278">
        <f t="shared" si="874"/>
        <v>9729.530104737225</v>
      </c>
      <c r="Y300" s="8"/>
      <c r="Z300" s="278">
        <f t="shared" ref="Z300:AC300" si="875">SUM(Z297:Z299)</f>
        <v>14645.638827571272</v>
      </c>
      <c r="AA300" s="278">
        <f t="shared" si="875"/>
        <v>14000.242483802393</v>
      </c>
      <c r="AB300" s="278">
        <f t="shared" si="875"/>
        <v>11940.772663972906</v>
      </c>
      <c r="AC300" s="278">
        <f t="shared" si="875"/>
        <v>10111.634977439584</v>
      </c>
      <c r="AD300" s="8"/>
      <c r="AE300" s="279">
        <f t="shared" ref="AE300:AG300" si="876">SUM(AE297:AE299)</f>
        <v>14406.165817772267</v>
      </c>
      <c r="AF300" s="279">
        <f t="shared" si="876"/>
        <v>13579.587481521752</v>
      </c>
      <c r="AG300" s="279">
        <f t="shared" si="876"/>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77">F180/F28</f>
        <v>0</v>
      </c>
      <c r="G302" s="485">
        <f t="shared" si="877"/>
        <v>0</v>
      </c>
      <c r="H302" s="485">
        <f t="shared" si="877"/>
        <v>0</v>
      </c>
      <c r="I302" s="485">
        <f t="shared" si="877"/>
        <v>0</v>
      </c>
      <c r="J302" s="486">
        <f t="shared" si="877"/>
        <v>0</v>
      </c>
      <c r="K302" s="485">
        <f t="shared" si="877"/>
        <v>0</v>
      </c>
      <c r="L302" s="485">
        <f t="shared" si="877"/>
        <v>0</v>
      </c>
      <c r="M302" s="485">
        <f t="shared" si="877"/>
        <v>0</v>
      </c>
      <c r="N302" s="485">
        <f t="shared" si="877"/>
        <v>0</v>
      </c>
      <c r="O302" s="486">
        <f t="shared" si="877"/>
        <v>0</v>
      </c>
      <c r="P302" s="485">
        <f t="shared" si="877"/>
        <v>0</v>
      </c>
      <c r="Q302" s="485">
        <f t="shared" si="877"/>
        <v>0</v>
      </c>
      <c r="R302" s="485">
        <f t="shared" si="877"/>
        <v>0</v>
      </c>
      <c r="S302" s="485">
        <f t="shared" ref="S302" si="878">S180/S28</f>
        <v>0</v>
      </c>
      <c r="T302" s="486">
        <f t="shared" si="877"/>
        <v>0</v>
      </c>
      <c r="U302" s="487">
        <f>+AVERAGE(F302:T302)</f>
        <v>0</v>
      </c>
      <c r="V302" s="487">
        <f t="shared" ref="V302:X302" si="879">+AVERAGE(G302:U302)</f>
        <v>0</v>
      </c>
      <c r="W302" s="487">
        <f t="shared" si="879"/>
        <v>0</v>
      </c>
      <c r="X302" s="487">
        <f t="shared" si="879"/>
        <v>0</v>
      </c>
      <c r="Y302" s="8"/>
      <c r="Z302" s="487">
        <f t="shared" ref="Z302:AC302" si="880">AVERAGE($F$302:$V$302)</f>
        <v>0</v>
      </c>
      <c r="AA302" s="487">
        <f t="shared" si="880"/>
        <v>0</v>
      </c>
      <c r="AB302" s="487">
        <f t="shared" si="880"/>
        <v>0</v>
      </c>
      <c r="AC302" s="487">
        <f t="shared" si="880"/>
        <v>0</v>
      </c>
      <c r="AD302" s="8"/>
      <c r="AE302" s="486">
        <f t="shared" ref="AE302:AG302" si="881">AVERAGE($F$302:$V$302)</f>
        <v>0</v>
      </c>
      <c r="AF302" s="486">
        <f t="shared" si="881"/>
        <v>0</v>
      </c>
      <c r="AG302" s="486">
        <f t="shared" si="881"/>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2">E307</f>
        <v>0</v>
      </c>
      <c r="G305" s="349">
        <f t="shared" ref="G305" si="883">F307</f>
        <v>0</v>
      </c>
      <c r="H305" s="349">
        <f t="shared" ref="H305" si="884">G307</f>
        <v>0</v>
      </c>
      <c r="I305" s="349">
        <f t="shared" ref="I305" si="885">H307</f>
        <v>0</v>
      </c>
      <c r="J305" s="279">
        <f>F305</f>
        <v>0</v>
      </c>
      <c r="K305" s="349">
        <f t="shared" ref="K305" si="886">J307</f>
        <v>0</v>
      </c>
      <c r="L305" s="349">
        <f t="shared" ref="L305" si="887">K307</f>
        <v>0</v>
      </c>
      <c r="M305" s="349">
        <f t="shared" ref="M305" si="888">L307</f>
        <v>0</v>
      </c>
      <c r="N305" s="349">
        <f t="shared" ref="N305" si="889">M307</f>
        <v>0</v>
      </c>
      <c r="O305" s="279">
        <f>K305</f>
        <v>0</v>
      </c>
      <c r="P305" s="349">
        <f t="shared" ref="P305" si="890">O307</f>
        <v>0</v>
      </c>
      <c r="Q305" s="349">
        <f t="shared" ref="Q305" si="891">P307</f>
        <v>0</v>
      </c>
      <c r="R305" s="349">
        <f t="shared" ref="R305:S305" si="892">Q307</f>
        <v>0</v>
      </c>
      <c r="S305" s="349">
        <f t="shared" si="892"/>
        <v>0</v>
      </c>
      <c r="T305" s="8"/>
      <c r="U305" s="278">
        <f>S307</f>
        <v>0</v>
      </c>
      <c r="V305" s="278">
        <f t="shared" ref="V305" si="893">U307</f>
        <v>0</v>
      </c>
      <c r="W305" s="278">
        <f t="shared" ref="W305" si="894">V307</f>
        <v>0</v>
      </c>
      <c r="X305" s="278">
        <f t="shared" ref="X305" si="895">W307</f>
        <v>0</v>
      </c>
      <c r="Y305" s="8"/>
      <c r="Z305" s="278">
        <f>X307</f>
        <v>0</v>
      </c>
      <c r="AA305" s="278">
        <f t="shared" ref="AA305:AC305" si="896">Z307</f>
        <v>0</v>
      </c>
      <c r="AB305" s="278">
        <f t="shared" si="896"/>
        <v>0</v>
      </c>
      <c r="AC305" s="278">
        <f t="shared" si="896"/>
        <v>0</v>
      </c>
      <c r="AD305" s="8"/>
      <c r="AE305" s="279">
        <f>AC307</f>
        <v>0</v>
      </c>
      <c r="AF305" s="279">
        <f t="shared" ref="AF305:AG305" si="897">AE307</f>
        <v>0</v>
      </c>
      <c r="AG305" s="279">
        <f t="shared" si="897"/>
        <v>0</v>
      </c>
      <c r="AH305" s="8"/>
      <c r="AI305" s="8"/>
      <c r="AJ305" s="8"/>
      <c r="AK305" s="8"/>
    </row>
    <row r="306" ht="15.75" customHeight="1" spans="1:37" x14ac:dyDescent="0.25">
      <c r="A306" s="261"/>
      <c r="B306" s="8"/>
      <c r="C306" s="131" t="s">
        <v>426</v>
      </c>
      <c r="D306" s="8"/>
      <c r="E306" s="8"/>
      <c r="F306" s="354">
        <f t="shared" ref="F306:I306" si="898">F307-F305</f>
        <v>0</v>
      </c>
      <c r="G306" s="354">
        <f t="shared" si="898"/>
        <v>0</v>
      </c>
      <c r="H306" s="354">
        <f t="shared" si="898"/>
        <v>0</v>
      </c>
      <c r="I306" s="354">
        <f t="shared" si="898"/>
        <v>0</v>
      </c>
      <c r="J306" s="158">
        <f>IF(J308&gt;J305,J308-J305,0)</f>
        <v>0</v>
      </c>
      <c r="K306" s="354">
        <f t="shared" ref="K306:N306" si="899">K307-K305</f>
        <v>0</v>
      </c>
      <c r="L306" s="354">
        <f t="shared" si="899"/>
        <v>0</v>
      </c>
      <c r="M306" s="354">
        <f t="shared" si="899"/>
        <v>0</v>
      </c>
      <c r="N306" s="354">
        <f t="shared" si="899"/>
        <v>0</v>
      </c>
      <c r="O306" s="158">
        <f>IF(O308&gt;O305,O308-O305,0)</f>
        <v>0</v>
      </c>
      <c r="P306" s="354">
        <f t="shared" ref="P306:S306" si="900">P307-P305</f>
        <v>0</v>
      </c>
      <c r="Q306" s="354">
        <f t="shared" si="900"/>
        <v>0</v>
      </c>
      <c r="R306" s="354">
        <f t="shared" si="900"/>
        <v>0</v>
      </c>
      <c r="S306" s="354">
        <f t="shared" si="900"/>
        <v>0</v>
      </c>
      <c r="T306" s="8"/>
      <c r="U306" s="326">
        <f t="shared" ref="U306:X306" si="901">IF(U300&lt;0,-U300,IF(U300&gt;U305,-U305,-U300))</f>
        <v>0</v>
      </c>
      <c r="V306" s="326">
        <f t="shared" si="901"/>
        <v>0</v>
      </c>
      <c r="W306" s="326">
        <f t="shared" si="901"/>
        <v>0</v>
      </c>
      <c r="X306" s="326">
        <f t="shared" si="901"/>
        <v>0</v>
      </c>
      <c r="Y306" s="8"/>
      <c r="Z306" s="326">
        <f t="shared" ref="Z306:AC306" si="902">IF(Z300&lt;0,-Z300,IF(Z300&gt;Z305,-Z305,-Z300))</f>
        <v>0</v>
      </c>
      <c r="AA306" s="326">
        <f t="shared" si="902"/>
        <v>0</v>
      </c>
      <c r="AB306" s="326">
        <f t="shared" si="902"/>
        <v>0</v>
      </c>
      <c r="AC306" s="326">
        <f t="shared" si="902"/>
        <v>0</v>
      </c>
      <c r="AD306" s="8"/>
      <c r="AE306" s="325">
        <f t="shared" ref="AE306:AG306" si="903">IF(AE300&lt;0,-AE300,IF(AE300&gt;AE305,-AE305,-AE300))</f>
        <v>0</v>
      </c>
      <c r="AF306" s="325">
        <f t="shared" si="903"/>
        <v>0</v>
      </c>
      <c r="AG306" s="325">
        <f t="shared" si="903"/>
        <v>0</v>
      </c>
      <c r="AH306" s="8"/>
      <c r="AI306" s="8"/>
      <c r="AJ306" s="8"/>
      <c r="AK306" s="8"/>
    </row>
    <row r="307" ht="15.75" customHeight="1" spans="1:37" x14ac:dyDescent="0.25">
      <c r="A307" s="261"/>
      <c r="B307" s="8"/>
      <c r="C307" s="8" t="s">
        <v>397</v>
      </c>
      <c r="D307" s="8"/>
      <c r="E307" s="8"/>
      <c r="F307" s="349">
        <f t="shared" ref="F307:R307" si="904">F140</f>
        <v>0</v>
      </c>
      <c r="G307" s="349">
        <f t="shared" si="904"/>
        <v>0</v>
      </c>
      <c r="H307" s="349">
        <f t="shared" si="904"/>
        <v>0</v>
      </c>
      <c r="I307" s="349">
        <f t="shared" si="904"/>
        <v>0</v>
      </c>
      <c r="J307" s="279">
        <f t="shared" si="904"/>
        <v>0</v>
      </c>
      <c r="K307" s="349">
        <f t="shared" si="904"/>
        <v>0</v>
      </c>
      <c r="L307" s="349">
        <f t="shared" si="904"/>
        <v>0</v>
      </c>
      <c r="M307" s="349">
        <f t="shared" si="904"/>
        <v>0</v>
      </c>
      <c r="N307" s="349">
        <f t="shared" si="904"/>
        <v>0</v>
      </c>
      <c r="O307" s="279">
        <f t="shared" si="904"/>
        <v>0</v>
      </c>
      <c r="P307" s="349">
        <f t="shared" si="904"/>
        <v>0</v>
      </c>
      <c r="Q307" s="349">
        <f t="shared" si="904"/>
        <v>0</v>
      </c>
      <c r="R307" s="349">
        <f t="shared" si="904"/>
        <v>0</v>
      </c>
      <c r="S307" s="349">
        <f t="shared" ref="S307" si="905">S140</f>
        <v>0</v>
      </c>
      <c r="T307" s="8"/>
      <c r="U307" s="278">
        <f t="shared" ref="U307:X307" si="906">SUM(U305:U306)</f>
        <v>0</v>
      </c>
      <c r="V307" s="278">
        <f t="shared" si="906"/>
        <v>0</v>
      </c>
      <c r="W307" s="278">
        <f t="shared" si="906"/>
        <v>0</v>
      </c>
      <c r="X307" s="278">
        <f t="shared" si="906"/>
        <v>0</v>
      </c>
      <c r="Y307" s="8"/>
      <c r="Z307" s="278">
        <f t="shared" ref="Z307:AC307" si="907">SUM(Z305:Z306)</f>
        <v>0</v>
      </c>
      <c r="AA307" s="278">
        <f t="shared" si="907"/>
        <v>0</v>
      </c>
      <c r="AB307" s="278">
        <f t="shared" si="907"/>
        <v>0</v>
      </c>
      <c r="AC307" s="278">
        <f t="shared" si="907"/>
        <v>0</v>
      </c>
      <c r="AD307" s="8"/>
      <c r="AE307" s="279">
        <f t="shared" ref="AE307:AG307" si="908">SUM(AE305:AE306)</f>
        <v>0</v>
      </c>
      <c r="AF307" s="279">
        <f t="shared" si="908"/>
        <v>0</v>
      </c>
      <c r="AG307" s="279">
        <f t="shared" si="908"/>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f t="shared" ref="G310" si="909">F313</f>
        <v>0</v>
      </c>
      <c r="H310" s="349">
        <f t="shared" ref="H310" si="910">G313</f>
        <v>0</v>
      </c>
      <c r="I310" s="349">
        <f t="shared" ref="I310" si="911">H313</f>
        <v>0</v>
      </c>
      <c r="J310" s="279">
        <f>F310</f>
        <v>0</v>
      </c>
      <c r="K310" s="349">
        <f t="shared" ref="K310" si="912">J313</f>
        <v>0</v>
      </c>
      <c r="L310" s="349">
        <f t="shared" ref="L310" si="913">K313</f>
        <v>0</v>
      </c>
      <c r="M310" s="349">
        <f t="shared" ref="M310" si="914">L313</f>
        <v>0</v>
      </c>
      <c r="N310" s="349">
        <f t="shared" ref="N310" si="915">M313</f>
        <v>0</v>
      </c>
      <c r="O310" s="279">
        <f>K310</f>
        <v>0</v>
      </c>
      <c r="P310" s="349">
        <f t="shared" ref="P310" si="916">O313</f>
        <v>0</v>
      </c>
      <c r="Q310" s="349">
        <f t="shared" ref="Q310" si="917">P313</f>
        <v>0</v>
      </c>
      <c r="R310" s="349">
        <f t="shared" ref="R310:S310" si="918">Q313</f>
        <v>0</v>
      </c>
      <c r="S310" s="349">
        <f t="shared" si="918"/>
        <v>0</v>
      </c>
      <c r="T310" s="8"/>
      <c r="U310" s="278">
        <f>S313</f>
        <v>0</v>
      </c>
      <c r="V310" s="278">
        <f t="shared" ref="V310" si="919">U313</f>
        <v>250</v>
      </c>
      <c r="W310" s="278">
        <f t="shared" ref="W310" si="920">V313</f>
        <v>500</v>
      </c>
      <c r="X310" s="278">
        <f t="shared" ref="X310" si="921">W313</f>
        <v>750</v>
      </c>
      <c r="Y310" s="8"/>
      <c r="Z310" s="278">
        <f>X313</f>
        <v>1000</v>
      </c>
      <c r="AA310" s="278">
        <f t="shared" ref="AA310:AC310" si="922">Z313</f>
        <v>1250</v>
      </c>
      <c r="AB310" s="278">
        <f t="shared" si="922"/>
        <v>1500</v>
      </c>
      <c r="AC310" s="278">
        <f t="shared" si="922"/>
        <v>1750</v>
      </c>
      <c r="AD310" s="8"/>
      <c r="AE310" s="279">
        <f>AC313</f>
        <v>2000</v>
      </c>
      <c r="AF310" s="279">
        <f t="shared" ref="AF310:AG310" si="923">AE313</f>
        <v>3500</v>
      </c>
      <c r="AG310" s="279">
        <f t="shared" si="923"/>
        <v>5000</v>
      </c>
      <c r="AH310" s="8"/>
      <c r="AI310" s="8"/>
      <c r="AJ310" s="8"/>
      <c r="AK310" s="8"/>
    </row>
    <row r="311" ht="15.75" customHeight="1" spans="1:37" x14ac:dyDescent="0.25">
      <c r="A311" s="261"/>
      <c r="B311" s="8"/>
      <c r="C311" s="131" t="s">
        <v>297</v>
      </c>
      <c r="D311" s="8"/>
      <c r="E311" s="8"/>
      <c r="F311" s="354">
        <f t="shared" ref="F311:R311" si="924">IF(F313&gt;F310,F313-F310,0)</f>
        <v>0</v>
      </c>
      <c r="G311" s="354">
        <f t="shared" si="924"/>
        <v>0</v>
      </c>
      <c r="H311" s="354">
        <f t="shared" si="924"/>
        <v>0</v>
      </c>
      <c r="I311" s="354">
        <f t="shared" si="924"/>
        <v>0</v>
      </c>
      <c r="J311" s="158">
        <f t="shared" si="924"/>
        <v>0</v>
      </c>
      <c r="K311" s="354">
        <f t="shared" si="924"/>
        <v>0</v>
      </c>
      <c r="L311" s="354">
        <f t="shared" si="924"/>
        <v>0</v>
      </c>
      <c r="M311" s="354">
        <f t="shared" si="924"/>
        <v>0</v>
      </c>
      <c r="N311" s="354">
        <f t="shared" si="924"/>
        <v>0</v>
      </c>
      <c r="O311" s="158">
        <f t="shared" si="924"/>
        <v>0</v>
      </c>
      <c r="P311" s="354">
        <f t="shared" si="924"/>
        <v>0</v>
      </c>
      <c r="Q311" s="354">
        <f t="shared" si="924"/>
        <v>0</v>
      </c>
      <c r="R311" s="354">
        <f t="shared" si="924"/>
        <v>0</v>
      </c>
      <c r="S311" s="354">
        <f t="shared" ref="S311" si="925">IF(S313&gt;S310,S313-S310,0)</f>
        <v>0</v>
      </c>
      <c r="T311" s="8"/>
      <c r="U311" s="326">
        <f t="shared" ref="U311:X311" si="926">U298</f>
        <v>250</v>
      </c>
      <c r="V311" s="326">
        <f t="shared" si="926"/>
        <v>250</v>
      </c>
      <c r="W311" s="326">
        <f t="shared" si="926"/>
        <v>250</v>
      </c>
      <c r="X311" s="326">
        <f t="shared" si="926"/>
        <v>250</v>
      </c>
      <c r="Y311" s="8"/>
      <c r="Z311" s="326">
        <f t="shared" ref="Z311:AC311" si="927">Z298</f>
        <v>250</v>
      </c>
      <c r="AA311" s="326">
        <f t="shared" si="927"/>
        <v>250</v>
      </c>
      <c r="AB311" s="326">
        <f t="shared" si="927"/>
        <v>250</v>
      </c>
      <c r="AC311" s="326">
        <f t="shared" si="927"/>
        <v>250</v>
      </c>
      <c r="AD311" s="8"/>
      <c r="AE311" s="325">
        <f t="shared" ref="AE311:AG311" si="928">AE298</f>
        <v>1500</v>
      </c>
      <c r="AF311" s="325">
        <f t="shared" si="928"/>
        <v>1500</v>
      </c>
      <c r="AG311" s="325">
        <f t="shared" si="928"/>
        <v>1500</v>
      </c>
      <c r="AH311" s="8"/>
      <c r="AI311" s="8"/>
      <c r="AJ311" s="8"/>
      <c r="AK311" s="8"/>
    </row>
    <row r="312" ht="15.75" customHeight="1" spans="1:37" x14ac:dyDescent="0.25">
      <c r="A312" s="261"/>
      <c r="B312" s="8"/>
      <c r="C312" s="131" t="s">
        <v>428</v>
      </c>
      <c r="D312" s="8"/>
      <c r="E312" s="8"/>
      <c r="F312" s="354">
        <f t="shared" ref="F312:R312" si="929">IF(F310&gt;F313,F313-F310,0)</f>
        <v>0</v>
      </c>
      <c r="G312" s="354">
        <f t="shared" si="929"/>
        <v>0</v>
      </c>
      <c r="H312" s="354">
        <f t="shared" si="929"/>
        <v>0</v>
      </c>
      <c r="I312" s="354">
        <f t="shared" si="929"/>
        <v>0</v>
      </c>
      <c r="J312" s="158">
        <f t="shared" si="929"/>
        <v>0</v>
      </c>
      <c r="K312" s="354">
        <f t="shared" si="929"/>
        <v>0</v>
      </c>
      <c r="L312" s="354">
        <f t="shared" si="929"/>
        <v>0</v>
      </c>
      <c r="M312" s="354">
        <f t="shared" si="929"/>
        <v>0</v>
      </c>
      <c r="N312" s="354">
        <f t="shared" si="929"/>
        <v>0</v>
      </c>
      <c r="O312" s="158">
        <f t="shared" si="929"/>
        <v>0</v>
      </c>
      <c r="P312" s="354">
        <f t="shared" si="929"/>
        <v>0</v>
      </c>
      <c r="Q312" s="354">
        <f t="shared" si="929"/>
        <v>0</v>
      </c>
      <c r="R312" s="354">
        <f t="shared" si="929"/>
        <v>0</v>
      </c>
      <c r="S312" s="354">
        <f t="shared" ref="S312" si="930">IF(S310&gt;S313,S313-S310,0)</f>
        <v>0</v>
      </c>
      <c r="T312" s="8"/>
      <c r="U312" s="326">
        <f t="shared" ref="U312:X312" si="931">U299</f>
        <v>0</v>
      </c>
      <c r="V312" s="326">
        <f t="shared" si="931"/>
        <v>0</v>
      </c>
      <c r="W312" s="326">
        <f t="shared" si="931"/>
        <v>0</v>
      </c>
      <c r="X312" s="326">
        <f t="shared" si="931"/>
        <v>0</v>
      </c>
      <c r="Y312" s="8"/>
      <c r="Z312" s="326">
        <f t="shared" ref="Z312:AC312" si="932">Z299</f>
        <v>0</v>
      </c>
      <c r="AA312" s="326">
        <f t="shared" si="932"/>
        <v>0</v>
      </c>
      <c r="AB312" s="326">
        <f t="shared" si="932"/>
        <v>0</v>
      </c>
      <c r="AC312" s="326">
        <f t="shared" si="932"/>
        <v>0</v>
      </c>
      <c r="AD312" s="8"/>
      <c r="AE312" s="325">
        <f t="shared" ref="AE312:AG312" si="933">AE299</f>
        <v>0</v>
      </c>
      <c r="AF312" s="325">
        <f t="shared" si="933"/>
        <v>0</v>
      </c>
      <c r="AG312" s="325">
        <f t="shared" si="933"/>
        <v>0</v>
      </c>
      <c r="AH312" s="8"/>
      <c r="AI312" s="8"/>
      <c r="AJ312" s="8"/>
      <c r="AK312" s="8"/>
    </row>
    <row r="313" ht="15.75" customHeight="1" spans="1:37" x14ac:dyDescent="0.25">
      <c r="A313" s="261"/>
      <c r="B313" s="8"/>
      <c r="C313" s="8" t="s">
        <v>397</v>
      </c>
      <c r="D313" s="8"/>
      <c r="E313" s="8"/>
      <c r="F313" s="349">
        <f t="shared" ref="F313:R313" si="934">F141</f>
        <v>0</v>
      </c>
      <c r="G313" s="349">
        <f t="shared" si="934"/>
        <v>0</v>
      </c>
      <c r="H313" s="349">
        <f t="shared" si="934"/>
        <v>0</v>
      </c>
      <c r="I313" s="349">
        <f t="shared" si="934"/>
        <v>0</v>
      </c>
      <c r="J313" s="279">
        <f t="shared" si="934"/>
        <v>0</v>
      </c>
      <c r="K313" s="349">
        <f t="shared" si="934"/>
        <v>0</v>
      </c>
      <c r="L313" s="349">
        <f t="shared" si="934"/>
        <v>0</v>
      </c>
      <c r="M313" s="349">
        <f t="shared" si="934"/>
        <v>0</v>
      </c>
      <c r="N313" s="349">
        <f t="shared" si="934"/>
        <v>0</v>
      </c>
      <c r="O313" s="279">
        <f t="shared" si="934"/>
        <v>0</v>
      </c>
      <c r="P313" s="349">
        <f t="shared" si="934"/>
        <v>0</v>
      </c>
      <c r="Q313" s="349">
        <f t="shared" si="934"/>
        <v>0</v>
      </c>
      <c r="R313" s="349">
        <f t="shared" si="934"/>
        <v>0</v>
      </c>
      <c r="S313" s="349">
        <f t="shared" ref="S313" si="935">S141</f>
        <v>0</v>
      </c>
      <c r="T313" s="8"/>
      <c r="U313" s="278">
        <f t="shared" ref="U313:X313" si="936">SUM(U310:U312)</f>
        <v>250</v>
      </c>
      <c r="V313" s="278">
        <f t="shared" si="936"/>
        <v>500</v>
      </c>
      <c r="W313" s="278">
        <f t="shared" si="936"/>
        <v>750</v>
      </c>
      <c r="X313" s="278">
        <f t="shared" si="936"/>
        <v>1000</v>
      </c>
      <c r="Y313" s="8"/>
      <c r="Z313" s="278">
        <f t="shared" ref="Z313:AC313" si="937">SUM(Z310:Z312)</f>
        <v>1250</v>
      </c>
      <c r="AA313" s="278">
        <f t="shared" si="937"/>
        <v>1500</v>
      </c>
      <c r="AB313" s="278">
        <f t="shared" si="937"/>
        <v>1750</v>
      </c>
      <c r="AC313" s="278">
        <f t="shared" si="937"/>
        <v>2000</v>
      </c>
      <c r="AD313" s="8"/>
      <c r="AE313" s="279">
        <f t="shared" ref="AE313:AG313" si="938">SUM(AE310:AE312)</f>
        <v>3500</v>
      </c>
      <c r="AF313" s="279">
        <f t="shared" si="938"/>
        <v>5000</v>
      </c>
      <c r="AG313" s="279">
        <f t="shared" si="938"/>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9">IFERROR(AVERAGE(V307,V305),0)</f>
        <v>0</v>
      </c>
      <c r="W316" s="278">
        <f t="shared" si="939"/>
        <v>0</v>
      </c>
      <c r="X316" s="278">
        <f t="shared" si="939"/>
        <v>0</v>
      </c>
      <c r="Y316" s="8"/>
      <c r="Z316" s="278">
        <f>IFERROR(AVERAGE(Z307,Z305),0)</f>
        <v>0</v>
      </c>
      <c r="AA316" s="278">
        <f t="shared" ref="AA316:AG316" si="940">IFERROR(AVERAGE(AA307,AA305),0)</f>
        <v>0</v>
      </c>
      <c r="AB316" s="278">
        <f t="shared" si="940"/>
        <v>0</v>
      </c>
      <c r="AC316" s="278">
        <f t="shared" si="940"/>
        <v>0</v>
      </c>
      <c r="AD316" s="8"/>
      <c r="AE316" s="279">
        <f t="shared" si="940"/>
        <v>0</v>
      </c>
      <c r="AF316" s="279">
        <f t="shared" si="940"/>
        <v>0</v>
      </c>
      <c r="AG316" s="279">
        <f t="shared" si="940"/>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1">-(U316*U317)</f>
        <v>0</v>
      </c>
      <c r="V318" s="278">
        <f t="shared" si="941"/>
        <v>0</v>
      </c>
      <c r="W318" s="278">
        <f t="shared" si="941"/>
        <v>0</v>
      </c>
      <c r="X318" s="278">
        <f t="shared" si="941"/>
        <v>0</v>
      </c>
      <c r="Y318" s="8"/>
      <c r="Z318" s="278">
        <f t="shared" ref="Z318:AC318" si="942">-(Z316*Z317)</f>
        <v>0</v>
      </c>
      <c r="AA318" s="278">
        <f t="shared" si="942"/>
        <v>0</v>
      </c>
      <c r="AB318" s="278">
        <f t="shared" si="942"/>
        <v>0</v>
      </c>
      <c r="AC318" s="278">
        <f t="shared" si="942"/>
        <v>0</v>
      </c>
      <c r="AD318" s="8"/>
      <c r="AE318" s="279">
        <f t="shared" ref="AE318:AG318" si="943">-(AE316*AE317)</f>
        <v>0</v>
      </c>
      <c r="AF318" s="279">
        <f t="shared" si="943"/>
        <v>0</v>
      </c>
      <c r="AG318" s="279">
        <f t="shared" si="943"/>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4">AVERAGE(U313,U310)</f>
        <v>125</v>
      </c>
      <c r="V321" s="278">
        <f t="shared" si="944"/>
        <v>375</v>
      </c>
      <c r="W321" s="278">
        <f t="shared" si="944"/>
        <v>625</v>
      </c>
      <c r="X321" s="278">
        <f t="shared" si="944"/>
        <v>875</v>
      </c>
      <c r="Y321" s="8"/>
      <c r="Z321" s="278">
        <f t="shared" ref="Z321:AC321" si="945">AVERAGE(Z313,Z310)</f>
        <v>1125</v>
      </c>
      <c r="AA321" s="278">
        <f t="shared" si="945"/>
        <v>1375</v>
      </c>
      <c r="AB321" s="278">
        <f t="shared" si="945"/>
        <v>1625</v>
      </c>
      <c r="AC321" s="278">
        <f t="shared" si="945"/>
        <v>1875</v>
      </c>
      <c r="AD321" s="8"/>
      <c r="AE321" s="279">
        <f t="shared" ref="AE321:AG321" si="946">AVERAGE(AE313,AE310)</f>
        <v>2750</v>
      </c>
      <c r="AF321" s="279">
        <f t="shared" si="946"/>
        <v>4250</v>
      </c>
      <c r="AG321" s="279">
        <f t="shared" si="946"/>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7">-(U321*U322)</f>
        <v>-6.5625</v>
      </c>
      <c r="V323" s="278">
        <f t="shared" si="947"/>
        <v>-20.625</v>
      </c>
      <c r="W323" s="278">
        <f t="shared" si="947"/>
        <v>-35.9375</v>
      </c>
      <c r="X323" s="278">
        <f t="shared" si="947"/>
        <v>-48.125</v>
      </c>
      <c r="Y323" s="8"/>
      <c r="Z323" s="278">
        <f t="shared" ref="Z323:AC323" si="948">-(Z321*Z322)</f>
        <v>-58.275</v>
      </c>
      <c r="AA323" s="278">
        <f t="shared" si="948"/>
        <v>-71.225</v>
      </c>
      <c r="AB323" s="278">
        <f t="shared" si="948"/>
        <v>-84.175</v>
      </c>
      <c r="AC323" s="278">
        <f t="shared" si="948"/>
        <v>-97.125</v>
      </c>
      <c r="AD323" s="8"/>
      <c r="AE323" s="279">
        <f t="shared" ref="AE323:AG323" si="949">-(AE321*AE322)</f>
        <v>-577.5</v>
      </c>
      <c r="AF323" s="279">
        <f t="shared" si="949"/>
        <v>-892.5</v>
      </c>
      <c r="AG323" s="279">
        <f t="shared" si="949"/>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50">SUM(U318,U323)</f>
        <v>-841.0967774999999</v>
      </c>
      <c r="V325" s="396">
        <f t="shared" si="950"/>
        <v>-894.899005</v>
      </c>
      <c r="W325" s="396">
        <f t="shared" si="950"/>
        <v>-949.9512325000001</v>
      </c>
      <c r="X325" s="396">
        <f t="shared" si="950"/>
        <v>-922.399005</v>
      </c>
      <c r="Y325" s="91"/>
      <c r="Z325" s="396">
        <f t="shared" ref="Z325:AC325" si="951">SUM(Z318,Z323)</f>
        <v>-881.6821537999999</v>
      </c>
      <c r="AA325" s="396">
        <f t="shared" si="951"/>
        <v>-894.6321538</v>
      </c>
      <c r="AB325" s="396">
        <f t="shared" si="951"/>
        <v>-907.5821538</v>
      </c>
      <c r="AC325" s="396">
        <f t="shared" si="951"/>
        <v>-920.5321538</v>
      </c>
      <c r="AD325" s="91"/>
      <c r="AE325" s="395">
        <f t="shared" ref="AE325:AG325" si="952">SUM(AE318,AE323)</f>
        <v>-3915.6371099999997</v>
      </c>
      <c r="AF325" s="395">
        <f t="shared" si="952"/>
        <v>-4230.63711</v>
      </c>
      <c r="AG325" s="417">
        <f t="shared" si="952"/>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53">U329</f>
        <v>0</v>
      </c>
      <c r="W329" s="488">
        <f t="shared" ref="W329" si="954">V329</f>
        <v>0</v>
      </c>
      <c r="X329" s="488">
        <f t="shared" ref="X329" si="955">W329</f>
        <v>0</v>
      </c>
      <c r="Y329" s="8"/>
      <c r="Z329" s="488">
        <f>X329</f>
        <v>0</v>
      </c>
      <c r="AA329" s="488">
        <f t="shared" ref="AA329:AC329" si="956">Z329</f>
        <v>0</v>
      </c>
      <c r="AB329" s="488">
        <f t="shared" si="956"/>
        <v>0</v>
      </c>
      <c r="AC329" s="488">
        <f t="shared" si="956"/>
        <v>0</v>
      </c>
      <c r="AD329" s="8"/>
      <c r="AE329" s="489">
        <f>AC329</f>
        <v>0</v>
      </c>
      <c r="AF329" s="489">
        <f t="shared" ref="AF329:AG329" si="957">AE329</f>
        <v>0</v>
      </c>
      <c r="AG329" s="489">
        <f t="shared" si="957"/>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8">U328*U329</f>
        <v>0</v>
      </c>
      <c r="V330" s="278">
        <f t="shared" si="958"/>
        <v>0</v>
      </c>
      <c r="W330" s="278">
        <f t="shared" si="958"/>
        <v>0</v>
      </c>
      <c r="X330" s="278">
        <f t="shared" si="958"/>
        <v>0</v>
      </c>
      <c r="Y330" s="8"/>
      <c r="Z330" s="278">
        <f t="shared" ref="Z330:AC330" si="959">Z328*Z329</f>
        <v>0</v>
      </c>
      <c r="AA330" s="278">
        <f t="shared" si="959"/>
        <v>0</v>
      </c>
      <c r="AB330" s="278">
        <f t="shared" si="959"/>
        <v>0</v>
      </c>
      <c r="AC330" s="278">
        <f t="shared" si="959"/>
        <v>0</v>
      </c>
      <c r="AD330" s="8"/>
      <c r="AE330" s="279">
        <f t="shared" ref="AE330:AG330" si="960">AE328*AE329</f>
        <v>0</v>
      </c>
      <c r="AF330" s="279">
        <f t="shared" si="960"/>
        <v>0</v>
      </c>
      <c r="AG330" s="279">
        <f t="shared" si="960"/>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61">U330</f>
        <v>0</v>
      </c>
      <c r="V332" s="396">
        <f t="shared" si="961"/>
        <v>0</v>
      </c>
      <c r="W332" s="396">
        <f t="shared" si="961"/>
        <v>0</v>
      </c>
      <c r="X332" s="396">
        <f t="shared" si="961"/>
        <v>0</v>
      </c>
      <c r="Y332" s="91"/>
      <c r="Z332" s="396">
        <f t="shared" ref="Z332:AC332" si="962">Z330</f>
        <v>0</v>
      </c>
      <c r="AA332" s="396">
        <f t="shared" si="962"/>
        <v>0</v>
      </c>
      <c r="AB332" s="396">
        <f t="shared" si="962"/>
        <v>0</v>
      </c>
      <c r="AC332" s="396">
        <f t="shared" si="962"/>
        <v>0</v>
      </c>
      <c r="AD332" s="91"/>
      <c r="AE332" s="395">
        <f t="shared" ref="AE332:AG332" si="963">AE330</f>
        <v>0</v>
      </c>
      <c r="AF332" s="395">
        <f t="shared" si="963"/>
        <v>0</v>
      </c>
      <c r="AG332" s="417">
        <f t="shared" si="963"/>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1:33" x14ac:dyDescent="0.25" outlineLevel="1">
      <c r="C10" s="131" t="str">
        <f>C18&amp;" Revenue"</f>
        <v> Revenue</v>
      </c>
      <c r="D10" s="8"/>
      <c r="E10" s="8"/>
      <c r="F10" s="355">
        <v>0</v>
      </c>
      <c r="G10" s="355">
        <v>0</v>
      </c>
      <c r="H10" s="355">
        <v>0</v>
      </c>
      <c r="I10" s="355">
        <v>0</v>
      </c>
      <c r="J10" s="491">
        <f t="shared" si="1"/>
        <v>0</v>
      </c>
      <c r="K10" s="355">
        <v>0</v>
      </c>
      <c r="L10" s="355">
        <v>0</v>
      </c>
      <c r="M10" s="355">
        <v>0</v>
      </c>
      <c r="N10" s="355">
        <v>0</v>
      </c>
      <c r="O10" s="491">
        <f t="shared" si="3"/>
        <v>0</v>
      </c>
      <c r="P10" s="355">
        <v>0</v>
      </c>
      <c r="Q10" s="355">
        <v>0</v>
      </c>
      <c r="R10" s="355">
        <v>0</v>
      </c>
      <c r="S10" s="355">
        <v>0</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1: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1: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1: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1: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1: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1: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1: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1: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1: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1: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1: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1: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1: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1:33" x14ac:dyDescent="0.25" outlineLevel="1">
      <c r="C36" s="131" t="str">
        <f t="shared" si="53"/>
        <v> Operating Income</v>
      </c>
      <c r="D36" s="8"/>
      <c r="E36" s="8"/>
      <c r="F36" s="498">
        <v>0</v>
      </c>
      <c r="G36" s="498">
        <v>0</v>
      </c>
      <c r="H36" s="498">
        <v>0</v>
      </c>
      <c r="I36" s="498">
        <f>284-SUM(F36:H36)</f>
        <v>78</v>
      </c>
      <c r="J36" s="491">
        <f t="shared" si="43"/>
        <v>284</v>
      </c>
      <c r="K36" s="498">
        <v>0</v>
      </c>
      <c r="L36" s="498">
        <v>0</v>
      </c>
      <c r="M36" s="498">
        <v>0</v>
      </c>
      <c r="N36" s="498">
        <f>386-SUM(K36:M36)</f>
        <v>83</v>
      </c>
      <c r="O36" s="491">
        <f t="shared" si="45"/>
        <v>386</v>
      </c>
      <c r="P36" s="498">
        <v>0</v>
      </c>
      <c r="Q36" s="498">
        <v>0</v>
      </c>
      <c r="R36" s="498">
        <v>0</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1:33" x14ac:dyDescent="0.25" outlineLevel="1">
      <c r="C37" s="131" t="str">
        <f t="shared" si="53"/>
        <v> Operating Income</v>
      </c>
      <c r="D37" s="8"/>
      <c r="E37" s="8"/>
      <c r="F37" s="498">
        <v>0</v>
      </c>
      <c r="G37" s="498">
        <v>0</v>
      </c>
      <c r="H37" s="498">
        <v>0</v>
      </c>
      <c r="I37" s="498">
        <f>196-SUM(F37:H37)</f>
        <v>33</v>
      </c>
      <c r="J37" s="491">
        <f t="shared" si="43"/>
        <v>196</v>
      </c>
      <c r="K37" s="498">
        <v>0</v>
      </c>
      <c r="L37" s="498">
        <v>0</v>
      </c>
      <c r="M37" s="498">
        <v>0</v>
      </c>
      <c r="N37" s="498">
        <f>382-SUM(K37:M37)</f>
        <v>123</v>
      </c>
      <c r="O37" s="491">
        <f t="shared" si="45"/>
        <v>382</v>
      </c>
      <c r="P37" s="498">
        <v>0</v>
      </c>
      <c r="Q37" s="498">
        <v>0</v>
      </c>
      <c r="R37" s="498">
        <v>0</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1:33" x14ac:dyDescent="0.25" outlineLevel="1">
      <c r="C38" s="131" t="str">
        <f t="shared" si="53"/>
        <v> Operating Income</v>
      </c>
      <c r="D38" s="8"/>
      <c r="E38" s="8"/>
      <c r="F38" s="498">
        <v>0</v>
      </c>
      <c r="G38" s="498">
        <v>0</v>
      </c>
      <c r="H38" s="498">
        <v>0</v>
      </c>
      <c r="I38" s="498">
        <f>-192-SUM(F38:H38)</f>
        <v>-86</v>
      </c>
      <c r="J38" s="491">
        <f t="shared" si="43"/>
        <v>-192</v>
      </c>
      <c r="K38" s="498">
        <v>0</v>
      </c>
      <c r="L38" s="498">
        <v>0</v>
      </c>
      <c r="M38" s="498">
        <v>0</v>
      </c>
      <c r="N38" s="498">
        <f>-191-SUM(K38:M38)</f>
        <v>-27</v>
      </c>
      <c r="O38" s="491">
        <f t="shared" si="45"/>
        <v>-191</v>
      </c>
      <c r="P38" s="498">
        <v>0</v>
      </c>
      <c r="Q38" s="498">
        <v>0</v>
      </c>
      <c r="R38" s="498">
        <v>0</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1: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1: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1: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0</v>
      </c>
      <c r="V51" s="509">
        <f>Model!V76</f>
        <v>1.5119974461375003</v>
      </c>
      <c r="W51" s="509">
        <f>Model!W76</f>
        <v>3.113519325383053</v>
      </c>
      <c r="X51" s="509">
        <f>Model!X76</f>
        <v>5.1079940576820215</v>
      </c>
      <c r="Y51" s="284">
        <f>SUM(Y52:Y57)</f>
        <v>9.733510829202576</v>
      </c>
      <c r="Z51" s="509">
        <f>Model!Z76</f>
        <v>6.873233394871093</v>
      </c>
      <c r="AA51" s="509">
        <f>Model!AA76</f>
        <v>8.846105110048581</v>
      </c>
      <c r="AB51" s="509">
        <f>Model!AB76</f>
        <v>10.87289246194387</v>
      </c>
      <c r="AC51" s="509">
        <f>Model!AC76</f>
        <v>13.20814047073218</v>
      </c>
      <c r="AD51" s="284">
        <f>SUM(AD52:AD57)</f>
        <v>39.80037143759573</v>
      </c>
      <c r="AE51" s="282">
        <f>Model!AE76</f>
        <v>62.43373095507635</v>
      </c>
      <c r="AF51" s="282">
        <f>Model!AF76</f>
        <v>102.2499441262728</v>
      </c>
      <c r="AG51" s="282">
        <f>Model!AG76</f>
        <v>147.33327385398496</v>
      </c>
    </row>
    <row r="52" ht="15.75" customHeight="1" hidden="1" spans="1: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0</v>
      </c>
      <c r="V52" s="511">
        <f t="shared" si="74"/>
        <v>1.5119974461375003</v>
      </c>
      <c r="W52" s="511">
        <f t="shared" si="74"/>
        <v>3.113519325383053</v>
      </c>
      <c r="X52" s="511">
        <f t="shared" si="74"/>
        <v>5.1079940576820215</v>
      </c>
      <c r="Y52" s="491">
        <f t="shared" ref="Y52:Y57" si="75">SUM(U52:X52)</f>
        <v>9.733510829202576</v>
      </c>
      <c r="Z52" s="511">
        <f t="shared" ref="Z52:AC52" si="76">Z62*Z$51</f>
        <v>6.873233394871093</v>
      </c>
      <c r="AA52" s="511">
        <f t="shared" si="76"/>
        <v>8.846105110048581</v>
      </c>
      <c r="AB52" s="511">
        <f t="shared" si="76"/>
        <v>10.87289246194387</v>
      </c>
      <c r="AC52" s="511">
        <f t="shared" si="76"/>
        <v>13.20814047073218</v>
      </c>
      <c r="AD52" s="491">
        <f t="shared" ref="AD52:AD57" si="77">SUM(Z52:AC52)</f>
        <v>39.80037143759573</v>
      </c>
      <c r="AE52" s="491">
        <f t="shared" ref="AE52:AG52" si="78">AE62*AE$51</f>
        <v>62.43373095507635</v>
      </c>
      <c r="AF52" s="491">
        <f t="shared" si="78"/>
        <v>102.2499441262728</v>
      </c>
      <c r="AG52" s="491">
        <f t="shared" si="78"/>
        <v>147.33327385398496</v>
      </c>
    </row>
    <row r="53" ht="15.75" customHeight="1" hidden="1" spans="1: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90.8</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1: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1: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1: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1: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1: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1:33" x14ac:dyDescent="0.25">
      <c r="C59" s="111" t="s">
        <v>447</v>
      </c>
      <c r="D59" s="8"/>
      <c r="E59" s="8"/>
      <c r="F59" s="512">
        <f>F51-Model!F60</f>
        <v>32</v>
      </c>
      <c r="G59" s="512">
        <f>G51-Model!G60</f>
        <v>32</v>
      </c>
      <c r="H59" s="512">
        <f>H51-Model!H60</f>
        <v>33</v>
      </c>
      <c r="I59" s="512">
        <f>I51-Model!I60</f>
        <v>37</v>
      </c>
      <c r="J59" s="507">
        <f>J51-Model!J60</f>
        <v>134</v>
      </c>
      <c r="K59" s="512">
        <f>K51-Model!K60</f>
        <v>35</v>
      </c>
      <c r="L59" s="512">
        <f>L51-Model!L60</f>
        <v>34</v>
      </c>
      <c r="M59" s="512">
        <f>M51-Model!M60</f>
        <v>36</v>
      </c>
      <c r="N59" s="512">
        <f>N51-Model!N60</f>
        <v>40</v>
      </c>
      <c r="O59" s="507">
        <f>O51-Model!O60</f>
        <v>145</v>
      </c>
      <c r="P59" s="512">
        <f>P51-Model!P60</f>
        <v>40</v>
      </c>
      <c r="Q59" s="512">
        <f>Q51-Model!Q60</f>
        <v>41</v>
      </c>
      <c r="R59" s="512">
        <f>R51-Model!R60</f>
        <v>42</v>
      </c>
      <c r="S59" s="512">
        <f>S51-Model!S60</f>
        <v>42</v>
      </c>
      <c r="T59" s="507">
        <f>T51-Model!T60</f>
        <v>165</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1: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1: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1: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1: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1: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1: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2551.142772</v>
      </c>
      <c r="V69" s="516">
        <f t="shared" si="106"/>
        <v>2667.1689714461377</v>
      </c>
      <c r="W69" s="516">
        <f t="shared" si="106"/>
        <v>3085.6532037253837</v>
      </c>
      <c r="X69" s="516">
        <f t="shared" si="106"/>
        <v>3064.781139507681</v>
      </c>
      <c r="Y69" s="284">
        <f t="shared" si="105"/>
        <v>11368.746086679203</v>
      </c>
      <c r="Z69" s="516">
        <f t="shared" si="105"/>
        <v>2825.222028654872</v>
      </c>
      <c r="AA69" s="516">
        <f t="shared" si="105"/>
        <v>2963.9591232100493</v>
      </c>
      <c r="AB69" s="516">
        <f t="shared" si="105"/>
        <v>3370.354797097945</v>
      </c>
      <c r="AC69" s="516">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2519.9342100000003</v>
      </c>
      <c r="V70" s="516">
        <f t="shared" si="109"/>
        <v>2643.630077446138</v>
      </c>
      <c r="W70" s="516">
        <f t="shared" si="109"/>
        <v>3066.1991493253836</v>
      </c>
      <c r="X70" s="516">
        <f t="shared" si="109"/>
        <v>3039.912294057681</v>
      </c>
      <c r="Y70" s="517">
        <f t="shared" si="108"/>
        <v>11269.675730829204</v>
      </c>
      <c r="Z70" s="516">
        <f t="shared" si="108"/>
        <v>2804.0002064948717</v>
      </c>
      <c r="AA70" s="516">
        <f t="shared" si="108"/>
        <v>2941.597173910049</v>
      </c>
      <c r="AB70" s="516">
        <f t="shared" si="108"/>
        <v>3349.636229161945</v>
      </c>
      <c r="AC70" s="516">
        <f t="shared" si="108"/>
        <v>3321.1448274707313</v>
      </c>
      <c r="AD70" s="517">
        <f t="shared" si="108"/>
        <v>12416.378437037596</v>
      </c>
      <c r="AE70" s="517">
        <f t="shared" si="108"/>
        <v>13429.138041803077</v>
      </c>
      <c r="AF70" s="517">
        <f t="shared" si="108"/>
        <v>14204.122992070914</v>
      </c>
      <c r="AG70" s="517">
        <f t="shared" si="108"/>
        <v>14742.771878476686</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1: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1: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1: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1: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1: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1: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1: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1: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1: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1: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1: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1: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1: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1: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1: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1: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1: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1: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1: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1: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1: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1: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1: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1: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1: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1: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1: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1: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1: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1: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1: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1: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1: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1: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1: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1: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1: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1: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1: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1: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1: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1: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1: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1: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1: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1: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1: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1: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1: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1: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1</v>
      </c>
      <c r="G146" s="384">
        <f>IFERROR(Model!G61/Model!G28,"N/A")</f>
        <v>1</v>
      </c>
      <c r="H146" s="384">
        <f>IFERROR(Model!H61/Model!H28,"N/A")</f>
        <v>1</v>
      </c>
      <c r="I146" s="384">
        <f>IFERROR(Model!I61/Model!I28,"N/A")</f>
        <v>1</v>
      </c>
      <c r="J146" s="385">
        <f>IFERROR(Model!J61/Model!J28,"N/A")</f>
        <v>1</v>
      </c>
      <c r="K146" s="384">
        <f>IFERROR(Model!K61/Model!K28,"N/A")</f>
        <v>1</v>
      </c>
      <c r="L146" s="384">
        <f>IFERROR(Model!L61/Model!L28,"N/A")</f>
        <v>1</v>
      </c>
      <c r="M146" s="384">
        <f>IFERROR(Model!M61/Model!M28,"N/A")</f>
        <v>1</v>
      </c>
      <c r="N146" s="384">
        <f>IFERROR(Model!N61/Model!N28,"N/A")</f>
        <v>1</v>
      </c>
      <c r="O146" s="385">
        <f>IFERROR(Model!O61/Model!O28,"N/A")</f>
        <v>1</v>
      </c>
      <c r="P146" s="384">
        <f>IFERROR(Model!P61/Model!P28,"N/A")</f>
        <v>1</v>
      </c>
      <c r="Q146" s="384">
        <f>IFERROR(Model!Q61/Model!Q28,"N/A")</f>
        <v>1</v>
      </c>
      <c r="R146" s="384">
        <f>IFERROR(Model!R61/Model!R28,"N/A")</f>
        <v>1</v>
      </c>
      <c r="S146" s="384">
        <f>IFERROR(Model!S61/Model!S28,"N/A")</f>
        <v>1</v>
      </c>
      <c r="T146" s="385">
        <f>IFERROR(Model!T61/Model!T28,"N/A")</f>
        <v>1</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1</v>
      </c>
      <c r="Q154" s="384">
        <f>IFERROR(Model!Q36/Model!Q28,"N/A")</f>
        <v>1</v>
      </c>
      <c r="R154" s="384">
        <f>IFERROR(Model!R36/Model!R28,"N/A")</f>
        <v>1</v>
      </c>
      <c r="S154" s="384">
        <f>IFERROR(Model!S36/Model!S28,"N/A")</f>
        <v>1</v>
      </c>
      <c r="T154" s="385">
        <f>IFERROR(Model!T36/Model!T28,"N/A")</f>
        <v>1</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1</v>
      </c>
      <c r="Q162" s="384">
        <f>IFERROR((Model!Q36-Model!P36)/('Segment Analysis'!Q7-'Segment Analysis'!P7),"N/A")</f>
        <v>1</v>
      </c>
      <c r="R162" s="384">
        <f>IFERROR((Model!R36-Model!Q36)/('Segment Analysis'!R7-'Segment Analysis'!Q7),"N/A")</f>
        <v>1</v>
      </c>
      <c r="S162" s="384">
        <f>IFERROR((Model!S36-Model!R36)/('Segment Analysis'!S7-'Segment Analysis'!R7),"N/A")</f>
        <v>1</v>
      </c>
      <c r="T162" s="385"/>
      <c r="U162" s="386">
        <f>IFERROR((Model!U36-Model!S36)/('Segment Analysis'!U7-'Segment Analysis'!S7),"N/A")</f>
        <v>11.694346802681387</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5"/>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-0.030971433049884256</v>
      </c>
      <c r="Q186" s="384">
        <f>IFERROR(Model!Q36/Model!L36-1,"N/A")</f>
        <v>-0.008709458197382558</v>
      </c>
      <c r="R186" s="384">
        <f>IFERROR(Model!R36/Model!M36-1,"N/A")</f>
        <v>0.1202837240125143</v>
      </c>
      <c r="S186" s="384">
        <f>IFERROR(Model!S36/Model!N36-1,"N/A")</f>
        <v>0.034145677703939725</v>
      </c>
      <c r="T186" s="385">
        <f>IFERROR(Model!T36/Model!O36-1,"N/A")</f>
        <v>0.029349117918294088</v>
      </c>
      <c r="U186" s="386">
        <f>IFERROR(Model!U36/Model!P36-1,"N/A")</f>
        <v>-0.7815804005092881</v>
      </c>
      <c r="V186" s="386">
        <f>IFERROR(Model!V36/Model!Q36-1,"N/A")</f>
        <v>-0.7764692196269766</v>
      </c>
      <c r="W186" s="386">
        <f>IFERROR(Model!W36/Model!R36-1,"N/A")</f>
        <v>-0.7855389761454059</v>
      </c>
      <c r="X186" s="386">
        <f>IFERROR(Model!X36/Model!S36-1,"N/A")</f>
        <v>-0.7919646685313596</v>
      </c>
      <c r="Y186" s="385">
        <f>IFERROR(Model!Y36/Model!T36-1,"N/A")</f>
        <v>-0.7842950723419405</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5"/>
      <c r="G188" s="384"/>
      <c r="H188" s="384"/>
      <c r="I188" s="384"/>
      <c r="J188" s="385"/>
      <c r="K188" s="384">
        <f>IFERROR(Model!K61/Model!F61-1,"N/A")</f>
        <v>0.4332007907624569</v>
      </c>
      <c r="L188" s="384">
        <f>IFERROR(Model!L61/Model!G61-1,"N/A")</f>
        <v>0.5238408422266392</v>
      </c>
      <c r="M188" s="384">
        <f>IFERROR(Model!M61/Model!H61-1,"N/A")</f>
        <v>0.2717405364723591</v>
      </c>
      <c r="N188" s="384">
        <f>IFERROR(Model!N61/Model!I61-1,"N/A")</f>
        <v>0.44840426882851014</v>
      </c>
      <c r="O188" s="385">
        <f>IFERROR(Model!O61/Model!J61-1,"N/A")</f>
        <v>0.4130536271498031</v>
      </c>
      <c r="P188" s="384">
        <f>IFERROR(Model!P61/Model!K61-1,"N/A")</f>
        <v>-0.030971433049884256</v>
      </c>
      <c r="Q188" s="384">
        <f>IFERROR(Model!Q61/Model!L61-1,"N/A")</f>
        <v>-0.008709458197382558</v>
      </c>
      <c r="R188" s="384">
        <f>IFERROR(Model!R61/Model!M61-1,"N/A")</f>
        <v>0.1202837240125143</v>
      </c>
      <c r="S188" s="384">
        <f>IFERROR(Model!S61/Model!N61-1,"N/A")</f>
        <v>0.034145677703939725</v>
      </c>
      <c r="T188" s="385">
        <f>IFERROR(Model!T61/Model!O61-1,"N/A")</f>
        <v>0.029349117918294088</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5"/>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-0.7648266502102838</v>
      </c>
      <c r="Q206" s="384">
        <f>IFERROR(Model!Q36/Model!P36-1,"N/A")</f>
        <v>0.008674557112724246</v>
      </c>
      <c r="R206" s="384">
        <f>IFERROR(Model!R36/Model!Q36-1,"N/A")</f>
        <v>0.165720448299433</v>
      </c>
      <c r="S206" s="384">
        <f>IFERROR(Model!S36/Model!R36-1,"N/A")</f>
        <v>0.014152205508594973</v>
      </c>
      <c r="T206" s="385"/>
      <c r="U206" s="386">
        <f>IFERROR(Model!U36/Model!T36-1,"N/A")</f>
        <v>-0.9500981076509397</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5"/>
      <c r="G208" s="384">
        <f>IFERROR(Model!G61/Model!F61-1,"N/A")</f>
        <v>-0.07262771262973444</v>
      </c>
      <c r="H208" s="384">
        <f>IFERROR(Model!H61/Model!G61-1,"N/A")</f>
        <v>0.23597146874897823</v>
      </c>
      <c r="I208" s="384">
        <f>IFERROR(Model!I61/Model!H61-1,"N/A")</f>
        <v>-0.035375777602690395</v>
      </c>
      <c r="J208" s="385"/>
      <c r="K208" s="384">
        <f>IFERROR(Model!K61/Model!I61-1,"N/A")</f>
        <v>0.2962426791419672</v>
      </c>
      <c r="L208" s="384">
        <f>IFERROR(Model!L61/Model!K61-1,"N/A")</f>
        <v>-0.013977820447509726</v>
      </c>
      <c r="M208" s="384">
        <f>IFERROR(Model!M61/Model!L61-1,"N/A")</f>
        <v>0.03149553101266567</v>
      </c>
      <c r="N208" s="384">
        <f>IFERROR(Model!N61/Model!M61-1,"N/A")</f>
        <v>0.0986249171636846</v>
      </c>
      <c r="O208" s="385"/>
      <c r="P208" s="384">
        <f>IFERROR(Model!P61/Model!N61-1,"N/A")</f>
        <v>-0.13277238073561637</v>
      </c>
      <c r="Q208" s="384">
        <f>IFERROR(Model!Q61/Model!P61-1,"N/A")</f>
        <v>0.008674557112724246</v>
      </c>
      <c r="R208" s="384">
        <f>IFERROR(Model!R61/Model!Q61-1,"N/A")</f>
        <v>0.165720448299433</v>
      </c>
      <c r="S208" s="384">
        <f>IFERROR(Model!S61/Model!R61-1,"N/A")</f>
        <v>0.014152205508594973</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v>
      </c>
      <c r="Q40" s="384">
        <f>Model!Q67</f>
        <v>0</v>
      </c>
      <c r="R40" s="384">
        <f>Model!R67</f>
        <v>0</v>
      </c>
      <c r="S40" s="384">
        <f>Model!S67</f>
        <v>0</v>
      </c>
      <c r="T40" s="385">
        <f>Model!T67</f>
        <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v>
      </c>
      <c r="Q45" s="384">
        <f>Model!Q68</f>
        <v>0</v>
      </c>
      <c r="R45" s="384">
        <f>Model!R68</f>
        <v>0</v>
      </c>
      <c r="S45" s="384">
        <f>Model!S68</f>
        <v>0</v>
      </c>
      <c r="T45" s="385">
        <f>Model!T68</f>
        <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v>
      </c>
      <c r="Q50" s="384">
        <f>Model!Q69</f>
        <v>0</v>
      </c>
      <c r="R50" s="384">
        <f>Model!R69</f>
        <v>0</v>
      </c>
      <c r="S50" s="384">
        <f>Model!S69</f>
        <v>0</v>
      </c>
      <c r="T50" s="385">
        <f>Model!T69</f>
        <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v>
      </c>
      <c r="G64" s="384">
        <f>Model!G71</f>
        <v>0</v>
      </c>
      <c r="H64" s="384">
        <f>Model!H71</f>
        <v>0</v>
      </c>
      <c r="I64" s="384">
        <f>Model!I71</f>
        <v>0</v>
      </c>
      <c r="J64" s="385">
        <f>Model!J71</f>
        <v>0</v>
      </c>
      <c r="K64" s="384">
        <f>Model!K71</f>
        <v>0</v>
      </c>
      <c r="L64" s="384">
        <f>Model!L71</f>
        <v>0</v>
      </c>
      <c r="M64" s="384">
        <f>Model!M71</f>
        <v>0</v>
      </c>
      <c r="N64" s="384">
        <f>Model!N71</f>
        <v>0</v>
      </c>
      <c r="O64" s="385">
        <f>Model!O71</f>
        <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v>
      </c>
      <c r="G92" s="384">
        <f>Model!G203</f>
        <v>0</v>
      </c>
      <c r="H92" s="384">
        <f>Model!H203</f>
        <v>0</v>
      </c>
      <c r="I92" s="384">
        <f>Model!I203</f>
        <v>0</v>
      </c>
      <c r="J92" s="385">
        <f>Model!J203</f>
        <v>0</v>
      </c>
      <c r="K92" s="384">
        <f>Model!K203</f>
        <v>0</v>
      </c>
      <c r="L92" s="384">
        <f>Model!L203</f>
        <v>0</v>
      </c>
      <c r="M92" s="384">
        <f>Model!M203</f>
        <v>0</v>
      </c>
      <c r="N92" s="384">
        <f>Model!N203</f>
        <v>0</v>
      </c>
      <c r="O92" s="385">
        <f>Model!O203</f>
        <v>0</v>
      </c>
      <c r="P92" s="384">
        <f>Model!P203</f>
        <v>0</v>
      </c>
      <c r="Q92" s="384">
        <f>Model!Q203</f>
        <v>0</v>
      </c>
      <c r="R92" s="384">
        <f>Model!R203</f>
        <v>0</v>
      </c>
      <c r="S92" s="384">
        <f>Model!S203</f>
        <v>0</v>
      </c>
      <c r="T92" s="385">
        <f>Model!T203</f>
        <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t="e">
        <f>Model!K276</f>
        <v>#DIV/0!</v>
      </c>
      <c r="L101" s="384" t="e">
        <f>Model!L276</f>
        <v>#DIV/0!</v>
      </c>
      <c r="M101" s="384" t="e">
        <f>Model!M276</f>
        <v>#DIV/0!</v>
      </c>
      <c r="N101" s="384" t="e">
        <f>Model!N276</f>
        <v>#DIV/0!</v>
      </c>
      <c r="O101" s="385"/>
      <c r="P101" s="384" t="e">
        <f>Model!P276</f>
        <v>#DIV/0!</v>
      </c>
      <c r="Q101" s="384" t="e">
        <f>Model!Q276</f>
        <v>#DIV/0!</v>
      </c>
      <c r="R101" s="384" t="e">
        <f>Model!R276</f>
        <v>#DIV/0!</v>
      </c>
      <c r="S101" s="384" t="e">
        <f>Model!S276</f>
        <v>#DIV/0!</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v>
      </c>
      <c r="H113" s="546">
        <f>Model!H184</f>
        <v>0</v>
      </c>
      <c r="I113" s="546">
        <f>Model!I184</f>
        <v>0</v>
      </c>
      <c r="J113" s="547">
        <f>Model!J184</f>
        <v>0</v>
      </c>
      <c r="K113" s="546">
        <f>Model!K184</f>
        <v>0</v>
      </c>
      <c r="L113" s="546">
        <f>Model!L184</f>
        <v>0</v>
      </c>
      <c r="M113" s="546">
        <f>Model!M184</f>
        <v>0</v>
      </c>
      <c r="N113" s="546">
        <f>Model!N184</f>
        <v>0</v>
      </c>
      <c r="O113" s="547">
        <f>Model!O184</f>
        <v>0</v>
      </c>
      <c r="P113" s="546">
        <f>Model!P184</f>
        <v>0</v>
      </c>
      <c r="Q113" s="546">
        <f>Model!Q184</f>
        <v>0</v>
      </c>
      <c r="R113" s="546">
        <f>Model!R184</f>
        <v>0</v>
      </c>
      <c r="S113" s="546">
        <f>Model!S184</f>
        <v>0</v>
      </c>
      <c r="T113" s="547">
        <f>Model!T184</f>
        <v>0</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t="e">
        <f>Model!G185</f>
        <v>#DIV/0!</v>
      </c>
      <c r="H118" s="546" t="e">
        <f>Model!H185</f>
        <v>#DIV/0!</v>
      </c>
      <c r="I118" s="546" t="e">
        <f>Model!I185</f>
        <v>#DIV/0!</v>
      </c>
      <c r="J118" s="547" t="e">
        <f>Model!J185</f>
        <v>#DIV/0!</v>
      </c>
      <c r="K118" s="546" t="e">
        <f>Model!K185</f>
        <v>#DIV/0!</v>
      </c>
      <c r="L118" s="546" t="e">
        <f>Model!L185</f>
        <v>#DIV/0!</v>
      </c>
      <c r="M118" s="546" t="e">
        <f>Model!M185</f>
        <v>#DIV/0!</v>
      </c>
      <c r="N118" s="546" t="e">
        <f>Model!N185</f>
        <v>#DIV/0!</v>
      </c>
      <c r="O118" s="547" t="e">
        <f>Model!O185</f>
        <v>#DIV/0!</v>
      </c>
      <c r="P118" s="546" t="e">
        <f>Model!P185</f>
        <v>#DIV/0!</v>
      </c>
      <c r="Q118" s="546" t="e">
        <f>Model!Q185</f>
        <v>#DIV/0!</v>
      </c>
      <c r="R118" s="546" t="e">
        <f>Model!R185</f>
        <v>#DIV/0!</v>
      </c>
      <c r="S118" s="546" t="e">
        <f>Model!S185</f>
        <v>#DIV/0!</v>
      </c>
      <c r="T118" s="547" t="e">
        <f>Model!T185</f>
        <v>#DIV/0!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t="e">
        <f>Model!G186</f>
        <v>#DIV/0!</v>
      </c>
      <c r="H135" s="546" t="e">
        <f>Model!H186</f>
        <v>#DIV/0!</v>
      </c>
      <c r="I135" s="546" t="e">
        <f>Model!I186</f>
        <v>#DIV/0!</v>
      </c>
      <c r="J135" s="547" t="e">
        <f>Model!J186</f>
        <v>#DIV/0!</v>
      </c>
      <c r="K135" s="546" t="e">
        <f>Model!K186</f>
        <v>#DIV/0!</v>
      </c>
      <c r="L135" s="546" t="e">
        <f>Model!L186</f>
        <v>#DIV/0!</v>
      </c>
      <c r="M135" s="546" t="e">
        <f>Model!M186</f>
        <v>#DIV/0!</v>
      </c>
      <c r="N135" s="546" t="e">
        <f>Model!N186</f>
        <v>#DIV/0!</v>
      </c>
      <c r="O135" s="547" t="e">
        <f>Model!O186</f>
        <v>#DIV/0!</v>
      </c>
      <c r="P135" s="546" t="e">
        <f>Model!P186</f>
        <v>#DIV/0!</v>
      </c>
      <c r="Q135" s="546" t="e">
        <f>Model!Q186</f>
        <v>#DIV/0!</v>
      </c>
      <c r="R135" s="546" t="e">
        <f>Model!R186</f>
        <v>#DIV/0!</v>
      </c>
      <c r="S135" s="546" t="e">
        <f>Model!S186</f>
        <v>#DIV/0!</v>
      </c>
      <c r="T135" s="547" t="e">
        <f>Model!T186</f>
        <v>#DIV/0!</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0.7925559916105476</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0.7979079756157391</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0</v>
      </c>
      <c r="G162" s="349">
        <f>Model!G312</f>
        <v>0</v>
      </c>
      <c r="H162" s="349">
        <f>Model!H312</f>
        <v>0</v>
      </c>
      <c r="I162" s="349">
        <f>Model!I312</f>
        <v>0</v>
      </c>
      <c r="J162" s="279">
        <f>Model!J312</f>
        <v>0</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0</v>
      </c>
      <c r="G170" s="349">
        <f>Model!G275</f>
        <v>0</v>
      </c>
      <c r="H170" s="349">
        <f>Model!H275</f>
        <v>0</v>
      </c>
      <c r="I170" s="349">
        <f>Model!I275</f>
        <v>0</v>
      </c>
      <c r="J170" s="279">
        <f>Model!J275</f>
        <v>0</v>
      </c>
      <c r="K170" s="349">
        <f>Model!K275</f>
        <v>0</v>
      </c>
      <c r="L170" s="349">
        <f>Model!L275</f>
        <v>0</v>
      </c>
      <c r="M170" s="349">
        <f>Model!M275</f>
        <v>0</v>
      </c>
      <c r="N170" s="349">
        <f>Model!N275</f>
        <v>0</v>
      </c>
      <c r="O170" s="279">
        <f>Model!O275</f>
        <v>0</v>
      </c>
      <c r="P170" s="349">
        <f>Model!P275</f>
        <v>0</v>
      </c>
      <c r="Q170" s="349">
        <f>Model!Q275</f>
        <v>0</v>
      </c>
      <c r="R170" s="349">
        <f>Model!R275</f>
        <v>0</v>
      </c>
      <c r="S170" s="349">
        <f>Model!S275</f>
        <v>0</v>
      </c>
      <c r="T170" s="279">
        <f>Model!T275</f>
        <v>0</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0.999992940844275</v>
      </c>
      <c r="O6" s="585">
        <f>Cost_of_Debt</f>
        <v>0.0503</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0</v>
      </c>
      <c r="N7" s="705">
        <f>1-Weight_of_Debt-Weight_of_Preferred</f>
        <v>-1.0887761504006777e-17</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0.000007059155724975293</v>
      </c>
      <c r="O8" s="585">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7">
        <f t="shared" ref="M9:N9" si="0">SUM(M6:M8)</f>
        <v>14166</v>
      </c>
      <c r="N9" s="708">
        <f t="shared" si="0"/>
        <v>1</v>
      </c>
      <c r="O9" s="708">
        <f>SUMPRODUCT(N6:N8,O6:O8)</f>
        <v>0.050300180714386564</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0.050300180714386564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0.021322302066017707</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0.050300180714386564</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0.06804382810985315</v>
      </c>
      <c r="M24" s="723">
        <v>0.07097275000512872</v>
      </c>
      <c r="N24" s="723">
        <v>0.07390167190040427</v>
      </c>
      <c r="O24" s="723">
        <v>0.07683059379567983</v>
      </c>
      <c r="P24" s="724">
        <v>0.0797595156909554</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0.06670423354985315</v>
      </c>
      <c r="M25" s="727">
        <v>0.06973315544512872</v>
      </c>
      <c r="N25" s="727">
        <v>0.07276207734040427</v>
      </c>
      <c r="O25" s="727">
        <v>0.07579099923567982</v>
      </c>
      <c r="P25" s="728">
        <v>0.07881992113095539</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0.06536463898985316</v>
      </c>
      <c r="M26" s="727">
        <v>0.06849356088512872</v>
      </c>
      <c r="N26" s="727">
        <v>0.07162248278040427</v>
      </c>
      <c r="O26" s="727">
        <v>0.07475140467567983</v>
      </c>
      <c r="P26" s="728">
        <v>0.07788032657095538</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0.06402504442985316</v>
      </c>
      <c r="M27" s="727">
        <v>0.06725396632512871</v>
      </c>
      <c r="N27" s="727">
        <v>0.07048288822040426</v>
      </c>
      <c r="O27" s="727">
        <v>0.07371181011567983</v>
      </c>
      <c r="P27" s="728">
        <v>0.07694073201095537</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0.06268544986985315</v>
      </c>
      <c r="M28" s="732">
        <v>0.06601437176512871</v>
      </c>
      <c r="N28" s="732">
        <v>0.06934329366040427</v>
      </c>
      <c r="O28" s="732">
        <v>0.07267221555567983</v>
      </c>
      <c r="P28" s="733">
        <v>0.0760011374509554</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0.999992940844275</v>
      </c>
      <c r="N36" s="714">
        <f>M36-K26</f>
        <v>0.3742085617891632</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v>
      </c>
      <c r="G47" s="751">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0</v>
      </c>
      <c r="D7" s="760">
        <f>Share_Price</f>
        <v>38.03</v>
      </c>
      <c r="E7" s="761">
        <f>C7*D7</f>
        <v>0</v>
      </c>
      <c r="F7" s="761">
        <f>Model!V141-Model!V120</f>
        <v>4147.921606592256</v>
      </c>
      <c r="G7" s="761">
        <f>SUM(E7:F7)</f>
        <v>12618.951986592256</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55.97555413106221</v>
      </c>
      <c r="R9" s="767">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t="e">
        <f>$R$80</f>
        <v>#DIV/0!</v>
      </c>
      <c r="R10" s="205" t="e">
        <f>Q10/Share_Price-1</f>
        <v>#DIV/0!</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55.97555413106221</v>
      </c>
      <c r="R12" s="767">
        <f>Q12/Share_Price-1</f>
        <v>0.47187888853700266</v>
      </c>
      <c r="S12" s="8"/>
      <c r="T12" s="8"/>
      <c r="U12" s="8"/>
      <c r="V12" s="8"/>
      <c r="W12" s="8"/>
      <c r="X12" s="8"/>
      <c r="Y12" s="8"/>
      <c r="Z12" s="8"/>
      <c r="AA12" s="8"/>
      <c r="AB12" s="8"/>
      <c r="AC12" s="8"/>
      <c r="AD12" s="770">
        <v>0</v>
      </c>
      <c r="AE12" s="111" t="s">
        <v>17</v>
      </c>
      <c r="AF12" s="8"/>
      <c r="AG12" s="8"/>
      <c r="AH12" s="8"/>
      <c r="AI12" s="762" t="e">
        <f>$R$80</f>
        <v>#DIV/0!</v>
      </c>
      <c r="AJ12" s="205" t="e">
        <f>AI12/Share_Price-1</f>
        <v>#DIV/0!</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46.986241087888615</v>
      </c>
      <c r="R13" s="767">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7441.38</v>
      </c>
      <c r="H32" s="325">
        <f>Model!O61</f>
        <v>10515.069000000001</v>
      </c>
      <c r="I32" s="325">
        <f>Model!T61</f>
        <v>10823.677</v>
      </c>
      <c r="J32" s="792">
        <f>Model!U61</f>
        <v>317.7474021812499</v>
      </c>
      <c r="K32" s="793">
        <f>Model!V61</f>
        <v>330.58978982500014</v>
      </c>
      <c r="L32" s="793">
        <f>Model!W61</f>
        <v>385.67599661250017</v>
      </c>
      <c r="M32" s="794">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10823.677</v>
      </c>
      <c r="J33" s="792">
        <f>Model!U36</f>
        <v>540.1219644749999</v>
      </c>
      <c r="K33" s="793">
        <f>Model!V36</f>
        <v>557.5561784461379</v>
      </c>
      <c r="L33" s="793">
        <f>Model!W36</f>
        <v>623.582743075383</v>
      </c>
      <c r="M33" s="794">
        <f>Model!X36</f>
        <v>613.4595782826818</v>
      </c>
      <c r="N33" s="325">
        <f>Model!Y36</f>
        <v>2334.7204642792026</v>
      </c>
      <c r="O33" s="325">
        <f>Model!AD36</f>
        <v>2762.3989905588464</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5">
        <f>Model!U44</f>
        <v>-63.48614163583124</v>
      </c>
      <c r="K34" s="796">
        <f>Model!V44</f>
        <v>-78.29080513562924</v>
      </c>
      <c r="L34" s="796">
        <f>Model!W44</f>
        <v>-92.41122513638815</v>
      </c>
      <c r="M34" s="797">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7441.38</v>
      </c>
      <c r="H35" s="279">
        <f>Model!O51</f>
        <v>10515.069000000001</v>
      </c>
      <c r="I35" s="279">
        <f>Model!T51</f>
        <v>10823.677</v>
      </c>
      <c r="J35" s="789">
        <f>Model!U51</f>
        <v>209.0767230454187</v>
      </c>
      <c r="K35" s="790">
        <f>Model!V51</f>
        <v>206.34267788238338</v>
      </c>
      <c r="L35" s="790">
        <f>Model!W51</f>
        <v>247.16552636706768</v>
      </c>
      <c r="M35" s="791">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0.4130536271498031</v>
      </c>
      <c r="I36" s="486">
        <f t="shared" si="12"/>
        <v>0.029349117918294088</v>
      </c>
      <c r="J36" s="798"/>
      <c r="K36" s="799"/>
      <c r="L36" s="799"/>
      <c r="M36" s="800"/>
      <c r="N36" s="486">
        <f>N35/I35-1</f>
        <v>0.4070537148212521</v>
      </c>
      <c r="O36" s="486">
        <f t="shared" ref="O36:R36" si="13">O35/N35-1</f>
        <v>0.3251638555178391</v>
      </c>
      <c r="P36" s="486">
        <f t="shared" si="13"/>
        <v>-0.04317061344584172</v>
      </c>
      <c r="Q36" s="486">
        <f t="shared" si="13"/>
        <v>0.055093585872885154</v>
      </c>
      <c r="R36" s="486">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7441.38</v>
      </c>
      <c r="H38" s="279">
        <f t="shared" ref="H38:J38" si="14">H35-H37</f>
        <v>10515.069000000001</v>
      </c>
      <c r="I38" s="279">
        <f t="shared" si="14"/>
        <v>10823.677</v>
      </c>
      <c r="J38" s="801">
        <f t="shared" si="14"/>
        <v>209.0767230454187</v>
      </c>
      <c r="K38" s="801">
        <f t="shared" ref="K38" si="15">K35-K37</f>
        <v>206.34267788238338</v>
      </c>
      <c r="L38" s="801">
        <f t="shared" ref="L38" si="16">L35-L37</f>
        <v>247.16552636706768</v>
      </c>
      <c r="M38" s="801">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0</v>
      </c>
      <c r="K41" s="793">
        <f>-Model!V34</f>
        <v>-1.5119974461375003</v>
      </c>
      <c r="L41" s="793">
        <f>-Model!W34</f>
        <v>-3.113519325383053</v>
      </c>
      <c r="M41" s="794">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0</v>
      </c>
      <c r="K42" s="793">
        <f>Model!V249</f>
        <v>0</v>
      </c>
      <c r="L42" s="793">
        <f>Model!W249</f>
        <v>0</v>
      </c>
      <c r="M42" s="794">
        <f>Model!X249</f>
        <v>0</v>
      </c>
      <c r="N42" s="325">
        <f>Model!Y249</f>
        <v>0</v>
      </c>
      <c r="O42" s="325">
        <f>Model!AD249</f>
        <v>0</v>
      </c>
      <c r="P42" s="325">
        <f>Model!AE249</f>
        <v>0</v>
      </c>
      <c r="Q42" s="325">
        <f>Model!AF249</f>
        <v>0</v>
      </c>
      <c r="R42" s="325">
        <f>Model!AG249</f>
        <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767.9987027999996</v>
      </c>
      <c r="K45" s="793">
        <f>Model!V110</f>
        <v>-10.795777199999975</v>
      </c>
      <c r="L45" s="793">
        <f>Model!W110</f>
        <v>-563.6907605999995</v>
      </c>
      <c r="M45" s="794">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0</v>
      </c>
      <c r="K46" s="793">
        <f>Model!V79</f>
        <v>0</v>
      </c>
      <c r="L46" s="793">
        <f>Model!W79</f>
        <v>0</v>
      </c>
      <c r="M46" s="794">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0</v>
      </c>
      <c r="K48" s="803">
        <f>Model!V270</f>
        <v>0</v>
      </c>
      <c r="L48" s="803">
        <f>Model!W270</f>
        <v>0</v>
      </c>
      <c r="M48" s="804">
        <f>Model!X270</f>
        <v>0</v>
      </c>
      <c r="N48" s="395">
        <f>Model!Y270</f>
        <v>0</v>
      </c>
      <c r="O48" s="395">
        <f>Model!AD270</f>
        <v>0</v>
      </c>
      <c r="P48" s="395">
        <f>Model!AE270</f>
        <v>0</v>
      </c>
      <c r="Q48" s="395">
        <f>Model!AF270</f>
        <v>0</v>
      </c>
      <c r="R48" s="417">
        <f>Model!AG270</f>
        <v>0</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t="e">
        <f t="shared" ref="O49:R49" si="22">O48/N48-1</f>
        <v>#DIV/0!</v>
      </c>
      <c r="P49" s="486" t="e">
        <f t="shared" si="22"/>
        <v>#DIV/0!</v>
      </c>
      <c r="Q49" s="486" t="e">
        <f t="shared" si="22"/>
        <v>#DIV/0!</v>
      </c>
      <c r="R49" s="486" t="e">
        <f t="shared" si="22"/>
        <v>#DIV/0!</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0.5320534891673944</v>
      </c>
      <c r="K50" s="799">
        <f t="shared" si="23"/>
        <v>0.5489896766027739</v>
      </c>
      <c r="L50" s="799">
        <f t="shared" si="23"/>
        <v>0.4539468009522122</v>
      </c>
      <c r="M50" s="800">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0</v>
      </c>
      <c r="K52" s="803">
        <f>IF(K27=4,0,K48)</f>
        <v>0</v>
      </c>
      <c r="L52" s="803">
        <f>IF(L27=4,0,L48)</f>
        <v>0</v>
      </c>
      <c r="M52" s="804">
        <f>IF(M27=4,0,M48)</f>
        <v>0</v>
      </c>
      <c r="N52" s="395">
        <f t="shared" ref="N52:R52" si="24">N48</f>
        <v>0</v>
      </c>
      <c r="O52" s="395">
        <f t="shared" si="24"/>
        <v>0</v>
      </c>
      <c r="P52" s="395">
        <f t="shared" si="24"/>
        <v>0</v>
      </c>
      <c r="Q52" s="395">
        <f t="shared" si="24"/>
        <v>0</v>
      </c>
      <c r="R52" s="417">
        <f t="shared" si="24"/>
        <v>0</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0.9823672552583858</v>
      </c>
      <c r="O56" s="805">
        <f t="shared" si="27"/>
        <v>0.941653306563727</v>
      </c>
      <c r="P56" s="805">
        <f t="shared" si="27"/>
        <v>0.8965563596525703</v>
      </c>
      <c r="Q56" s="805">
        <f t="shared" si="27"/>
        <v>0.8536191615646074</v>
      </c>
      <c r="R56" s="805">
        <f t="shared" si="27"/>
        <v>0.8127382792450801</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0</v>
      </c>
      <c r="O58" s="395">
        <f t="shared" si="28"/>
        <v>0</v>
      </c>
      <c r="P58" s="395">
        <f t="shared" si="28"/>
        <v>0</v>
      </c>
      <c r="Q58" s="395">
        <f t="shared" si="28"/>
        <v>0</v>
      </c>
      <c r="R58" s="417">
        <f t="shared" si="28"/>
        <v>0</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t="e">
        <f t="shared" ref="O59:R59" si="29">O58/N58-1</f>
        <v>#DIV/0!</v>
      </c>
      <c r="P59" s="486" t="e">
        <f t="shared" si="29"/>
        <v>#DIV/0!</v>
      </c>
      <c r="Q59" s="486" t="e">
        <f t="shared" si="29"/>
        <v>#DIV/0!</v>
      </c>
      <c r="R59" s="486" t="e">
        <f t="shared" si="29"/>
        <v>#DIV/0!</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981.6020375281521</v>
      </c>
      <c r="L63" s="8"/>
      <c r="M63" s="8"/>
      <c r="N63" s="186" t="s">
        <v>968</v>
      </c>
      <c r="O63" s="8"/>
      <c r="P63" s="8"/>
      <c r="Q63" s="8"/>
      <c r="R63" s="807">
        <f>R52</f>
        <v>0</v>
      </c>
      <c r="S63" s="8"/>
      <c r="T63" s="8"/>
      <c r="U63" s="8"/>
      <c r="V63" s="8"/>
      <c r="W63" s="187"/>
      <c r="X63" s="8" t="s">
        <v>967</v>
      </c>
      <c r="Y63" s="8"/>
      <c r="Z63" s="8"/>
      <c r="AA63" s="8"/>
      <c r="AB63" s="806">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7852.816300225217</v>
      </c>
      <c r="L65" s="8"/>
      <c r="M65" s="8"/>
      <c r="N65" s="186" t="s">
        <v>971</v>
      </c>
      <c r="O65" s="8"/>
      <c r="P65" s="8"/>
      <c r="Q65" s="8"/>
      <c r="R65" s="810">
        <f>(R63*(1+R64))/(Discount_Rate-R64)</f>
        <v>0</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6019.431507667763</v>
      </c>
      <c r="L66" s="8"/>
      <c r="M66" s="8"/>
      <c r="N66" s="186" t="s">
        <v>972</v>
      </c>
      <c r="O66" s="8"/>
      <c r="P66" s="8"/>
      <c r="Q66" s="8"/>
      <c r="R66" s="810">
        <f>R65*R56</f>
        <v>0</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0</v>
      </c>
      <c r="L67" s="8"/>
      <c r="M67" s="8"/>
      <c r="N67" s="186" t="s">
        <v>974</v>
      </c>
      <c r="O67" s="8"/>
      <c r="P67" s="8"/>
      <c r="Q67" s="8"/>
      <c r="R67" s="810">
        <f>SUM(N58:R58)</f>
        <v>0</v>
      </c>
      <c r="S67" s="8"/>
      <c r="T67" s="8"/>
      <c r="U67" s="8"/>
      <c r="V67" s="8"/>
      <c r="W67" s="187"/>
      <c r="X67" s="8" t="s">
        <v>974</v>
      </c>
      <c r="Y67" s="8"/>
      <c r="Z67" s="8"/>
      <c r="AA67" s="8"/>
      <c r="AB67" s="810">
        <f>SUM(N58:R58)</f>
        <v>0</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8737.892499186048</v>
      </c>
      <c r="L69" s="8"/>
      <c r="M69" s="8"/>
      <c r="N69" s="188" t="s">
        <v>10</v>
      </c>
      <c r="O69" s="123"/>
      <c r="P69" s="123"/>
      <c r="Q69" s="123"/>
      <c r="R69" s="811">
        <f>R66+R67</f>
        <v>0</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9605.263504524113</v>
      </c>
      <c r="L70" s="8"/>
      <c r="M70" s="8"/>
      <c r="N70" s="186" t="s">
        <v>975</v>
      </c>
      <c r="O70" s="8"/>
      <c r="P70" s="8"/>
      <c r="Q70" s="8"/>
      <c r="R70" s="810">
        <f t="shared" ref="R70:R75" si="30">K70</f>
        <v>9605.263504524113</v>
      </c>
      <c r="S70" s="8"/>
      <c r="T70" s="8"/>
      <c r="U70" s="8"/>
      <c r="V70" s="8"/>
      <c r="W70" s="187"/>
      <c r="X70" s="8" t="s">
        <v>975</v>
      </c>
      <c r="Y70" s="8"/>
      <c r="Z70" s="8"/>
      <c r="AA70" s="8"/>
      <c r="AB70" s="812">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-16895.891</v>
      </c>
      <c r="L72" s="8"/>
      <c r="M72" s="8"/>
      <c r="N72" s="186" t="s">
        <v>977</v>
      </c>
      <c r="O72" s="8"/>
      <c r="P72" s="8"/>
      <c r="Q72" s="8"/>
      <c r="R72" s="810">
        <f t="shared" si="30"/>
        <v>-16895.891</v>
      </c>
      <c r="S72" s="8"/>
      <c r="T72" s="8"/>
      <c r="U72" s="8"/>
      <c r="V72" s="8"/>
      <c r="W72" s="187"/>
      <c r="X72" s="8" t="s">
        <v>977</v>
      </c>
      <c r="Y72" s="8"/>
      <c r="Z72" s="8"/>
      <c r="AA72" s="8"/>
      <c r="AB72" s="812">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8737.892499186048</v>
      </c>
      <c r="L76" s="8"/>
      <c r="M76" s="8"/>
      <c r="N76" s="188" t="s">
        <v>13</v>
      </c>
      <c r="O76" s="123"/>
      <c r="P76" s="123"/>
      <c r="Q76" s="123"/>
      <c r="R76" s="811">
        <f>SUM(R66:R67)</f>
        <v>0</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0</v>
      </c>
      <c r="L78" s="8"/>
      <c r="M78" s="8"/>
      <c r="N78" s="186" t="s">
        <v>981</v>
      </c>
      <c r="O78" s="8"/>
      <c r="P78" s="8"/>
      <c r="Q78" s="8"/>
      <c r="R78" s="815">
        <f>K78</f>
        <v>0</v>
      </c>
      <c r="S78" s="8"/>
      <c r="T78" s="8"/>
      <c r="U78" s="8"/>
      <c r="V78" s="8"/>
      <c r="W78" s="187"/>
      <c r="X78" s="8" t="s">
        <v>981</v>
      </c>
      <c r="Y78" s="8"/>
      <c r="Z78" s="8"/>
      <c r="AA78" s="8"/>
      <c r="AB78" s="814">
        <f>Diluted_Shares</f>
        <v>0</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39.228055719007514</v>
      </c>
      <c r="L80" s="8"/>
      <c r="M80" s="8"/>
      <c r="N80" s="188" t="s">
        <v>15</v>
      </c>
      <c r="O80" s="123"/>
      <c r="P80" s="123"/>
      <c r="Q80" s="123"/>
      <c r="R80" s="816" t="e">
        <f>R76/R78</f>
        <v>#DIV/0!</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0.031502911359650554</v>
      </c>
      <c r="L81" s="8"/>
      <c r="M81" s="8"/>
      <c r="N81" s="817" t="s">
        <v>12</v>
      </c>
      <c r="O81" s="122"/>
      <c r="P81" s="122"/>
      <c r="Q81" s="122"/>
      <c r="R81" s="818" t="e">
        <f>R80/Share_Price-1</f>
        <v>#DIV/0!</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18.7471399392939</v>
      </c>
      <c r="L83" s="8"/>
      <c r="M83" s="8"/>
      <c r="N83" s="8" t="s">
        <v>983</v>
      </c>
      <c r="O83" s="8"/>
      <c r="P83" s="8"/>
      <c r="Q83" s="8"/>
      <c r="R83" s="820">
        <f>(K65*Discount_Rate-R63)/(R63+K65)</f>
        <v>-0.034735763049078404</v>
      </c>
      <c r="S83" s="8"/>
      <c r="T83" s="8"/>
      <c r="U83" s="8"/>
      <c r="V83" s="8"/>
      <c r="W83" s="8"/>
      <c r="X83" s="8" t="s">
        <v>982</v>
      </c>
      <c r="Y83" s="8"/>
      <c r="Z83" s="8"/>
      <c r="AA83" s="8"/>
      <c r="AB83" s="819">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0.050300180714386564</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0.050300180714386564</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39.228055719007514</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0.04030018071438657</v>
      </c>
      <c r="F103" s="835">
        <v>146.6099932465139</v>
      </c>
      <c r="G103" s="836">
        <v>146.6099932465139</v>
      </c>
      <c r="H103" s="836">
        <v>146.6099932465139</v>
      </c>
      <c r="I103" s="836">
        <v>146.6099932465139</v>
      </c>
      <c r="J103" s="837">
        <v>146.6099932465139</v>
      </c>
      <c r="K103" s="8"/>
      <c r="L103" s="720" t="s">
        <v>44</v>
      </c>
      <c r="M103" s="834">
        <f t="shared" ref="M103:M107" si="35">E103</f>
        <v>0.04030018071438657</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0.045300180714386566</v>
      </c>
      <c r="F104" s="840">
        <v>146.6099932465139</v>
      </c>
      <c r="G104" s="841">
        <v>146.6099932465139</v>
      </c>
      <c r="H104" s="841">
        <v>146.6099932465139</v>
      </c>
      <c r="I104" s="841">
        <v>146.6099932465139</v>
      </c>
      <c r="J104" s="842">
        <v>146.6099932465139</v>
      </c>
      <c r="K104" s="8"/>
      <c r="L104" s="725"/>
      <c r="M104" s="834">
        <f t="shared" si="35"/>
        <v>0.045300180714386566</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0.050300180714386564</v>
      </c>
      <c r="F105" s="845">
        <v>146.6099932465139</v>
      </c>
      <c r="G105" s="841">
        <v>146.6099932465139</v>
      </c>
      <c r="H105" s="841">
        <v>146.6099932465139</v>
      </c>
      <c r="I105" s="841">
        <v>146.6099932465139</v>
      </c>
      <c r="J105" s="842">
        <v>146.6099932465139</v>
      </c>
      <c r="K105" s="8"/>
      <c r="L105" s="725"/>
      <c r="M105" s="834">
        <f t="shared" si="35"/>
        <v>0.050300180714386564</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0.05530018071438656</v>
      </c>
      <c r="F106" s="840">
        <v>146.6099932465139</v>
      </c>
      <c r="G106" s="841">
        <v>146.6099932465139</v>
      </c>
      <c r="H106" s="841">
        <v>146.6099932465139</v>
      </c>
      <c r="I106" s="841">
        <v>146.6099932465139</v>
      </c>
      <c r="J106" s="842">
        <v>146.6099932465139</v>
      </c>
      <c r="K106" s="8"/>
      <c r="L106" s="725"/>
      <c r="M106" s="834">
        <f t="shared" si="35"/>
        <v>0.05530018071438656</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0.06030018071438656</v>
      </c>
      <c r="F107" s="846">
        <v>146.6099932465139</v>
      </c>
      <c r="G107" s="847">
        <v>146.6099932465139</v>
      </c>
      <c r="H107" s="847">
        <v>146.6099932465139</v>
      </c>
      <c r="I107" s="847">
        <v>146.6099932465139</v>
      </c>
      <c r="J107" s="848">
        <v>146.6099932465139</v>
      </c>
      <c r="K107" s="8"/>
      <c r="L107" s="730"/>
      <c r="M107" s="834">
        <f t="shared" si="35"/>
        <v>0.06030018071438656</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t="e">
        <f>$R$80</f>
        <v>#DIV/0!</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0.04030018071438657</v>
      </c>
      <c r="F111" s="835">
        <v>39.287570414775445</v>
      </c>
      <c r="G111" s="836">
        <v>41.8528356935007</v>
      </c>
      <c r="H111" s="845">
        <v>44.871513150043214</v>
      </c>
      <c r="I111" s="836">
        <v>48.475467697564994</v>
      </c>
      <c r="J111" s="837">
        <v>52.85318670789136</v>
      </c>
      <c r="K111" s="8"/>
      <c r="L111" s="720" t="s">
        <v>44</v>
      </c>
      <c r="M111" s="834">
        <f t="shared" ref="M111:M115" si="42">E111</f>
        <v>0.04030018071438657</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0.045300180714386566</v>
      </c>
      <c r="F112" s="840">
        <v>38.72212619379026</v>
      </c>
      <c r="G112" s="841">
        <v>41.24495498386613</v>
      </c>
      <c r="H112" s="841">
        <v>44.213695276917925</v>
      </c>
      <c r="I112" s="841">
        <v>47.758030580567656</v>
      </c>
      <c r="J112" s="842">
        <v>52.063330171104326</v>
      </c>
      <c r="K112" s="8"/>
      <c r="L112" s="725"/>
      <c r="M112" s="834">
        <f t="shared" si="42"/>
        <v>0.045300180714386566</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0.050300180714386564</v>
      </c>
      <c r="F113" s="840">
        <v>36.853414514023115</v>
      </c>
      <c r="G113" s="841">
        <v>39.236171901998745</v>
      </c>
      <c r="H113" s="841">
        <v>42.04008308855112</v>
      </c>
      <c r="I113" s="841">
        <v>45.387631350032734</v>
      </c>
      <c r="J113" s="842">
        <v>49.453893970450665</v>
      </c>
      <c r="K113" s="8"/>
      <c r="L113" s="725"/>
      <c r="M113" s="834">
        <f t="shared" si="42"/>
        <v>0.050300180714386564</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0.05530018071438656</v>
      </c>
      <c r="F114" s="840">
        <v>37.62577269915506</v>
      </c>
      <c r="G114" s="841">
        <v>40.066389689290126</v>
      </c>
      <c r="H114" s="841">
        <v>42.938387197413896</v>
      </c>
      <c r="I114" s="841">
        <v>46.36722271524662</v>
      </c>
      <c r="J114" s="842">
        <v>50.532224862684984</v>
      </c>
      <c r="K114" s="8"/>
      <c r="L114" s="725"/>
      <c r="M114" s="834">
        <f t="shared" si="42"/>
        <v>0.05530018071438656</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0.06030018071438656</v>
      </c>
      <c r="F115" s="846">
        <v>37.09428582507126</v>
      </c>
      <c r="G115" s="847">
        <v>39.4950824165073</v>
      </c>
      <c r="H115" s="847">
        <v>42.32022124655978</v>
      </c>
      <c r="I115" s="847">
        <v>45.69311287891381</v>
      </c>
      <c r="J115" s="848">
        <v>49.79016005973365</v>
      </c>
      <c r="K115" s="8"/>
      <c r="L115" s="730"/>
      <c r="M115" s="834">
        <f t="shared" si="42"/>
        <v>0.06030018071438656</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3.946986368290967</v>
      </c>
      <c r="G128" s="8"/>
      <c r="H128" s="186" t="s">
        <v>1012</v>
      </c>
      <c r="I128" s="8"/>
      <c r="J128" s="857">
        <f>F128</f>
        <v>3.946986368290967</v>
      </c>
      <c r="K128" s="8"/>
      <c r="L128" s="858" t="s">
        <v>1013</v>
      </c>
      <c r="M128" s="8"/>
      <c r="N128" s="859">
        <f>NTM_EBITDA</f>
        <v>1396.9103816687498</v>
      </c>
      <c r="O128" s="187"/>
      <c r="P128" s="186" t="s">
        <v>1013</v>
      </c>
      <c r="Q128" s="8"/>
      <c r="R128" s="859">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16293.3950625385</v>
      </c>
      <c r="O129" s="187"/>
      <c r="P129" s="186" t="s">
        <v>1014</v>
      </c>
      <c r="Q129" s="8"/>
      <c r="R129" s="859">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55.97555413106221</v>
      </c>
      <c r="G130" s="8"/>
      <c r="H130" s="186" t="s">
        <v>1015</v>
      </c>
      <c r="I130" s="8"/>
      <c r="J130" s="859">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0.47187888853700266</v>
      </c>
      <c r="G131" s="8"/>
      <c r="H131" s="305" t="s">
        <v>1016</v>
      </c>
      <c r="I131" s="122"/>
      <c r="J131" s="818">
        <f>J130/Share_Price-1</f>
        <v>0.23550463023635593</v>
      </c>
      <c r="K131" s="8"/>
      <c r="L131" s="186" t="s">
        <v>1017</v>
      </c>
      <c r="M131" s="8"/>
      <c r="N131" s="861">
        <f t="shared" ref="N131:N136" si="45">K70</f>
        <v>9605.263504524113</v>
      </c>
      <c r="O131" s="187"/>
      <c r="P131" s="186" t="s">
        <v>1017</v>
      </c>
      <c r="Q131" s="8"/>
      <c r="R131" s="810">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-16895.891</v>
      </c>
      <c r="O133" s="187"/>
      <c r="P133" s="186" t="s">
        <v>1019</v>
      </c>
      <c r="Q133" s="8"/>
      <c r="R133" s="810">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3.946986368290967</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1396.9103816687498</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8935.360567062615</v>
      </c>
      <c r="O138" s="187"/>
      <c r="P138" s="186" t="s">
        <v>1023</v>
      </c>
      <c r="Q138" s="8"/>
      <c r="R138" s="859">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0</v>
      </c>
      <c r="O139" s="187"/>
      <c r="P139" s="186" t="s">
        <v>405</v>
      </c>
      <c r="Q139" s="8"/>
      <c r="R139" s="859">
        <f>Diluted_Shares</f>
        <v>0</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40.11457250438892</v>
      </c>
      <c r="O141" s="187"/>
      <c r="P141" s="186" t="s">
        <v>1015</v>
      </c>
      <c r="Q141" s="8"/>
      <c r="R141" s="859">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0.05481389703888806</v>
      </c>
      <c r="O142" s="187"/>
      <c r="P142" s="305" t="s">
        <v>1016</v>
      </c>
      <c r="Q142" s="122"/>
      <c r="R142" s="818">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3.946986368290967</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1396.9103816687498</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55.97555413106221</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3.157589094632774</v>
      </c>
      <c r="F166" s="835">
        <f>$E$166*F165</f>
        <v>38.465265115584224</v>
      </c>
      <c r="G166" s="836">
        <f>$E$166*G165</f>
        <v>41.622854210217</v>
      </c>
      <c r="H166" s="836">
        <f t="shared" ref="H166:J166" si="51">$E$166*H165</f>
        <v>44.78044330484977</v>
      </c>
      <c r="I166" s="836">
        <f t="shared" si="51"/>
        <v>47.938032399482545</v>
      </c>
      <c r="J166" s="837">
        <f t="shared" si="51"/>
        <v>51.09562149411532</v>
      </c>
      <c r="K166" s="8"/>
      <c r="L166" s="720" t="s">
        <v>388</v>
      </c>
      <c r="M166" s="871">
        <f t="shared" ref="M166:M170" si="52">E166</f>
        <v>3.157589094632774</v>
      </c>
      <c r="N166" s="838">
        <f t="shared" ref="N166:R170" si="53">+F166/Share_Price-1</f>
        <v>0.011445309376392876</v>
      </c>
      <c r="O166" s="708">
        <f t="shared" si="53"/>
        <v>0.09447421010299761</v>
      </c>
      <c r="P166" s="708">
        <f t="shared" si="53"/>
        <v>0.17750311082960213</v>
      </c>
      <c r="Q166" s="708">
        <f t="shared" si="53"/>
        <v>0.26053201155620687</v>
      </c>
      <c r="R166" s="839">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3.5522877314618704</v>
      </c>
      <c r="F167" s="840">
        <f>$E$167*F165</f>
        <v>43.27342325503225</v>
      </c>
      <c r="G167" s="841">
        <f>$E$167*G165</f>
        <v>46.82571098649412</v>
      </c>
      <c r="H167" s="841">
        <f t="shared" ref="H167:J167" si="54">$E$167*H165</f>
        <v>50.37799871795599</v>
      </c>
      <c r="I167" s="841">
        <f t="shared" si="54"/>
        <v>53.93028644941786</v>
      </c>
      <c r="J167" s="842">
        <f t="shared" si="54"/>
        <v>57.48257418087973</v>
      </c>
      <c r="K167" s="8"/>
      <c r="L167" s="725"/>
      <c r="M167" s="871">
        <f t="shared" si="52"/>
        <v>3.5522877314618704</v>
      </c>
      <c r="N167" s="843">
        <f t="shared" si="53"/>
        <v>0.137875973048442</v>
      </c>
      <c r="O167" s="585">
        <f t="shared" si="53"/>
        <v>0.23128348636587215</v>
      </c>
      <c r="P167" s="585">
        <f t="shared" si="53"/>
        <v>0.3246909996833023</v>
      </c>
      <c r="Q167" s="585">
        <f t="shared" si="53"/>
        <v>0.41809851300073264</v>
      </c>
      <c r="R167" s="721">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3.946986368290967</v>
      </c>
      <c r="F168" s="840">
        <f>$E$168*F165</f>
        <v>48.081581394480274</v>
      </c>
      <c r="G168" s="841">
        <f>$E$168*G165</f>
        <v>52.028567762771246</v>
      </c>
      <c r="H168" s="841">
        <f t="shared" ref="H168:J168" si="55">$E$168*H165</f>
        <v>55.97555413106221</v>
      </c>
      <c r="I168" s="841">
        <f t="shared" si="55"/>
        <v>59.922540499353175</v>
      </c>
      <c r="J168" s="842">
        <f t="shared" si="55"/>
        <v>63.86952686764415</v>
      </c>
      <c r="K168" s="8"/>
      <c r="L168" s="725"/>
      <c r="M168" s="871">
        <f>+E168</f>
        <v>3.946986368290967</v>
      </c>
      <c r="N168" s="843">
        <f t="shared" si="53"/>
        <v>0.26430663672049093</v>
      </c>
      <c r="O168" s="585">
        <f t="shared" si="53"/>
        <v>0.3680927626287469</v>
      </c>
      <c r="P168" s="585">
        <f t="shared" si="53"/>
        <v>0.47187888853700266</v>
      </c>
      <c r="Q168" s="585">
        <f t="shared" si="53"/>
        <v>0.5756650144452584</v>
      </c>
      <c r="R168" s="721">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4.341685005120064</v>
      </c>
      <c r="F169" s="840">
        <f>$E$169*F165</f>
        <v>52.889739533928314</v>
      </c>
      <c r="G169" s="841">
        <f>$E$169*G165</f>
        <v>57.231424539048376</v>
      </c>
      <c r="H169" s="841">
        <f t="shared" ref="H169:J169" si="56">$E$169*H165</f>
        <v>61.57310954416844</v>
      </c>
      <c r="I169" s="841">
        <f t="shared" si="56"/>
        <v>65.9147945492885</v>
      </c>
      <c r="J169" s="842">
        <f t="shared" si="56"/>
        <v>70.25647955440857</v>
      </c>
      <c r="K169" s="8"/>
      <c r="L169" s="725"/>
      <c r="M169" s="871">
        <f t="shared" si="52"/>
        <v>4.341685005120064</v>
      </c>
      <c r="N169" s="843">
        <f t="shared" si="53"/>
        <v>0.3907373003925405</v>
      </c>
      <c r="O169" s="585">
        <f t="shared" si="53"/>
        <v>0.5049020388916217</v>
      </c>
      <c r="P169" s="585">
        <f t="shared" si="53"/>
        <v>0.619066777390703</v>
      </c>
      <c r="Q169" s="585">
        <f t="shared" si="53"/>
        <v>0.7332315158897844</v>
      </c>
      <c r="R169" s="721">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4.7363836419491605</v>
      </c>
      <c r="F170" s="846">
        <f>$E$170*F165</f>
        <v>57.69789767337633</v>
      </c>
      <c r="G170" s="847">
        <f>$E$170*G165</f>
        <v>62.43428131532549</v>
      </c>
      <c r="H170" s="847">
        <f t="shared" ref="H170:J170" si="57">$E$170*H165</f>
        <v>67.17066495727465</v>
      </c>
      <c r="I170" s="847">
        <f t="shared" si="57"/>
        <v>71.90704859922381</v>
      </c>
      <c r="J170" s="848">
        <f t="shared" si="57"/>
        <v>76.64343224117297</v>
      </c>
      <c r="K170" s="8"/>
      <c r="L170" s="730"/>
      <c r="M170" s="871">
        <f t="shared" si="52"/>
        <v>4.7363836419491605</v>
      </c>
      <c r="N170" s="849">
        <f t="shared" si="53"/>
        <v>0.5171679640645892</v>
      </c>
      <c r="O170" s="717">
        <f t="shared" si="53"/>
        <v>0.6417113151544962</v>
      </c>
      <c r="P170" s="717">
        <f t="shared" si="53"/>
        <v>0.7662546662444032</v>
      </c>
      <c r="Q170" s="717">
        <f t="shared" si="53"/>
        <v>0.89079801733431</v>
      </c>
      <c r="R170" s="850">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46.986241087888615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3.157589094632774</v>
      </c>
      <c r="F174" s="835">
        <v>77.04538967980808</v>
      </c>
      <c r="G174" s="836">
        <v>86.50827683777938</v>
      </c>
      <c r="H174" s="836">
        <v>95.97116399575066</v>
      </c>
      <c r="I174" s="836">
        <v>105.43405115372195</v>
      </c>
      <c r="J174" s="837">
        <v>114.89693831169325</v>
      </c>
      <c r="K174" s="8"/>
      <c r="L174" s="720" t="s">
        <v>388</v>
      </c>
      <c r="M174" s="871">
        <f t="shared" ref="M174:M178" si="62">E174</f>
        <v>3.157589094632774</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3.5522877314618704</v>
      </c>
      <c r="F175" s="840">
        <v>86.67606338978408</v>
      </c>
      <c r="G175" s="841">
        <v>97.32181144250178</v>
      </c>
      <c r="H175" s="841">
        <v>107.96755949521948</v>
      </c>
      <c r="I175" s="841">
        <v>118.61330754793718</v>
      </c>
      <c r="J175" s="842">
        <v>129.25905560065488</v>
      </c>
      <c r="K175" s="8"/>
      <c r="L175" s="725"/>
      <c r="M175" s="871">
        <f t="shared" si="62"/>
        <v>3.5522877314618704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3.946986368290967</v>
      </c>
      <c r="F176" s="840">
        <v>96.3067370997601</v>
      </c>
      <c r="G176" s="841">
        <v>108.1353460472242</v>
      </c>
      <c r="H176" s="841">
        <v>119.96395499468832</v>
      </c>
      <c r="I176" s="841">
        <v>131.79256394215244</v>
      </c>
      <c r="J176" s="842">
        <v>143.62117288961656</v>
      </c>
      <c r="K176" s="8"/>
      <c r="L176" s="725"/>
      <c r="M176" s="871">
        <f t="shared" si="62"/>
        <v>3.946986368290967</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4.341685005120064</v>
      </c>
      <c r="F177" s="840">
        <v>105.93741080973611</v>
      </c>
      <c r="G177" s="841">
        <v>118.94888065194664</v>
      </c>
      <c r="H177" s="841">
        <v>131.96035049415715</v>
      </c>
      <c r="I177" s="841">
        <v>144.97182033636767</v>
      </c>
      <c r="J177" s="842">
        <v>157.98329017857822</v>
      </c>
      <c r="K177" s="8"/>
      <c r="L177" s="725"/>
      <c r="M177" s="871">
        <f t="shared" si="62"/>
        <v>4.341685005120064</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4.7363836419491605</v>
      </c>
      <c r="F178" s="846">
        <v>115.5680845197121</v>
      </c>
      <c r="G178" s="847">
        <v>129.76241525666904</v>
      </c>
      <c r="H178" s="847">
        <v>143.956745993626</v>
      </c>
      <c r="I178" s="847">
        <v>158.1510767305829</v>
      </c>
      <c r="J178" s="848">
        <v>172.34540746753984</v>
      </c>
      <c r="K178" s="8"/>
      <c r="L178" s="730"/>
      <c r="M178" s="871">
        <f t="shared" si="62"/>
        <v>4.7363836419491605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40.11457250438892</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1117.528305335</v>
      </c>
      <c r="F182" s="835">
        <v>143.88921300864504</v>
      </c>
      <c r="G182" s="836">
        <v>155.75084055753226</v>
      </c>
      <c r="H182" s="836">
        <v>167.61246810641944</v>
      </c>
      <c r="I182" s="836">
        <v>179.4740956553066</v>
      </c>
      <c r="J182" s="837">
        <v>191.3357232041938</v>
      </c>
      <c r="K182" s="8"/>
      <c r="L182" s="720" t="s">
        <v>279</v>
      </c>
      <c r="M182" s="807">
        <f t="shared" ref="M182:M186" si="68">E182</f>
        <v>1117.528305335</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1257.2193435018748</v>
      </c>
      <c r="F183" s="840">
        <v>149.6732920958656</v>
      </c>
      <c r="G183" s="841">
        <v>163.01762308836368</v>
      </c>
      <c r="H183" s="841">
        <v>176.36195408086175</v>
      </c>
      <c r="I183" s="841">
        <v>189.70628507335982</v>
      </c>
      <c r="J183" s="842">
        <v>203.05061606585792</v>
      </c>
      <c r="K183" s="8"/>
      <c r="L183" s="725"/>
      <c r="M183" s="807">
        <f t="shared" si="68"/>
        <v>1257.2193435018748</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1396.9103816687498</v>
      </c>
      <c r="F184" s="840">
        <v>155.4573711830861</v>
      </c>
      <c r="G184" s="841">
        <v>170.2844056191951</v>
      </c>
      <c r="H184" s="841">
        <v>185.1114400553041</v>
      </c>
      <c r="I184" s="841">
        <v>199.93847449141305</v>
      </c>
      <c r="J184" s="842">
        <v>214.76550892752203</v>
      </c>
      <c r="K184" s="8"/>
      <c r="L184" s="725"/>
      <c r="M184" s="807">
        <f t="shared" si="68"/>
        <v>1396.9103816687498</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1536.601419835625</v>
      </c>
      <c r="F185" s="840">
        <v>161.24145027030664</v>
      </c>
      <c r="G185" s="841">
        <v>177.55118815002655</v>
      </c>
      <c r="H185" s="841">
        <v>193.8609260297464</v>
      </c>
      <c r="I185" s="841">
        <v>210.1706639094663</v>
      </c>
      <c r="J185" s="842">
        <v>226.48040178918617</v>
      </c>
      <c r="K185" s="8"/>
      <c r="L185" s="725"/>
      <c r="M185" s="807">
        <f t="shared" si="68"/>
        <v>1536.601419835625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1676.2924580024996</v>
      </c>
      <c r="F186" s="846">
        <v>167.02552935752715</v>
      </c>
      <c r="G186" s="847">
        <v>184.81797068085794</v>
      </c>
      <c r="H186" s="847">
        <v>202.6104120041887</v>
      </c>
      <c r="I186" s="847">
        <v>220.4028533275195</v>
      </c>
      <c r="J186" s="848">
        <v>238.1952946508503</v>
      </c>
      <c r="K186" s="8"/>
      <c r="L186" s="730"/>
      <c r="M186" s="807">
        <f t="shared" si="68"/>
        <v>1676.2924580024996</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21.831739088956986</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1117.528305335</v>
      </c>
      <c r="F190" s="835">
        <v>184.53463986686378</v>
      </c>
      <c r="G190" s="836">
        <v>196.39626741575094</v>
      </c>
      <c r="H190" s="836">
        <v>208.25789496463815</v>
      </c>
      <c r="I190" s="836">
        <v>220.11952251352534</v>
      </c>
      <c r="J190" s="837">
        <v>231.98115006241252</v>
      </c>
      <c r="K190" s="8"/>
      <c r="L190" s="720" t="s">
        <v>279</v>
      </c>
      <c r="M190" s="807">
        <f t="shared" ref="M190:M194" si="74">E190</f>
        <v>1117.528305335</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1257.2193435018748</v>
      </c>
      <c r="F191" s="840">
        <v>195.39939731136164</v>
      </c>
      <c r="G191" s="841">
        <v>208.7437283038597</v>
      </c>
      <c r="H191" s="841">
        <v>222.08805929635778</v>
      </c>
      <c r="I191" s="841">
        <v>235.4323902888559</v>
      </c>
      <c r="J191" s="842">
        <v>248.77672128135396</v>
      </c>
      <c r="K191" s="8"/>
      <c r="L191" s="725"/>
      <c r="M191" s="807">
        <f t="shared" si="74"/>
        <v>1257.2193435018748</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1396.9103816687498</v>
      </c>
      <c r="F192" s="840">
        <v>206.2641547558595</v>
      </c>
      <c r="G192" s="841">
        <v>221.09118919196848</v>
      </c>
      <c r="H192" s="841">
        <v>235.91822362807747</v>
      </c>
      <c r="I192" s="841">
        <v>250.74525806418646</v>
      </c>
      <c r="J192" s="842">
        <v>265.5722925002954</v>
      </c>
      <c r="K192" s="8"/>
      <c r="L192" s="725"/>
      <c r="M192" s="807">
        <f t="shared" si="74"/>
        <v>1396.9103816687498</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1536.601419835625</v>
      </c>
      <c r="F193" s="840">
        <v>217.12891220035735</v>
      </c>
      <c r="G193" s="841">
        <v>233.43865008007725</v>
      </c>
      <c r="H193" s="841">
        <v>249.74838795979713</v>
      </c>
      <c r="I193" s="841">
        <v>266.058125839517</v>
      </c>
      <c r="J193" s="842">
        <v>282.36786371923694</v>
      </c>
      <c r="K193" s="8"/>
      <c r="L193" s="725"/>
      <c r="M193" s="807">
        <f t="shared" si="74"/>
        <v>1536.601419835625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1676.2924580024996</v>
      </c>
      <c r="F194" s="846">
        <v>227.99366964485523</v>
      </c>
      <c r="G194" s="847">
        <v>245.78611096818602</v>
      </c>
      <c r="H194" s="847">
        <v>263.57855229151676</v>
      </c>
      <c r="I194" s="847">
        <v>281.3709936148476</v>
      </c>
      <c r="J194" s="848">
        <v>299.16343493817834</v>
      </c>
      <c r="K194" s="8"/>
      <c r="L194" s="730"/>
      <c r="M194" s="807">
        <f t="shared" si="74"/>
        <v>1676.2924580024996</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3.946986368290967</v>
      </c>
      <c r="G206" s="8"/>
      <c r="H206" s="186" t="s">
        <v>1012</v>
      </c>
      <c r="I206" s="8"/>
      <c r="J206" s="857">
        <f>SUM(NTM_EPS)</f>
        <v>3.946986368290967</v>
      </c>
      <c r="K206" s="8"/>
      <c r="L206" s="858" t="s">
        <v>1013</v>
      </c>
      <c r="M206" s="8"/>
      <c r="N206" s="859">
        <f>SUM(NTM_EBITDA)</f>
        <v>1396.9103816687498</v>
      </c>
      <c r="O206" s="8"/>
      <c r="P206" s="186" t="s">
        <v>1013</v>
      </c>
      <c r="Q206" s="8"/>
      <c r="R206" s="859">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9307.638375463757</v>
      </c>
      <c r="O207" s="8"/>
      <c r="P207" s="186" t="s">
        <v>1014</v>
      </c>
      <c r="Q207" s="8"/>
      <c r="R207" s="859">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59.6864917615016</v>
      </c>
      <c r="G208" s="8"/>
      <c r="H208" s="186" t="s">
        <v>1015</v>
      </c>
      <c r="I208" s="8"/>
      <c r="J208" s="857">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0.5694581057455061</v>
      </c>
      <c r="G209" s="8"/>
      <c r="H209" s="305" t="s">
        <v>1016</v>
      </c>
      <c r="I209" s="122"/>
      <c r="J209" s="818">
        <f>J208/Share_Price-1</f>
        <v>0.5134295294410951</v>
      </c>
      <c r="K209" s="8"/>
      <c r="L209" s="186" t="s">
        <v>1017</v>
      </c>
      <c r="M209" s="8"/>
      <c r="N209" s="810">
        <f t="shared" ref="N209:N214" si="76">N131</f>
        <v>9605.263504524113</v>
      </c>
      <c r="O209" s="8"/>
      <c r="P209" s="186" t="s">
        <v>1017</v>
      </c>
      <c r="Q209" s="8"/>
      <c r="R209" s="810">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-16895.891</v>
      </c>
      <c r="O211" s="8"/>
      <c r="P211" s="186" t="s">
        <v>1019</v>
      </c>
      <c r="Q211" s="8"/>
      <c r="R211" s="810">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1949.6038799878675</v>
      </c>
      <c r="O216" s="8"/>
      <c r="P216" s="186" t="s">
        <v>1023</v>
      </c>
      <c r="Q216" s="8"/>
      <c r="R216" s="859">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0</v>
      </c>
      <c r="O217" s="8"/>
      <c r="P217" s="186" t="s">
        <v>405</v>
      </c>
      <c r="Q217" s="8"/>
      <c r="R217" s="875">
        <f>N217</f>
        <v>0</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8.752587610946403</v>
      </c>
      <c r="O219" s="8"/>
      <c r="P219" s="186" t="s">
        <v>1015</v>
      </c>
      <c r="Q219" s="8"/>
      <c r="R219" s="859">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-0.769850444098175</v>
      </c>
      <c r="O220" s="8"/>
      <c r="P220" s="305" t="s">
        <v>1016</v>
      </c>
      <c r="Q220" s="122"/>
      <c r="R220" s="818">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3.946986368290967</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1396.9103816687498</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59.6864917615016</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3.157589094632774</v>
      </c>
      <c r="F242" s="835">
        <v>100.5985339433191</v>
      </c>
      <c r="G242" s="836">
        <v>110.06142110129038</v>
      </c>
      <c r="H242" s="836">
        <v>119.52430825926167</v>
      </c>
      <c r="I242" s="836">
        <v>128.98719541723295</v>
      </c>
      <c r="J242" s="837">
        <v>138.45008257520425</v>
      </c>
      <c r="K242" s="8"/>
      <c r="L242" s="720" t="s">
        <v>388</v>
      </c>
      <c r="M242" s="871">
        <f t="shared" ref="M242:M246" si="82">E242</f>
        <v>3.157589094632774</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3.5522877314618704</v>
      </c>
      <c r="F243" s="840">
        <v>113.17335068623396</v>
      </c>
      <c r="G243" s="841">
        <v>123.81909873895167</v>
      </c>
      <c r="H243" s="841">
        <v>134.46484679166937</v>
      </c>
      <c r="I243" s="841">
        <v>145.11059484438707</v>
      </c>
      <c r="J243" s="842">
        <v>155.75634289710476</v>
      </c>
      <c r="K243" s="8"/>
      <c r="L243" s="725"/>
      <c r="M243" s="871">
        <f t="shared" si="82"/>
        <v>3.5522877314618704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3.946986368290967</v>
      </c>
      <c r="F244" s="840">
        <v>125.63589812132741</v>
      </c>
      <c r="G244" s="841">
        <v>137.4539463603043</v>
      </c>
      <c r="H244" s="841">
        <v>149.2719945992812</v>
      </c>
      <c r="I244" s="841">
        <v>161.09004283825806</v>
      </c>
      <c r="J244" s="842">
        <v>172.90809107723496</v>
      </c>
      <c r="K244" s="8"/>
      <c r="L244" s="725"/>
      <c r="M244" s="871">
        <f t="shared" si="82"/>
        <v>3.946986368290967</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4.341685005120064</v>
      </c>
      <c r="F245" s="840">
        <v>138.32298417206374</v>
      </c>
      <c r="G245" s="841">
        <v>151.33445401427429</v>
      </c>
      <c r="H245" s="841">
        <v>164.3459238564848</v>
      </c>
      <c r="I245" s="841">
        <v>177.35739369869532</v>
      </c>
      <c r="J245" s="842">
        <v>190.36886354090583</v>
      </c>
      <c r="K245" s="8"/>
      <c r="L245" s="725"/>
      <c r="M245" s="871">
        <f t="shared" si="82"/>
        <v>4.341685005120064</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4.7363836419491605</v>
      </c>
      <c r="F246" s="846">
        <v>150.89780091497863</v>
      </c>
      <c r="G246" s="847">
        <v>165.09213165193555</v>
      </c>
      <c r="H246" s="847">
        <v>179.2864623888925</v>
      </c>
      <c r="I246" s="847">
        <v>193.48079312584943</v>
      </c>
      <c r="J246" s="848">
        <v>207.67512386280637</v>
      </c>
      <c r="K246" s="8"/>
      <c r="L246" s="730"/>
      <c r="M246" s="871">
        <f t="shared" si="82"/>
        <v>4.7363836419491605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57.55572500464485</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3.157589094632774</v>
      </c>
      <c r="F250" s="835">
        <v>79.93301956907555</v>
      </c>
      <c r="G250" s="836">
        <v>89.39590672704685</v>
      </c>
      <c r="H250" s="836">
        <v>98.85879388501814</v>
      </c>
      <c r="I250" s="836">
        <v>108.32168104298943</v>
      </c>
      <c r="J250" s="837">
        <v>117.78456820096072</v>
      </c>
      <c r="K250" s="8"/>
      <c r="L250" s="720" t="s">
        <v>388</v>
      </c>
      <c r="M250" s="871">
        <f t="shared" ref="M250:M254" si="88">E250</f>
        <v>3.157589094632774</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3.5522877314618704</v>
      </c>
      <c r="F251" s="840">
        <v>89.92464701520998</v>
      </c>
      <c r="G251" s="841">
        <v>100.57039506792769</v>
      </c>
      <c r="H251" s="841">
        <v>111.2161431206454</v>
      </c>
      <c r="I251" s="841">
        <v>121.86189117336309</v>
      </c>
      <c r="J251" s="842">
        <v>132.50763922608078</v>
      </c>
      <c r="K251" s="8"/>
      <c r="L251" s="725"/>
      <c r="M251" s="871">
        <f t="shared" si="88"/>
        <v>3.5522877314618704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3.946986368290967</v>
      </c>
      <c r="F252" s="840">
        <v>99.82706814364448</v>
      </c>
      <c r="G252" s="841">
        <v>111.64511638262137</v>
      </c>
      <c r="H252" s="841">
        <v>123.46316462159825</v>
      </c>
      <c r="I252" s="841">
        <v>135.28121286057512</v>
      </c>
      <c r="J252" s="842">
        <v>147.09926109955202</v>
      </c>
      <c r="K252" s="8"/>
      <c r="L252" s="725"/>
      <c r="M252" s="871">
        <f t="shared" si="88"/>
        <v>3.946986368290967</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4.341685005120064</v>
      </c>
      <c r="F253" s="840">
        <v>109.90790190747889</v>
      </c>
      <c r="G253" s="841">
        <v>122.91937174968942</v>
      </c>
      <c r="H253" s="841">
        <v>135.93084159189993</v>
      </c>
      <c r="I253" s="841">
        <v>148.94231143411045</v>
      </c>
      <c r="J253" s="842">
        <v>161.953781276321</v>
      </c>
      <c r="K253" s="8"/>
      <c r="L253" s="725"/>
      <c r="M253" s="871">
        <f t="shared" si="88"/>
        <v>4.341685005120064</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4.7363836419491605</v>
      </c>
      <c r="F254" s="846">
        <v>119.89952935361332</v>
      </c>
      <c r="G254" s="847">
        <v>134.09386009057025</v>
      </c>
      <c r="H254" s="847">
        <v>148.2881908275272</v>
      </c>
      <c r="I254" s="847">
        <v>162.48252156448413</v>
      </c>
      <c r="J254" s="848">
        <v>176.67685230144107</v>
      </c>
      <c r="K254" s="8"/>
      <c r="L254" s="730"/>
      <c r="M254" s="871">
        <f t="shared" si="88"/>
        <v>4.7363836419491605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8.752587610946403</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1117.528305335</v>
      </c>
      <c r="F258" s="835">
        <v>178.76903204120967</v>
      </c>
      <c r="G258" s="836">
        <v>190.63065959009683</v>
      </c>
      <c r="H258" s="836">
        <v>202.492287138984</v>
      </c>
      <c r="I258" s="836">
        <v>214.35391468787117</v>
      </c>
      <c r="J258" s="837">
        <v>226.21554223675838</v>
      </c>
      <c r="K258" s="8"/>
      <c r="L258" s="720" t="s">
        <v>279</v>
      </c>
      <c r="M258" s="807">
        <f t="shared" ref="M258:M262" si="94">E258</f>
        <v>1117.528305335</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1257.2193435018748</v>
      </c>
      <c r="F259" s="840">
        <v>188.91308850750073</v>
      </c>
      <c r="G259" s="841">
        <v>202.2574194999988</v>
      </c>
      <c r="H259" s="841">
        <v>215.6017504924969</v>
      </c>
      <c r="I259" s="841">
        <v>228.94608148499495</v>
      </c>
      <c r="J259" s="842">
        <v>242.29041247749308</v>
      </c>
      <c r="K259" s="8"/>
      <c r="L259" s="725"/>
      <c r="M259" s="807">
        <f t="shared" si="94"/>
        <v>1257.2193435018748</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1396.9103816687498</v>
      </c>
      <c r="F260" s="840">
        <v>199.05714497379185</v>
      </c>
      <c r="G260" s="841">
        <v>213.88417940990084</v>
      </c>
      <c r="H260" s="841">
        <v>228.71121384600983</v>
      </c>
      <c r="I260" s="841">
        <v>243.5382482821188</v>
      </c>
      <c r="J260" s="842">
        <v>258.3652827182278</v>
      </c>
      <c r="K260" s="8"/>
      <c r="L260" s="725"/>
      <c r="M260" s="807">
        <f t="shared" si="94"/>
        <v>1396.9103816687498</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1536.601419835625</v>
      </c>
      <c r="F261" s="840">
        <v>209.20120144008294</v>
      </c>
      <c r="G261" s="841">
        <v>225.51093931980282</v>
      </c>
      <c r="H261" s="841">
        <v>241.82067719952272</v>
      </c>
      <c r="I261" s="841">
        <v>258.1304150792426</v>
      </c>
      <c r="J261" s="842">
        <v>274.44015295896247</v>
      </c>
      <c r="K261" s="8"/>
      <c r="L261" s="725"/>
      <c r="M261" s="807">
        <f t="shared" si="94"/>
        <v>1536.601419835625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1676.2924580024996</v>
      </c>
      <c r="F262" s="846">
        <v>219.34525790637403</v>
      </c>
      <c r="G262" s="847">
        <v>237.1376992297048</v>
      </c>
      <c r="H262" s="847">
        <v>254.93014055303559</v>
      </c>
      <c r="I262" s="847">
        <v>272.72258187636635</v>
      </c>
      <c r="J262" s="848">
        <v>290.51502319969717</v>
      </c>
      <c r="K262" s="8"/>
      <c r="L262" s="730"/>
      <c r="M262" s="807">
        <f t="shared" si="94"/>
        <v>1676.2924580024996</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2.9399333220158548</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1117.528305335</v>
      </c>
      <c r="F266" s="835">
        <v>229.2054888016298</v>
      </c>
      <c r="G266" s="836">
        <v>241.06711635051695</v>
      </c>
      <c r="H266" s="836">
        <v>252.92874389940417</v>
      </c>
      <c r="I266" s="836">
        <v>264.79037144829135</v>
      </c>
      <c r="J266" s="837">
        <v>276.65199899717857</v>
      </c>
      <c r="K266" s="8"/>
      <c r="L266" s="720" t="s">
        <v>279</v>
      </c>
      <c r="M266" s="807">
        <f t="shared" ref="M266:M270" si="100">E266</f>
        <v>1117.528305335</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1257.2193435018748</v>
      </c>
      <c r="F267" s="840">
        <v>245.6541023629734</v>
      </c>
      <c r="G267" s="841">
        <v>258.9984333554715</v>
      </c>
      <c r="H267" s="841">
        <v>272.3427643479696</v>
      </c>
      <c r="I267" s="841">
        <v>285.68709534046764</v>
      </c>
      <c r="J267" s="842">
        <v>299.0314263329658</v>
      </c>
      <c r="K267" s="8"/>
      <c r="L267" s="725"/>
      <c r="M267" s="807">
        <f t="shared" si="100"/>
        <v>1257.2193435018748</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1396.9103816687498</v>
      </c>
      <c r="F268" s="840">
        <v>262.102715924317</v>
      </c>
      <c r="G268" s="841">
        <v>276.929750360426</v>
      </c>
      <c r="H268" s="841">
        <v>291.756784796535</v>
      </c>
      <c r="I268" s="841">
        <v>306.583819232644</v>
      </c>
      <c r="J268" s="842">
        <v>321.41085366875296</v>
      </c>
      <c r="K268" s="8"/>
      <c r="L268" s="725"/>
      <c r="M268" s="807">
        <f t="shared" si="100"/>
        <v>1396.9103816687498</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1536.601419835625</v>
      </c>
      <c r="F269" s="840">
        <v>278.55132948566063</v>
      </c>
      <c r="G269" s="841">
        <v>294.8610673653805</v>
      </c>
      <c r="H269" s="841">
        <v>311.17080524510044</v>
      </c>
      <c r="I269" s="841">
        <v>327.48054312482026</v>
      </c>
      <c r="J269" s="842">
        <v>343.7902810045402</v>
      </c>
      <c r="K269" s="8"/>
      <c r="L269" s="725"/>
      <c r="M269" s="807">
        <f t="shared" si="100"/>
        <v>1536.601419835625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1676.2924580024996</v>
      </c>
      <c r="F270" s="846">
        <v>294.99994304700425</v>
      </c>
      <c r="G270" s="847">
        <v>312.792384370335</v>
      </c>
      <c r="H270" s="847">
        <v>330.58482569366583</v>
      </c>
      <c r="I270" s="847">
        <v>348.37726701699654</v>
      </c>
      <c r="J270" s="848">
        <v>366.16970834032736</v>
      </c>
      <c r="K270" s="8"/>
      <c r="L270" s="730"/>
      <c r="M270" s="807">
        <f t="shared" si="100"/>
        <v>1676.2924580024996</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11851.708823787985</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0</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1</v>
      </c>
      <c r="E7" s="900">
        <f>Summary!U16</f>
        <v>1</v>
      </c>
      <c r="F7" s="900">
        <f>Summary!V16</f>
        <v>1</v>
      </c>
      <c r="G7" s="900">
        <f>Summary!W16</f>
        <v>0.1946974868410001</v>
      </c>
      <c r="H7" s="900">
        <f>Summary!X16</f>
        <v>0.2121522986531196</v>
      </c>
      <c r="I7" s="900">
        <f>Summary!Y16</f>
        <v>0.11752345321237234</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1</v>
      </c>
      <c r="E8" s="900">
        <f>Summary!U28</f>
        <v>1</v>
      </c>
      <c r="F8" s="900">
        <f>Summary!V28</f>
        <v>1</v>
      </c>
      <c r="G8" s="900">
        <f>Summary!W28</f>
        <v>0.11649143647566158</v>
      </c>
      <c r="H8" s="900">
        <f>Summary!X28</f>
        <v>0.13734252830220534</v>
      </c>
      <c r="I8" s="900">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1</v>
      </c>
      <c r="E9" s="903">
        <f>Summary!U20</f>
        <v>1</v>
      </c>
      <c r="F9" s="903">
        <f>Summary!V20</f>
        <v>1</v>
      </c>
      <c r="G9" s="903">
        <f>Summary!W20</f>
        <v>0.08231229902554571</v>
      </c>
      <c r="H9" s="903">
        <f>Summary!X20</f>
        <v>0.09642142480780298</v>
      </c>
      <c r="I9" s="903">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7441.38</v>
      </c>
      <c r="E71" s="877">
        <f t="array" ref="E71">INDEX(Data,MATCH($C71,Line_Items,0),MATCH(Charts!E$70,Fiscal_Periods,0))</f>
        <v>10515.069000000001</v>
      </c>
      <c r="F71" s="877">
        <f t="array" ref="F71">INDEX(Data,MATCH($C71,Line_Items,0),MATCH(Charts!F$70,Fiscal_Periods,0))</f>
        <v>10823.677</v>
      </c>
      <c r="G71" s="877">
        <f t="array" ref="G71">INDEX(Data,MATCH($C71,Line_Items,0),MATCH(Charts!G$70,Fiscal_Periods,0))</f>
        <v>-2187.6888352519063</v>
      </c>
      <c r="H71" s="877">
        <f t="array" ref="H71">INDEX(Data,MATCH($C71,Line_Items,0),MATCH(Charts!H$70,Fiscal_Periods,0))</f>
        <v>940.7559884294857</v>
      </c>
      <c r="I71" s="877">
        <f t="array" ref="I71">INDEX(Data,MATCH($C71,Line_Items,0),MATCH(Charts!I$70,Fiscal_Periods,0))</f>
        <v>938.4621106952198</v>
      </c>
      <c r="J71" s="8"/>
      <c r="K71" s="899" t="str">
        <f>Model!C57</f>
        <v>Adj. EPS (Diluted)</v>
      </c>
      <c r="L71" s="908" t="e">
        <f t="array" ref="L71">INDEX(Data,MATCH($K71,Line_Items,0),MATCH(Charts!L$70,Fiscal_Periods,0))</f>
        <v>#DIV/0!</v>
      </c>
      <c r="M71" s="908" t="e">
        <f t="array" ref="M71">INDEX(Data,MATCH($K71,Line_Items,0),MATCH(Charts!M$70,Fiscal_Periods,0))</f>
        <v>#DIV/0!</v>
      </c>
      <c r="N71" s="908" t="e">
        <f t="array" ref="N71">INDEX(Data,MATCH($K71,Line_Items,0),MATCH(Charts!N$70,Fiscal_Periods,0))</f>
        <v>#DIV/0!</v>
      </c>
      <c r="O71" s="908">
        <f t="array" ref="O71">INDEX(Data,MATCH($K71,Line_Items,0),MATCH(Charts!O$70,Fiscal_Periods,0))</f>
        <v>3.9335931229924266</v>
      </c>
      <c r="P71" s="908">
        <f t="array" ref="P71">INDEX(Data,MATCH($K71,Line_Items,0),MATCH(Charts!P$70,Fiscal_Periods,0))</f>
        <v>6.172087517791838</v>
      </c>
      <c r="Q71" s="908">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0.4130536271498031</v>
      </c>
      <c r="F72" s="906">
        <f t="shared" si="10"/>
        <v>0.029349117918294088</v>
      </c>
      <c r="G72" s="906">
        <f>G71/F71-1</f>
        <v>-1.9170284869442793</v>
      </c>
      <c r="H72" s="906">
        <f t="shared" si="10"/>
        <v>-1.4300227588450256</v>
      </c>
      <c r="I72" s="906">
        <f t="shared" si="10"/>
        <v>-0.0024383344485484626</v>
      </c>
      <c r="J72" s="8"/>
      <c r="K72" s="902" t="s">
        <v>1076</v>
      </c>
      <c r="L72" s="905">
        <v>0.26</v>
      </c>
      <c r="M72" s="906" t="e">
        <f t="shared" ref="M72:Q72" si="11">M71/L71-1</f>
        <v>#DIV/0!</v>
      </c>
      <c r="N72" s="906" t="e">
        <f t="shared" si="11"/>
        <v>#DIV/0!</v>
      </c>
      <c r="O72" s="906">
        <f t="shared" si="11"/>
        <v>0.38795848528573895</v>
      </c>
      <c r="P72" s="906">
        <f t="shared" si="11"/>
        <v>0.5690711583043719</v>
      </c>
      <c r="Q72" s="906">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0.21900027331445193</v>
      </c>
      <c r="E29" s="936">
        <f>MEDIAN(D29:D32)</f>
        <v>0.17515038556561266</v>
      </c>
      <c r="F29" s="8"/>
      <c r="G29" s="8"/>
      <c r="H29" s="8"/>
      <c r="I29" s="8"/>
      <c r="J29" s="8"/>
      <c r="K29" s="8"/>
      <c r="L29" s="8"/>
      <c r="M29" s="8"/>
      <c r="N29" s="8"/>
      <c r="O29" s="781" t="str">
        <f t="shared" ref="O29:O33" si="8">INDEX($C$29:$C$33,MATCH(P29,$D$29:$D$33,0),1)</f>
        <v>Houlihan Lokey, Inc.</v>
      </c>
      <c r="P29" s="936">
        <f t="shared" ref="P29:P33" si="9">LARGE($D$29:$D$33,B29)</f>
        <v>0.36860577191798716</v>
      </c>
      <c r="Q29" s="936">
        <f t="shared" ref="Q29:Q33" si="10">E29</f>
        <v>0.17515038556561266</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0.007000198116468223</v>
      </c>
      <c r="E30" s="936">
        <f t="shared" ref="E30:E33" si="12">E29</f>
        <v>0.17515038556561266</v>
      </c>
      <c r="F30" s="8"/>
      <c r="G30" s="8"/>
      <c r="H30" s="8"/>
      <c r="I30" s="8"/>
      <c r="J30" s="8"/>
      <c r="K30" s="8"/>
      <c r="L30" s="8"/>
      <c r="M30" s="8"/>
      <c r="N30" s="8"/>
      <c r="O30" s="781" t="str">
        <f t="shared" si="8"/>
        <v>Piper Sandler Companies</v>
      </c>
      <c r="P30" s="936">
        <f t="shared" si="9"/>
        <v>0.21900027331445193</v>
      </c>
      <c r="Q30" s="936">
        <f t="shared" si="10"/>
        <v>0.17515038556561266</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0.1313004978167734</v>
      </c>
      <c r="E31" s="936">
        <f t="shared" si="12"/>
        <v>0.17515038556561266</v>
      </c>
      <c r="F31" s="8"/>
      <c r="G31" s="8"/>
      <c r="H31" s="8"/>
      <c r="I31" s="8"/>
      <c r="J31" s="8"/>
      <c r="K31" s="8"/>
      <c r="L31" s="8"/>
      <c r="M31" s="8"/>
      <c r="N31" s="8"/>
      <c r="O31" s="781" t="str">
        <f t="shared" si="8"/>
        <v>Raymond James Financial, Inc.</v>
      </c>
      <c r="P31" s="936">
        <f t="shared" si="9"/>
        <v>0.1313004978167734</v>
      </c>
      <c r="Q31" s="936">
        <f t="shared" si="10"/>
        <v>0.17515038556561266</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0.36860577191798716</v>
      </c>
      <c r="E32" s="936">
        <f t="shared" si="12"/>
        <v>0.17515038556561266</v>
      </c>
      <c r="F32" s="8"/>
      <c r="G32" s="8"/>
      <c r="H32" s="8"/>
      <c r="I32" s="8"/>
      <c r="J32" s="8"/>
      <c r="K32" s="8"/>
      <c r="L32" s="8"/>
      <c r="M32" s="8"/>
      <c r="N32" s="8"/>
      <c r="O32" s="781" t="str">
        <f t="shared" si="8"/>
        <v>Stifel Financial Corp.</v>
      </c>
      <c r="P32" s="936">
        <f t="shared" si="9"/>
        <v>0.007000198116468223</v>
      </c>
      <c r="Q32" s="936">
        <f t="shared" si="10"/>
        <v>0.17515038556561266</v>
      </c>
      <c r="R32" s="8"/>
      <c r="S32" s="8"/>
      <c r="T32" s="8"/>
      <c r="U32" s="8"/>
      <c r="V32" s="8"/>
      <c r="W32" s="8"/>
      <c r="X32" s="8"/>
      <c r="Y32" s="8"/>
      <c r="Z32" s="8"/>
    </row>
    <row r="33" ht="15.75" customHeight="1" spans="1:26" x14ac:dyDescent="0.25">
      <c r="A33" s="9"/>
      <c r="B33" s="8">
        <f t="shared" si="11"/>
        <v>5</v>
      </c>
      <c r="C33" s="781">
        <f t="shared" si="6"/>
        <v>0</v>
      </c>
      <c r="D33" s="935">
        <f>'MM Banking Comparables'!L16+RAND()/1000000</f>
        <v>8.99571897428497e-7</v>
      </c>
      <c r="E33" s="936">
        <f t="shared" si="12"/>
        <v>0.17515038556561266</v>
      </c>
      <c r="F33" s="8"/>
      <c r="G33" s="8"/>
      <c r="H33" s="8"/>
      <c r="I33" s="8"/>
      <c r="J33" s="8"/>
      <c r="K33" s="8"/>
      <c r="L33" s="8"/>
      <c r="M33" s="8"/>
      <c r="N33" s="8"/>
      <c r="O33" s="781">
        <f t="shared" si="8"/>
        <v>0</v>
      </c>
      <c r="P33" s="936">
        <f t="shared" si="9"/>
        <v>8.99571897428497e-7</v>
      </c>
      <c r="Q33" s="936">
        <f t="shared" si="10"/>
        <v>0.17515038556561266</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10.84054920999797</v>
      </c>
      <c r="F45" s="8"/>
      <c r="G45" s="8"/>
      <c r="H45" s="8"/>
      <c r="I45" s="8"/>
      <c r="J45" s="8"/>
      <c r="K45" s="8"/>
      <c r="L45" s="8"/>
      <c r="M45" s="8"/>
      <c r="N45" s="8"/>
      <c r="O45" s="781" t="str">
        <f t="shared" ref="O45:O49" si="15">INDEX($C$45:$C$49,MATCH(P45,$D$45:$D$49,0),1)</f>
        <v>Stifel Financial Corp.</v>
      </c>
      <c r="P45" s="941">
        <f t="shared" ref="P45:P49" si="16">LARGE($D$45:$D$49,B45)</f>
        <v>10.84054920999797</v>
      </c>
      <c r="Q45" s="941">
        <f t="shared" ref="Q45:Q49" si="17">E45</f>
        <v>10.84054920999797</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10.84054920999797</v>
      </c>
      <c r="E46" s="941">
        <f t="shared" ref="E46:E48" si="19">E45</f>
        <v>10.84054920999797</v>
      </c>
      <c r="F46" s="8"/>
      <c r="G46" s="8"/>
      <c r="H46" s="8"/>
      <c r="I46" s="8"/>
      <c r="J46" s="8"/>
      <c r="K46" s="8"/>
      <c r="L46" s="8"/>
      <c r="M46" s="8"/>
      <c r="N46" s="8"/>
      <c r="O46" s="781" t="e">
        <f t="shared" si="15"/>
        <v>#NUM!</v>
      </c>
      <c r="P46" s="941" t="e">
        <f t="shared" si="16"/>
        <v>#NUM!</v>
      </c>
      <c r="Q46" s="941">
        <f t="shared" si="17"/>
        <v>10.84054920999797</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10.84054920999797</v>
      </c>
      <c r="F47" s="8"/>
      <c r="G47" s="8"/>
      <c r="H47" s="8"/>
      <c r="I47" s="8"/>
      <c r="J47" s="8"/>
      <c r="K47" s="8"/>
      <c r="L47" s="8"/>
      <c r="M47" s="8"/>
      <c r="N47" s="8"/>
      <c r="O47" s="781" t="e">
        <f t="shared" si="15"/>
        <v>#NUM!</v>
      </c>
      <c r="P47" s="941" t="e">
        <f t="shared" si="16"/>
        <v>#NUM!</v>
      </c>
      <c r="Q47" s="941">
        <f t="shared" si="17"/>
        <v>10.84054920999797</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10.84054920999797</v>
      </c>
      <c r="F48" s="8"/>
      <c r="G48" s="8"/>
      <c r="H48" s="8"/>
      <c r="I48" s="8"/>
      <c r="J48" s="8"/>
      <c r="K48" s="8"/>
      <c r="L48" s="8"/>
      <c r="M48" s="8"/>
      <c r="N48" s="8"/>
      <c r="O48" s="781" t="e">
        <f t="shared" si="15"/>
        <v>#NUM!</v>
      </c>
      <c r="P48" s="941" t="e">
        <f t="shared" si="16"/>
        <v>#NUM!</v>
      </c>
      <c r="Q48" s="941">
        <f t="shared" si="17"/>
        <v>10.84054920999797</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20.802103081176032</v>
      </c>
      <c r="E61" s="941">
        <f>MEDIAN(D61:D64)</f>
        <v>17.949929289136143</v>
      </c>
      <c r="F61" s="8"/>
      <c r="G61" s="8"/>
      <c r="H61" s="8"/>
      <c r="I61" s="8"/>
      <c r="J61" s="8"/>
      <c r="K61" s="8"/>
      <c r="L61" s="8"/>
      <c r="M61" s="8"/>
      <c r="N61" s="8"/>
      <c r="O61" s="781" t="str">
        <f t="shared" ref="O61:O65" si="22">INDEX($C$61:$C$65,MATCH(P61,$D$61:$D$65,0),1)</f>
        <v>Houlihan Lokey, Inc.</v>
      </c>
      <c r="P61" s="941">
        <f t="shared" ref="P61:P65" si="23">LARGE($D$61:$D$65,B61)</f>
        <v>22.993840825306265</v>
      </c>
      <c r="Q61" s="941">
        <f t="shared" ref="Q61:Q65" si="24">E61</f>
        <v>17.949929289136143</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15.097755497096252</v>
      </c>
      <c r="E62" s="941">
        <f t="shared" ref="E62:E64" si="26">E61</f>
        <v>17.949929289136143</v>
      </c>
      <c r="F62" s="8"/>
      <c r="G62" s="8"/>
      <c r="H62" s="8"/>
      <c r="I62" s="8"/>
      <c r="J62" s="8"/>
      <c r="K62" s="8"/>
      <c r="L62" s="8"/>
      <c r="M62" s="8"/>
      <c r="N62" s="8"/>
      <c r="O62" s="781" t="str">
        <f t="shared" si="22"/>
        <v>Piper Sandler Companies</v>
      </c>
      <c r="P62" s="941">
        <f t="shared" si="23"/>
        <v>20.802103081176032</v>
      </c>
      <c r="Q62" s="941">
        <f t="shared" si="24"/>
        <v>17.949929289136143</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13.297628839566807</v>
      </c>
      <c r="E63" s="941">
        <f t="shared" si="26"/>
        <v>17.949929289136143</v>
      </c>
      <c r="F63" s="8"/>
      <c r="G63" s="8"/>
      <c r="H63" s="8"/>
      <c r="I63" s="8"/>
      <c r="J63" s="8"/>
      <c r="K63" s="8"/>
      <c r="L63" s="8"/>
      <c r="M63" s="8"/>
      <c r="N63" s="8"/>
      <c r="O63" s="781" t="str">
        <f t="shared" si="22"/>
        <v>Stifel Financial Corp.</v>
      </c>
      <c r="P63" s="941">
        <f t="shared" si="23"/>
        <v>15.097755497096252</v>
      </c>
      <c r="Q63" s="941">
        <f t="shared" si="24"/>
        <v>17.949929289136143</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22.993840825306265</v>
      </c>
      <c r="E64" s="941">
        <f t="shared" si="26"/>
        <v>17.949929289136143</v>
      </c>
      <c r="F64" s="8"/>
      <c r="G64" s="8"/>
      <c r="H64" s="8"/>
      <c r="I64" s="8"/>
      <c r="J64" s="8"/>
      <c r="K64" s="8"/>
      <c r="L64" s="8"/>
      <c r="M64" s="8"/>
      <c r="N64" s="8"/>
      <c r="O64" s="781" t="str">
        <f t="shared" si="22"/>
        <v>Raymond James Financial, Inc.</v>
      </c>
      <c r="P64" s="941">
        <f t="shared" si="23"/>
        <v>13.297628839566807</v>
      </c>
      <c r="Q64" s="941">
        <f t="shared" si="24"/>
        <v>17.949929289136143</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0.07147805768876106</v>
      </c>
      <c r="E77" s="941">
        <f>MEDIAN(D77:D80)</f>
        <v>0.28526596421545575</v>
      </c>
      <c r="F77" s="8"/>
      <c r="G77" s="8"/>
      <c r="H77" s="8"/>
      <c r="I77" s="8"/>
      <c r="J77" s="8"/>
      <c r="K77" s="8"/>
      <c r="L77" s="8"/>
      <c r="M77" s="8"/>
      <c r="N77" s="8"/>
      <c r="O77" s="781" t="str">
        <f t="shared" ref="O77:O81" si="29">INDEX($C$77:$C$81,MATCH(P77,$D$77:$D$81,0),1)</f>
        <v>Stifel Financial Corp.</v>
      </c>
      <c r="P77" s="941">
        <f t="shared" ref="P77:P81" si="30">LARGE($D$77:$D$81,B77)</f>
        <v>0.39302404697876836</v>
      </c>
      <c r="Q77" s="941">
        <f t="shared" ref="Q77:Q81" si="31">E77</f>
        <v>0.28526596421545575</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0.39302404697876836</v>
      </c>
      <c r="E78" s="941">
        <f t="shared" ref="E78:E80" si="33">E77</f>
        <v>0.28526596421545575</v>
      </c>
      <c r="F78" s="8"/>
      <c r="G78" s="8"/>
      <c r="H78" s="8"/>
      <c r="I78" s="8"/>
      <c r="J78" s="8"/>
      <c r="K78" s="8"/>
      <c r="L78" s="8"/>
      <c r="M78" s="8"/>
      <c r="N78" s="8"/>
      <c r="O78" s="781" t="str">
        <f t="shared" si="29"/>
        <v>Raymond James Financial, Inc.</v>
      </c>
      <c r="P78" s="941">
        <f t="shared" si="30"/>
        <v>0.3690563564423275</v>
      </c>
      <c r="Q78" s="941">
        <f t="shared" si="31"/>
        <v>0.28526596421545575</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0.3690563564423275</v>
      </c>
      <c r="E79" s="941">
        <f t="shared" si="33"/>
        <v>0.28526596421545575</v>
      </c>
      <c r="F79" s="8"/>
      <c r="G79" s="8"/>
      <c r="H79" s="8"/>
      <c r="I79" s="8"/>
      <c r="J79" s="8"/>
      <c r="K79" s="8"/>
      <c r="L79" s="8"/>
      <c r="M79" s="8"/>
      <c r="N79" s="8"/>
      <c r="O79" s="781" t="str">
        <f t="shared" si="29"/>
        <v>Houlihan Lokey, Inc.</v>
      </c>
      <c r="P79" s="941">
        <f t="shared" si="30"/>
        <v>0.201475571988584</v>
      </c>
      <c r="Q79" s="941">
        <f t="shared" si="31"/>
        <v>0.28526596421545575</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0.201475571988584</v>
      </c>
      <c r="E80" s="941">
        <f t="shared" si="33"/>
        <v>0.28526596421545575</v>
      </c>
      <c r="F80" s="8"/>
      <c r="G80" s="8"/>
      <c r="H80" s="8"/>
      <c r="I80" s="8"/>
      <c r="J80" s="8"/>
      <c r="K80" s="8"/>
      <c r="L80" s="8"/>
      <c r="M80" s="8"/>
      <c r="N80" s="8"/>
      <c r="O80" s="781" t="str">
        <f t="shared" si="29"/>
        <v>Piper Sandler Companies</v>
      </c>
      <c r="P80" s="941">
        <f t="shared" si="30"/>
        <v>0.07147805768876106</v>
      </c>
      <c r="Q80" s="941">
        <f t="shared" si="31"/>
        <v>0.28526596421545575</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0.17840927007036886</v>
      </c>
      <c r="E109" s="936">
        <f>MEDIAN(D109:D113)</f>
        <v>0.18156454477916734</v>
      </c>
      <c r="F109" s="8"/>
      <c r="G109" s="8"/>
      <c r="H109" s="8"/>
      <c r="I109" s="8"/>
      <c r="J109" s="8"/>
      <c r="K109" s="8"/>
      <c r="L109" s="8"/>
      <c r="M109" s="8"/>
      <c r="N109" s="8"/>
      <c r="O109" s="781" t="str">
        <f t="shared" ref="O109:O112" si="43">INDEX($C$109:$C$113,MATCH(P109,$D$109:$D$113,0),1)</f>
        <v>Houlihan Lokey, Inc.</v>
      </c>
      <c r="P109" s="936">
        <f t="shared" ref="P109:P112" si="44">LARGE($D$109:$D$113,B109)</f>
        <v>0.2361626711548053</v>
      </c>
      <c r="Q109" s="936">
        <f t="shared" ref="Q109:Q112" si="45">E109</f>
        <v>0.18156454477916734</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0.18156454477916734</v>
      </c>
      <c r="E110" s="936">
        <f t="shared" ref="E110:E112" si="47">E109</f>
        <v>0.18156454477916734</v>
      </c>
      <c r="F110" s="8"/>
      <c r="G110" s="8"/>
      <c r="H110" s="8"/>
      <c r="I110" s="8"/>
      <c r="J110" s="8"/>
      <c r="K110" s="8"/>
      <c r="L110" s="8"/>
      <c r="M110" s="8"/>
      <c r="N110" s="8"/>
      <c r="O110" s="781" t="str">
        <f t="shared" si="43"/>
        <v>Stifel Financial Corp.</v>
      </c>
      <c r="P110" s="936">
        <f t="shared" si="44"/>
        <v>0.18156454477916734</v>
      </c>
      <c r="Q110" s="936">
        <f t="shared" si="45"/>
        <v>0.18156454477916734</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0.18156454477916734</v>
      </c>
      <c r="F111" s="8"/>
      <c r="G111" s="8"/>
      <c r="H111" s="8"/>
      <c r="I111" s="8"/>
      <c r="J111" s="8"/>
      <c r="K111" s="8"/>
      <c r="L111" s="8"/>
      <c r="M111" s="8"/>
      <c r="N111" s="8"/>
      <c r="O111" s="781" t="str">
        <f t="shared" si="43"/>
        <v>Piper Sandler Companies</v>
      </c>
      <c r="P111" s="936">
        <f t="shared" si="44"/>
        <v>0.17840927007036886</v>
      </c>
      <c r="Q111" s="936">
        <f t="shared" si="45"/>
        <v>0.18156454477916734</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0.2361626711548053</v>
      </c>
      <c r="E112" s="936">
        <f t="shared" si="47"/>
        <v>0.18156454477916734</v>
      </c>
      <c r="F112" s="8"/>
      <c r="G112" s="8"/>
      <c r="H112" s="8"/>
      <c r="I112" s="8"/>
      <c r="J112" s="8"/>
      <c r="K112" s="8"/>
      <c r="L112" s="8"/>
      <c r="M112" s="8"/>
      <c r="N112" s="8"/>
      <c r="O112" s="781" t="e">
        <f t="shared" si="43"/>
        <v>#NUM!</v>
      </c>
      <c r="P112" s="936" t="e">
        <f t="shared" si="44"/>
        <v>#NUM!</v>
      </c>
      <c r="Q112" s="936">
        <f t="shared" si="45"/>
        <v>0.18156454477916734</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50">
        <v>3968.1</v>
      </c>
      <c r="J13" s="949">
        <f t="array" ref="J13">INDEX(Data,MATCH($C13,Line_Items,0),MATCH(LEFT(J$10,4),Fiscal_Periods,0))</f>
        <v>2948.8239999999987</v>
      </c>
      <c r="K13" s="949" t="e">
        <f t="array" ref="K13">INDEX(Data,MATCH($C13,Line_Items,0),MATCH(LEFT(K$10,4),Fiscal_Periods,0))</f>
        <v>#N/A</v>
      </c>
      <c r="L13" s="948">
        <f t="shared" ref="L13:N13" si="2">IFERROR($H13/I13-1,"N/A")</f>
        <v>-0.20090396663390564</v>
      </c>
      <c r="M13" s="626">
        <f t="shared" si="2"/>
        <v>0.07530763789225814</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1</v>
      </c>
      <c r="K14" s="951" t="e">
        <f t="array" ref="K14">INDEX(Data,MATCH($C14,Line_Items,0),MATCH(LEFT(K$10,4),Fiscal_Periods,0))</f>
        <v>#N/A</v>
      </c>
      <c r="L14" s="953">
        <f t="shared" ref="L14:N14" si="3">$H14-I14</f>
        <v>0.798</v>
      </c>
      <c r="M14" s="954">
        <f t="shared" si="3"/>
        <v>0</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50">
        <v>2224.4</v>
      </c>
      <c r="J15" s="949">
        <f t="array" ref="J15">INDEX(Data,MATCH($C15,Line_Items,0),MATCH(LEFT(J$10,4),Fiscal_Periods,0))</f>
        <v>2948.8239999999987</v>
      </c>
      <c r="K15" s="949" t="e">
        <f t="array" ref="K15">INDEX(Data,MATCH($C15,Line_Items,0),MATCH(LEFT(K$10,4),Fiscal_Periods,0))</f>
        <v>#N/A</v>
      </c>
      <c r="L15" s="948">
        <f t="shared" ref="L15:N15" si="4">IFERROR($H15/I15-1,"N/A")</f>
        <v>-0.836856144106276</v>
      </c>
      <c r="M15" s="626">
        <f t="shared" si="4"/>
        <v>0.277897010528916</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0.11273537346857365</v>
      </c>
      <c r="I16" s="952">
        <v>0.113</v>
      </c>
      <c r="J16" s="955">
        <f t="shared" ref="J16:K16" si="5">J15/$H$12</f>
        <v>0.9160632303025011</v>
      </c>
      <c r="K16" s="955" t="e">
        <f t="shared" si="5"/>
        <v>#N/A</v>
      </c>
      <c r="L16" s="953">
        <f t="shared" ref="L16:N16" si="6">$H16-I16</f>
        <v>-0.0002646265314263513</v>
      </c>
      <c r="M16" s="954">
        <f t="shared" si="6"/>
        <v>0.024515921869799687</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50">
        <v>1952.8</v>
      </c>
      <c r="J17" s="949">
        <f t="array" ref="J17">INDEX(Data,MATCH($C17,Line_Items,0),MATCH(LEFT(J$10,4),Fiscal_Periods,0))</f>
        <v>2948.8239999999987</v>
      </c>
      <c r="K17" s="949" t="e">
        <f t="array" ref="K17">INDEX(Data,MATCH($C17,Line_Items,0),MATCH(LEFT(K$10,4),Fiscal_Periods,0))</f>
        <v>#N/A</v>
      </c>
      <c r="L17" s="948">
        <f t="shared" ref="L17:N17" si="7">IFERROR($H17/I17-1,"N/A")</f>
        <v>-0.6858564224279589</v>
      </c>
      <c r="M17" s="626">
        <f t="shared" si="7"/>
        <v>-0.7919646685313596</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0.1905735177622143</v>
      </c>
      <c r="I18" s="952">
        <v>0.099</v>
      </c>
      <c r="J18" s="955">
        <f t="shared" ref="J18:K18" si="8">J17/$H$12</f>
        <v>0.9160632303025011</v>
      </c>
      <c r="K18" s="955" t="e">
        <f t="shared" si="8"/>
        <v>#N/A</v>
      </c>
      <c r="L18" s="953">
        <f t="shared" ref="L18:N18" si="9">$H18-I18</f>
        <v>0.09157351776221428</v>
      </c>
      <c r="M18" s="954">
        <f t="shared" si="9"/>
        <v>-0.7254897125402868</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50">
        <v>1379.1</v>
      </c>
      <c r="J19" s="949">
        <f t="array" ref="J19">INDEX(Data,MATCH($C19,Line_Items,0),MATCH(LEFT(J$10,4),Fiscal_Periods,0))</f>
        <v>2948.8239999999987</v>
      </c>
      <c r="K19" s="949" t="e">
        <f t="array" ref="K19">INDEX(Data,MATCH($C19,Line_Items,0),MATCH(LEFT(K$10,4),Fiscal_Periods,0))</f>
        <v>#N/A</v>
      </c>
      <c r="L19" s="948">
        <f t="shared" ref="L19:N19" si="10">IFERROR($H19/I19-1,"N/A")</f>
        <v>-0.8082333745242499</v>
      </c>
      <c r="M19" s="626">
        <f t="shared" si="10"/>
        <v>0.22625575856339397</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0.08215715341086056</v>
      </c>
      <c r="I20" s="952">
        <v>0.07</v>
      </c>
      <c r="J20" s="951">
        <f t="shared" ref="J20:K20" si="11">J19/J12</f>
        <v>1</v>
      </c>
      <c r="K20" s="951" t="e">
        <f t="shared" si="11"/>
        <v>#N/A</v>
      </c>
      <c r="L20" s="953">
        <f t="shared" ref="L20:N20" si="12">$H20-I20</f>
        <v>0.012157153410860558</v>
      </c>
      <c r="M20" s="954">
        <f t="shared" si="12"/>
        <v>0.009019862070313064</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7">
        <v>2.15</v>
      </c>
      <c r="J21" s="956" t="e">
        <f t="array" ref="J21">INDEX(Data,MATCH($C21,Line_Items,0),MATCH(LEFT(J$10,4),Fiscal_Periods,0))</f>
        <v>#DIV/0!</v>
      </c>
      <c r="K21" s="956" t="e">
        <f t="array" ref="K21">INDEX(Data,MATCH($C21,Line_Items,0),MATCH(LEFT(K$10,4),Fiscal_Periods,0))</f>
        <v>#N/A</v>
      </c>
      <c r="L21" s="948">
        <f t="shared" ref="L21:N21" si="13">IFERROR($H21/I21-1,"N/A")</f>
        <v>-0.5067394283986397</v>
      </c>
      <c r="M21" s="626">
        <f t="shared" si="13"/>
        <v>0.23915802330195945</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7">
        <v>50</v>
      </c>
      <c r="J42" s="946">
        <f t="array" ref="J42">INDEX(Data,MATCH($C42,Line_Items,0),MATCH(LEFT(J$40,4),Fiscal_Periods,0))</f>
        <v>0</v>
      </c>
      <c r="K42" s="946" t="e">
        <f t="array" ref="K42">INDEX(Data,MATCH($C42,Line_Items,0),MATCH(LEFT(K$40,4),Fiscal_Periods,0))</f>
        <v>#N/A</v>
      </c>
      <c r="L42" s="948">
        <f t="shared" ref="L42:N42" si="28">IFERROR($H42/I42-1,"N/A")</f>
        <v>-40.68278279799998</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50">
        <v>1412.6</v>
      </c>
      <c r="J44" s="949">
        <f t="array" ref="J44">INDEX(Data,MATCH($C44,Line_Items,0),MATCH(LEFT(J$40,4),Fiscal_Periods,0))</f>
        <v>2948.8239999999987</v>
      </c>
      <c r="K44" s="949" t="e">
        <f t="array" ref="K44">INDEX(Data,MATCH($C44,Line_Items,0),MATCH(LEFT(K$40,4),Fiscal_Periods,0))</f>
        <v>#N/A</v>
      </c>
      <c r="L44" s="948">
        <f t="shared" ref="L44:N44" si="30">IFERROR($H44/I44-1,"N/A")</f>
        <v>-0.4474955260022264</v>
      </c>
      <c r="M44" s="626">
        <f t="shared" si="30"/>
        <v>-0.670411105737467</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49">
        <f t="array" ref="I13">INDEX(Data,MATCH($C13,Line_Items,0),MATCH($H$6,Fiscal_Periods,0))</f>
        <v>3170.892969999999</v>
      </c>
      <c r="J13" s="950">
        <v>3968.1</v>
      </c>
      <c r="K13" s="949">
        <f t="array" ref="K13">INDEX(Data,MATCH($C13,Line_Items,0),MATCH(LEFT(K$10,4),Fiscal_Periods,0))</f>
        <v>2948.8239999999987</v>
      </c>
      <c r="L13" s="949" t="e">
        <f t="array" ref="L13">INDEX(Data,MATCH($C13,Line_Items,0),MATCH(LEFT(L$10,4),Fiscal_Periods,0))</f>
        <v>#N/A</v>
      </c>
      <c r="M13" s="948">
        <f t="shared" ref="M13:P13" si="3">IFERROR($H13/I13-1,"N/A")</f>
        <v>0</v>
      </c>
      <c r="N13" s="626">
        <f t="shared" si="3"/>
        <v>-0.20090396663390564</v>
      </c>
      <c r="O13" s="626">
        <f t="shared" si="3"/>
        <v>0.07530763789225814</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1</v>
      </c>
      <c r="L14" s="951" t="e">
        <f t="array" ref="L14">INDEX(Data,MATCH($C14,Line_Items,0),MATCH(LEFT(L$10,4),Fiscal_Periods,0))</f>
        <v>#N/A</v>
      </c>
      <c r="M14" s="953">
        <f t="shared" ref="M14:P14" si="4">$H14-I14</f>
        <v>0</v>
      </c>
      <c r="N14" s="954">
        <f t="shared" si="4"/>
        <v>0.798</v>
      </c>
      <c r="O14" s="954">
        <f t="shared" si="4"/>
        <v>0</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49">
        <f t="array" ref="I15">INDEX(Data,MATCH($C15,Line_Items,0),MATCH($H$6,Fiscal_Periods,0))</f>
        <v>362.8971930499997</v>
      </c>
      <c r="J15" s="950">
        <v>2224.4</v>
      </c>
      <c r="K15" s="949">
        <f t="array" ref="K15">INDEX(Data,MATCH($C15,Line_Items,0),MATCH(LEFT(K$10,4),Fiscal_Periods,0))</f>
        <v>2948.8239999999987</v>
      </c>
      <c r="L15" s="949" t="e">
        <f t="array" ref="L15">INDEX(Data,MATCH($C15,Line_Items,0),MATCH(LEFT(L$10,4),Fiscal_Periods,0))</f>
        <v>#N/A</v>
      </c>
      <c r="M15" s="948">
        <f t="shared" ref="M15:P15" si="5">IFERROR($H15/I15-1,"N/A")</f>
        <v>0</v>
      </c>
      <c r="N15" s="626">
        <f t="shared" si="5"/>
        <v>-0.836856144106276</v>
      </c>
      <c r="O15" s="626">
        <f t="shared" si="5"/>
        <v>0.277897010528916</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0.11273537346857365</v>
      </c>
      <c r="I16" s="955">
        <f t="shared" si="6"/>
        <v>0.11273537346857365</v>
      </c>
      <c r="J16" s="952">
        <v>0.113</v>
      </c>
      <c r="K16" s="955">
        <f t="shared" ref="K16:L16" si="7">K15/$H$12</f>
        <v>0.9160632303025011</v>
      </c>
      <c r="L16" s="955" t="e">
        <f t="shared" si="7"/>
        <v>#N/A</v>
      </c>
      <c r="M16" s="953">
        <f t="shared" ref="M16:P16" si="8">$H16-I16</f>
        <v>0</v>
      </c>
      <c r="N16" s="954">
        <f t="shared" si="8"/>
        <v>-0.0002646265314263513</v>
      </c>
      <c r="O16" s="954">
        <f t="shared" si="8"/>
        <v>0.024515921869799687</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49">
        <f t="array" ref="I17">INDEX(Data,MATCH($C17,Line_Items,0),MATCH($H$6,Fiscal_Periods,0))</f>
        <v>613.4595782826818</v>
      </c>
      <c r="J17" s="950">
        <v>1952.8</v>
      </c>
      <c r="K17" s="949">
        <f t="array" ref="K17">INDEX(Data,MATCH($C17,Line_Items,0),MATCH(LEFT(K$10,4),Fiscal_Periods,0))</f>
        <v>2948.8239999999987</v>
      </c>
      <c r="L17" s="949" t="e">
        <f t="array" ref="L17">INDEX(Data,MATCH($C17,Line_Items,0),MATCH(LEFT(L$10,4),Fiscal_Periods,0))</f>
        <v>#N/A</v>
      </c>
      <c r="M17" s="948">
        <f t="shared" ref="M17:P17" si="9">IFERROR($H17/I17-1,"N/A")</f>
        <v>0</v>
      </c>
      <c r="N17" s="626">
        <f t="shared" si="9"/>
        <v>-0.6858564224279589</v>
      </c>
      <c r="O17" s="626">
        <f t="shared" si="9"/>
        <v>-0.7919646685313596</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0.1905735177622143</v>
      </c>
      <c r="I18" s="955">
        <f t="shared" si="10"/>
        <v>0.1905735177622143</v>
      </c>
      <c r="J18" s="952">
        <v>0.099</v>
      </c>
      <c r="K18" s="955">
        <f t="shared" ref="K18:L18" si="11">K17/$H$12</f>
        <v>0.9160632303025011</v>
      </c>
      <c r="L18" s="955" t="e">
        <f t="shared" si="11"/>
        <v>#N/A</v>
      </c>
      <c r="M18" s="953">
        <f t="shared" ref="M18:P18" si="12">$H18-I18</f>
        <v>0</v>
      </c>
      <c r="N18" s="954">
        <f t="shared" si="12"/>
        <v>0.09157351776221428</v>
      </c>
      <c r="O18" s="954">
        <f t="shared" si="12"/>
        <v>-0.7254897125402868</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49">
        <f t="array" ref="I19">INDEX(Data,MATCH($C19,Line_Items,0),MATCH($H$6,Fiscal_Periods,0))</f>
        <v>264.46535319360686</v>
      </c>
      <c r="J19" s="950">
        <v>1379.1</v>
      </c>
      <c r="K19" s="949">
        <f t="array" ref="K19">INDEX(Data,MATCH($C19,Line_Items,0),MATCH(LEFT(K$10,4),Fiscal_Periods,0))</f>
        <v>2948.8239999999987</v>
      </c>
      <c r="L19" s="949" t="e">
        <f t="array" ref="L19">INDEX(Data,MATCH($C19,Line_Items,0),MATCH(LEFT(L$10,4),Fiscal_Periods,0))</f>
        <v>#N/A</v>
      </c>
      <c r="M19" s="948">
        <f t="shared" ref="M19:P19" si="13">IFERROR($H19/I19-1,"N/A")</f>
        <v>0</v>
      </c>
      <c r="N19" s="626">
        <f t="shared" si="13"/>
        <v>-0.8082333745242499</v>
      </c>
      <c r="O19" s="626">
        <f t="shared" si="13"/>
        <v>0.22625575856339397</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0.08215715341086056</v>
      </c>
      <c r="I20" s="951">
        <f t="shared" si="14"/>
        <v>0.08215715341086056</v>
      </c>
      <c r="J20" s="952">
        <v>0.07</v>
      </c>
      <c r="K20" s="951">
        <f t="shared" ref="K20:L20" si="15">K19/K12</f>
        <v>1</v>
      </c>
      <c r="L20" s="951" t="e">
        <f t="shared" si="15"/>
        <v>#N/A</v>
      </c>
      <c r="M20" s="953">
        <f t="shared" ref="M20:P20" si="16">$H20-I20</f>
        <v>0</v>
      </c>
      <c r="N20" s="954">
        <f t="shared" si="16"/>
        <v>0.012157153410860558</v>
      </c>
      <c r="O20" s="954">
        <f t="shared" si="16"/>
        <v>0.009019862070313064</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6">
        <f t="array" ref="I21">INDEX(Data,MATCH($C21,Line_Items,0),MATCH($H$6,Fiscal_Periods,0))</f>
        <v>1.0605102289429245</v>
      </c>
      <c r="J21" s="957">
        <v>2.15</v>
      </c>
      <c r="K21" s="956" t="e">
        <f t="array" ref="K21">INDEX(Data,MATCH($C21,Line_Items,0),MATCH(LEFT(K$10,4),Fiscal_Periods,0))</f>
        <v>#DIV/0!</v>
      </c>
      <c r="L21" s="956" t="e">
        <f t="array" ref="L21">INDEX(Data,MATCH($C21,Line_Items,0),MATCH(LEFT(L$10,4),Fiscal_Periods,0))</f>
        <v>#N/A</v>
      </c>
      <c r="M21" s="948">
        <f t="shared" ref="M21:P21" si="17">IFERROR($H21/I21-1,"N/A")</f>
        <v>0</v>
      </c>
      <c r="N21" s="626">
        <f t="shared" si="17"/>
        <v>-0.5067394283986397</v>
      </c>
      <c r="O21" s="626">
        <f t="shared" si="17"/>
        <v>0.23915802330195945</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6">
        <f t="array" ref="I42">INDEX(Data,MATCH($C42,Line_Items,0),MATCH($H$6,Fiscal_Periods,0))</f>
        <v>-1984.1391398999988</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-40.68278279799998</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49">
        <f t="array" ref="I44">INDEX(Data,MATCH($C44,Line_Items,0),MATCH($H$6,Fiscal_Periods,0))</f>
        <v>780.467819969255</v>
      </c>
      <c r="J44" s="950">
        <v>1412.6</v>
      </c>
      <c r="K44" s="949">
        <f t="array" ref="K44">INDEX(Data,MATCH($C44,Line_Items,0),MATCH(LEFT(K$40,4),Fiscal_Periods,0))</f>
        <v>2948.8239999999987</v>
      </c>
      <c r="L44" s="949" t="e">
        <f t="array" ref="L44">INDEX(Data,MATCH($C44,Line_Items,0),MATCH(LEFT(L$40,4),Fiscal_Periods,0))</f>
        <v>#N/A</v>
      </c>
      <c r="M44" s="948">
        <f t="shared" ref="M44:N44" si="48">IFERROR($H44/I44-1,"N/A")</f>
        <v>0</v>
      </c>
      <c r="N44" s="626">
        <f t="shared" si="48"/>
        <v>-0.4474955260022264</v>
      </c>
      <c r="O44" s="626">
        <f t="shared" ref="O44:P44" si="49">IFERROR($I44/K44-1,"N/A")</f>
        <v>-0.670411105737467</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2026-05-18T17:54:24Z</dcterms:modified>
</cp:coreProperties>
</file>