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NetIncomeLossAvailableToCommonStockholdersBasic = 133.1 mm; IncomeLossFromContinuingOperationsIncludingPortionAttributableToNoncontrollingInterest = 129.3 mm; PreferredStockDividendsIncomeStatementImpact = 2 mm; IncomeLossFromDiscontinuedOperationsNetOfTax = 0 mm
Unit conversion: raw USD to $mm
Sign: copied using model sign convention
Confidence: high
Value written: 5.783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NetIncomeLossAvailableToCommonStockholdersBasic = 12.4 mm; IncomeLossFromContinuingOperationsIncludingPortionAttributableToNoncontrollingInterest = 8.7 mm; PreferredStockDividendsIncomeStatementImpact = 2 mm; IncomeLossFromDiscontinuedOperationsNetOfTax = 0 mm
Unit conversion: raw USD to $mm
Sign: copied using model sign convention
Confidence: high
Value written: 5.723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NetIncomeLossAvailableToCommonStockholdersBasic = 51.4 mm; IncomeLossFromContinuingOperationsIncludingPortionAttributableToNoncontrollingInterest = 53.9 mm; PreferredStockDividendsIncomeStatementImpact = 6.3 mm; IncomeLossFromDiscontinuedOperationsNetOfTax = 0 mm
Unit conversion: raw USD to $mm
Sign: copied using model sign convention
Confidence: high
Value written: 3.703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NetIncomeLossAvailableToCommonStockholdersBasic = 149.6 mm; IncomeLossFromContinuingOperationsIncludingPortionAttributableToNoncontrollingInterest = 164.3 mm; PreferredStockDividendsIncomeStatementImpact = 14.2 mm; IncomeLossFromDiscontinuedOperationsNetOfTax = -7.9 mm
Unit conversion: raw USD to $mm
Sign: copied using model sign convention
Confidence: high
Value written: 7.438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NetIncomeLossAvailableToCommonStockholdersBasic = 145.7 mm; IncomeLossFromContinuingOperationsIncludingPortionAttributableToNoncontrollingInterest = 154.6 mm; PreferredStockDividendsIncomeStatementImpact = 13.7 mm; IncomeLossFromDiscontinuedOperationsNetOfTax = 0 mm
Unit conversion: raw USD to $mm
Sign: copied using model sign convention
Confidence: high
Value written: 4.79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NetIncomeLossAvailableToCommonStockholdersBasic = 167.1 mm; IncomeLossFromContinuingOperationsIncludingPortionAttributableToNoncontrollingInterest = 174.7 mm; PreferredStockDividendsIncomeStatementImpact = 20.8 mm; IncomeLossFromDiscontinuedOperationsNetOfTax = 6.4 mm
Unit conversion: raw USD to $mm
Sign: copied using model sign convention
Confidence: high
Value written: 6.874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P50" authorId="0">
      <text>
        <r>
          <rPr>
            <b/>
          </rPr>
          <t xml:space="preserve">EDGAR Mapper:
</t>
        </r>
        <r>
          <t xml:space="preserve">EDGAR mapping:
Source: 10-Q, accession #0001628280-25-017192, filed 2025-04-09
Period: 1Q25 / period ended 2025-02-28
Model row: Model!50 Income (Loss) due to Non-Controlling Interest
Mapping type: grouped
Concepts used: NetIncomeLossAvailableToCommonStockholdersBasic = 127.8 mm; IncomeLossFromContinuingOperationsIncludingPortionAttributableToNoncontrollingInterest = 136.8 mm; PreferredStockDividendsIncomeStatementImpact = 16 mm; IncomeLossFromDiscontinuedOperationsNetOfTax = 0 mm
Unit conversion: raw USD to $mm
Sign: copied using model sign convention
Confidence: high
Value written: 6.983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NetIncomeLossAvailableToCommonStockholdersBasic = 88 mm; IncomeLossFromContinuingOperationsIncludingPortionAttributableToNoncontrollingInterest = 91.4 mm; PreferredStockDividendsIncomeStatementImpact = 11 mm; IncomeLossFromDiscontinuedOperationsNetOfTax = 0 mm
Unit conversion: raw USD to $mm
Sign: copied using model sign convention
Confidence: high
Value written: 7.668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NetIncomeLossAvailableToCommonStockholdersBasic = 224 mm; IncomeLossFromContinuingOperationsIncludingPortionAttributableToNoncontrollingInterest = 242.5 mm; PreferredStockDividendsIncomeStatementImpact = 28.6 mm; IncomeLossFromDiscontinuedOperationsNetOfTax = 0 mm
Unit conversion: raw USD to $mm
Sign: copied using model sign convention
Confidence: high
Value written: 10.041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SEC concepts: Receivables from Brokers-Dealers and Clearing Organizations, Receivables from Customers, FeesInterestAndOther. Included SEC concepts: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SEC concepts: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 concepts: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 concepts: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Included other assets and assets of disposal groups / discontinued operations reported in the SEC filing. Included SEC concepts: Other Assets, Disposal Group, Including Discontinued Operation, Assets. Included SEC concepts: OtherAssets, Disposal Group, Including Discontinued Operation, Assets.
EDGAR Mapper:
Grouped from EDGAR: Other Assets. Mapped to EDGAR other assets when directly reported, rather than using a residual balance-sheet plug.</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OtherAssets = 3602.4 mm
Unit conversion: raw USD to $mm
Sign: copied using model sign convention
Confidence: high
Value written: 3602.422
Notes: Grouped from EDGAR: Other Assets. Mapped to EDGAR other assets when directly reported, rather than using a residual balance-sheet plug.</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OtherAssets = 3627.7 mm
Unit conversion: raw USD to $mm
Sign: copied using model sign convention
Confidence: high
Value written: 3627.699
Notes: Grouped from EDGAR: Other Assets. Mapped to EDGAR other assets when directly reported, rather than using a residual balance-sheet plug.</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OtherAssets = 3551.9 mm
Unit conversion: raw USD to $mm
Sign: copied using model sign convention
Confidence: high
Value written: 3551.856
Notes: Grouped from EDGAR: Other Assets. Mapped to EDGAR other assets when directly reported, rather than using a residual balance-sheet plug.</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OtherAssets = 2650.6 mm
Unit conversion: raw USD to $mm
Sign: copied using model sign convention
Confidence: high
Value written: 2650.64
Notes: Grouped from EDGAR: Other Assets. Mapped to EDGAR other assets when directly reported, rather than using a residual balance-sheet plug.</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OtherAssets = 3215.9 mm
Unit conversion: raw USD to $mm
Sign: copied using model sign convention
Confidence: high
Value written: 3215.855
Notes: Grouped from EDGAR: Other Assets. Mapped to EDGAR other assets when directly reported, rather than using a residual balance-sheet plug.</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OtherAssets = 3213.2 mm
Unit conversion: raw USD to $mm
Sign: copied using model sign convention
Confidence: high
Value written: 3213.156
Notes: Grouped from EDGAR: Other Assets. Mapped to EDGAR other assets when directly reported, rather than using a residual balance-sheet plug.</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OtherAssets = 3263.6 mm
Unit conversion: raw USD to $mm
Sign: copied using model sign convention
Confidence: high
Value written: 3263.629
Notes: Grouped from EDGAR: Other Assets. Mapped to EDGAR other assets when directly reported, rather than using a residual balance-sheet plug.</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OtherAssets = 3072.3 mm
Unit conversion: raw USD to $mm
Sign: copied using model sign convention
Confidence: high
Value written: 3072.302
Notes: Grouped from EDGAR: Other Assets. Mapped to EDGAR other assets when directly reported, rather than using a residual balance-sheet plug.</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OtherAssets = 3294.6 mm
Unit conversion: raw USD to $mm
Sign: copied using model sign convention
Confidence: high
Value written: 3294.571
Notes: Grouped from EDGAR: Other Assets. Mapped to EDGAR other assets when directly reported, rather than using a residual balance-sheet plug.</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OtherAssets = 3244.3 mm
Unit conversion: raw USD to $mm
Sign: copied using model sign convention
Confidence: high
Value written: 3244.276
Notes: Grouped from EDGAR: Other Assets. Mapped to EDGAR other assets when directly reported, rather than using a residual balance-sheet plug.</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OtherAssets = 3304.4 mm
Unit conversion: raw USD to $mm
Sign: copied using model sign convention
Confidence: high
Value written: 3304.448
Notes: Grouped from EDGAR: Other Assets. Mapped to EDGAR other assets when directly reported, rather than using a residual balance-sheet plug.</t>
        </r>
      </text>
    </comment>
    <comment ref="S129" authorId="0">
      <text>
        <r>
          <rPr>
            <b/>
          </rPr>
          <t xml:space="preserve">EDGAR Mapper:
</t>
        </r>
        <r>
          <t xml:space="preserve">EDGAR mapping:
Source: 10-Q, accession #0000096223-26-000017, filed 2026-04-07
Period: 4Q25 / period ended 2025-11-30
Model row: Model!129 Other Non-Current Assets
Mapping type: grouped
Concepts used: OtherAssets = 3246.7 mm
Unit conversion: raw USD to $mm
Sign: copied using model sign convention
Confidence: high
Value written: 3246.706
Notes: Grouped from EDGAR: Other Assets. Mapped to EDGAR other assets when directly reported, rather than using a residual balance-sheet plug.</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SEC concepts: Broker-Dealer, Payable to Other Broker-Dealer and Clearing Organization, Broker-Dealer, Payable to Customer. Included SEC concepts: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SEC concepts: Liabilities, Other Short-term Borrowings, Broker-Dealer, Payable to Other Broker-Dealer and Clearing Organization, Broker-Dealer, Payable to Customer, Securities Loaned, Long-term Debt, DeferredTaxLiabilitiesNoncurrent, OtherLiabilitiesNoncurrent. Included SEC concepts: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SEC concepts: Stockholders' Equity Attributable to Parent, Retained Earnings (Accumulated Deficit), TreasuryStockValue, Accumulated Other Comprehensive Income (Loss), Net of Tax. Included SEC concepts: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F285" authorId="0">
      <text>
        <r>
          <rPr>
            <b/>
          </rPr>
          <t xml:space="preserve">EDGAR Mapper:
</t>
        </r>
        <r>
          <t xml:space="preserve">EDGAR mapping:
Source: 10-Q, accession #0000096223-24-000015, filed 2024-04-05
Period: 1Q23 / period ended 2023-02-28
Model row: Model!285 Weighted Average Basic Shares
Mapping type: direct
Concepts used: WeightedAverageNumberOfSharesOutstandingBasic = 239.1 mm
Unit conversion: raw USD to $mm
Sign: copied using model sign convention
Confidence: high
Value written: 239.101</t>
        </r>
      </text>
    </comment>
    <comment ref="G285" authorId="0">
      <text>
        <r>
          <rPr>
            <b/>
          </rPr>
          <t xml:space="preserve">EDGAR Mapper:
</t>
        </r>
        <r>
          <t xml:space="preserve">EDGAR mapping:
Source: 10-Q, accession #0000096223-24-000024, filed 2024-07-09
Period: 2Q23 / period ended 2023-05-31
Model row: Model!285 Weighted Average Basic Shares
Mapping type: direct
Concepts used: WeightedAverageNumberOfSharesOutstandingBasic = 242.6 mm
Unit conversion: raw USD to $mm
Sign: copied using model sign convention
Confidence: high
Value written: 242.568</t>
        </r>
      </text>
    </comment>
    <comment ref="H285" authorId="0">
      <text>
        <r>
          <rPr>
            <b/>
          </rPr>
          <t xml:space="preserve">EDGAR Mapper:
</t>
        </r>
        <r>
          <t xml:space="preserve">EDGAR mapping:
Source: 10-Q, accession #0001628280-24-042612, filed 2024-10-09
Period: 3Q23 / period ended 2023-08-31
Model row: Model!285 Weighted Average Basic Shares
Mapping type: direct
Concepts used: WeightedAverageNumberOfSharesOutstandingBasic = 228.4 mm
Unit conversion: raw USD to $mm
Sign: copied using model sign convention
Confidence: high
Value written: 228.353</t>
        </r>
      </text>
    </comment>
    <comment ref="I285" authorId="0">
      <text>
        <r>
          <rPr>
            <b/>
          </rPr>
          <t xml:space="preserve">EDGAR Mapper:
</t>
        </r>
        <r>
          <t xml:space="preserve">EDGAR mapping:
Source: 10-K, accession #0000096223-26-000009, filed 2026-01-28
Period: 4Q23 / period ended 2023-11-30
Model row: Model!285 Weighted Average Basic Shares
Mapping type: direct
Concepts used: WeightedAverageNumberOfSharesOutstandingBasic = 232.6 mm
Unit conversion: raw USD to $mm
Sign: copied using model sign convention
Confidence: high
Value written: 232.609</t>
        </r>
      </text>
    </comment>
    <comment ref="K285" authorId="0">
      <text>
        <r>
          <rPr>
            <b/>
          </rPr>
          <t xml:space="preserve">EDGAR Mapper:
</t>
        </r>
        <r>
          <t xml:space="preserve">EDGAR mapping:
Source: 10-Q, accession #0001628280-25-017192, filed 2025-04-09
Period: 1Q24 / period ended 2024-02-29
Model row: Model!285 Weighted Average Basic Shares
Mapping type: direct
Concepts used: WeightedAverageNumberOfSharesOutstandingBasic = 220 mm
Unit conversion: raw USD to $mm
Sign: copied using model sign convention
Confidence: high
Value written: 220.046</t>
        </r>
      </text>
    </comment>
    <comment ref="L285" authorId="0">
      <text>
        <r>
          <rPr>
            <b/>
          </rPr>
          <t xml:space="preserve">EDGAR Mapper:
</t>
        </r>
        <r>
          <t xml:space="preserve">EDGAR mapping:
Source: 10-Q, accession #0000096223-25-000007, filed 2025-07-09
Period: 2Q24 / period ended 2024-05-31
Model row: Model!285 Weighted Average Basic Shares
Mapping type: direct
Concepts used: WeightedAverageNumberOfSharesOutstandingBasic = 220 mm
Unit conversion: raw USD to $mm
Sign: copied using model sign convention
Confidence: high
Value written: 219.971</t>
        </r>
      </text>
    </comment>
    <comment ref="M285" authorId="0">
      <text>
        <r>
          <rPr>
            <b/>
          </rPr>
          <t xml:space="preserve">EDGAR Mapper:
</t>
        </r>
        <r>
          <t xml:space="preserve">EDGAR mapping:
Source: 10-Q, accession #0000096223-25-000014, filed 2025-10-09
Period: 3Q24 / period ended 2024-08-31
Model row: Model!285 Weighted Average Basic Shares
Mapping type: direct
Concepts used: WeightedAverageNumberOfSharesOutstandingBasic = 214.5 mm
Unit conversion: raw USD to $mm
Sign: copied using model sign convention
Confidence: high
Value written: 214.452</t>
        </r>
      </text>
    </comment>
    <comment ref="N285" authorId="0">
      <text>
        <r>
          <rPr>
            <b/>
          </rPr>
          <t xml:space="preserve">EDGAR Mapper:
</t>
        </r>
        <r>
          <t xml:space="preserve">EDGAR mapping:
Source: 10-K, accession #0000096223-26-000009, filed 2026-01-28
Period: 4Q24 / period ended 2024-11-30
Model row: Model!285 Weighted Average Basic Shares
Mapping type: direct
Concepts used: WeightedAverageNumberOfSharesOutstandingBasic = 217.1 mm
Unit conversion: raw USD to $mm
Sign: copied using model sign convention
Confidence: high
Value written: 217.079</t>
        </r>
      </text>
    </comment>
    <comment ref="P285" authorId="0">
      <text>
        <r>
          <rPr>
            <b/>
          </rPr>
          <t xml:space="preserve">EDGAR Mapper:
</t>
        </r>
        <r>
          <t xml:space="preserve">EDGAR mapping:
Source: 10-Q, accession #0000096223-26-000017, filed 2026-04-07
Period: 1Q25 / period ended 2025-02-28
Model row: Model!285 Weighted Average Basic Shares
Mapping type: direct
Concepts used: WeightedAverageNumberOfSharesOutstandingBasic = 214.5 mm
Unit conversion: raw USD to $mm
Sign: copied using model sign convention
Confidence: high
Value written: 214.536</t>
        </r>
      </text>
    </comment>
    <comment ref="Q285" authorId="0">
      <text>
        <r>
          <rPr>
            <b/>
          </rPr>
          <t xml:space="preserve">EDGAR Mapper:
</t>
        </r>
        <r>
          <t xml:space="preserve">EDGAR mapping:
Source: 10-Q, accession #0000096223-25-000007, filed 2025-07-09
Period: 2Q25 / period ended 2025-05-31
Model row: Model!285 Weighted Average Basic Shares
Mapping type: direct
Concepts used: WeightedAverageNumberOfSharesOutstandingBasic = 215.1 mm
Unit conversion: raw USD to $mm
Sign: copied using model sign convention
Confidence: high
Value written: 215.097</t>
        </r>
      </text>
    </comment>
    <comment ref="R285" authorId="0">
      <text>
        <r>
          <rPr>
            <b/>
          </rPr>
          <t xml:space="preserve">EDGAR Mapper:
</t>
        </r>
        <r>
          <t xml:space="preserve">EDGAR mapping:
Source: 10-Q, accession #0000096223-25-000014, filed 2025-10-09
Period: 3Q25 / period ended 2025-08-31
Model row: Model!285 Weighted Average Basic Shares
Mapping type: direct
Concepts used: WeightedAverageNumberOfSharesOutstandingBasic = 215.3 mm
Unit conversion: raw USD to $mm
Sign: copied using model sign convention
Confidence: high
Value written: 215.293</t>
        </r>
      </text>
    </comment>
    <comment ref="F287" authorId="0">
      <text>
        <r>
          <rPr>
            <b/>
          </rPr>
          <t xml:space="preserve">EDGAR Mapper:
</t>
        </r>
        <r>
          <t xml:space="preserve">EDGAR mapping:
Source: 10-Q, accession #0000096223-24-000015, filed 2024-04-05
Period: 1Q23 / period ended 2023-02-28
Model row: Model!287 Weighted Average Dilutive Shares
Mapping type: direct
Concepts used: WeightedAverageNumberOfDilutedSharesOutstanding = 248.1 mm
Unit conversion: raw USD to $mm
Sign: copied using model sign convention
Confidence: high
Value written: 248.095</t>
        </r>
      </text>
    </comment>
    <comment ref="G287" authorId="0">
      <text>
        <r>
          <rPr>
            <b/>
          </rPr>
          <t xml:space="preserve">EDGAR Mapper:
</t>
        </r>
        <r>
          <t xml:space="preserve">EDGAR mapping:
Source: 10-Q, accession #0000096223-24-000024, filed 2024-07-09
Period: 2Q23 / period ended 2023-05-31
Model row: Model!287 Weighted Average Dilutive Shares
Mapping type: direct
Concepts used: WeightedAverageNumberOfDilutedSharesOutstanding = 245.4 mm
Unit conversion: raw USD to $mm
Sign: copied using model sign convention
Confidence: high
Value written: 245.413</t>
        </r>
      </text>
    </comment>
    <comment ref="H287" authorId="0">
      <text>
        <r>
          <rPr>
            <b/>
          </rPr>
          <t xml:space="preserve">EDGAR Mapper:
</t>
        </r>
        <r>
          <t xml:space="preserve">EDGAR mapping:
Source: 10-Q, accession #0001628280-24-042612, filed 2024-10-09
Period: 3Q23 / period ended 2023-08-31
Model row: Model!287 Weighted Average Dilutive Shares
Mapping type: direct
Concepts used: WeightedAverageNumberOfDilutedSharesOutstanding = 232 mm
Unit conversion: raw USD to $mm
Sign: copied using model sign convention
Confidence: high
Value written: 232.041</t>
        </r>
      </text>
    </comment>
    <comment ref="I287" authorId="0">
      <text>
        <r>
          <rPr>
            <b/>
          </rPr>
          <t xml:space="preserve">EDGAR Mapper:
</t>
        </r>
        <r>
          <t xml:space="preserve">EDGAR mapping:
Source: 10-K, accession #0000096223-26-000009, filed 2026-01-28
Period: 4Q23 / period ended 2023-11-30
Model row: Model!287 Weighted Average Dilutive Shares
Mapping type: direct
Concepts used: WeightedAverageNumberOfDilutedSharesOutstanding = 236.6 mm
Unit conversion: raw USD to $mm
Sign: copied using model sign convention
Confidence: high
Value written: 236.62</t>
        </r>
      </text>
    </comment>
    <comment ref="K287" authorId="0">
      <text>
        <r>
          <rPr>
            <b/>
          </rPr>
          <t xml:space="preserve">EDGAR Mapper:
</t>
        </r>
        <r>
          <t xml:space="preserve">EDGAR mapping:
Source: 10-Q, accession #0001628280-25-017192, filed 2025-04-09
Period: 1Q24 / period ended 2024-02-29
Model row: Model!287 Weighted Average Dilutive Shares
Mapping type: direct
Concepts used: WeightedAverageNumberOfDilutedSharesOutstanding = 225.3 mm
Unit conversion: raw USD to $mm
Sign: copied using model sign convention
Confidence: high
Value written: 225.291</t>
        </r>
      </text>
    </comment>
    <comment ref="L287" authorId="0">
      <text>
        <r>
          <rPr>
            <b/>
          </rPr>
          <t xml:space="preserve">EDGAR Mapper:
</t>
        </r>
        <r>
          <t xml:space="preserve">EDGAR mapping:
Source: 10-Q, accession #0000096223-25-000007, filed 2025-07-09
Period: 2Q24 / period ended 2024-05-31
Model row: Model!287 Weighted Average Dilutive Shares
Mapping type: direct
Concepts used: WeightedAverageNumberOfDilutedSharesOutstanding = 226.1 mm
Unit conversion: raw USD to $mm
Sign: copied using model sign convention
Confidence: high
Value written: 226.146</t>
        </r>
      </text>
    </comment>
    <comment ref="M287" authorId="0">
      <text>
        <r>
          <rPr>
            <b/>
          </rPr>
          <t xml:space="preserve">EDGAR Mapper:
</t>
        </r>
        <r>
          <t xml:space="preserve">EDGAR mapping:
Source: 10-Q, accession #0000096223-25-000014, filed 2025-10-09
Period: 3Q24 / period ended 2024-08-31
Model row: Model!287 Weighted Average Dilutive Shares
Mapping type: direct
Concepts used: WeightedAverageNumberOfDilutedSharesOutstanding = 221.7 mm
Unit conversion: raw USD to $mm
Sign: copied using model sign convention
Confidence: high
Value written: 221.699</t>
        </r>
      </text>
    </comment>
    <comment ref="N287" authorId="0">
      <text>
        <r>
          <rPr>
            <b/>
          </rPr>
          <t xml:space="preserve">EDGAR Mapper:
</t>
        </r>
        <r>
          <t xml:space="preserve">EDGAR mapping:
Source: 10-K, accession #0000096223-26-000009, filed 2026-01-28
Period: 4Q24 / period ended 2024-11-30
Model row: Model!287 Weighted Average Dilutive Shares
Mapping type: direct
Concepts used: WeightedAverageNumberOfDilutedSharesOutstanding = 223.7 mm
Unit conversion: raw USD to $mm
Sign: copied using model sign convention
Confidence: high
Value written: 223.65</t>
        </r>
      </text>
    </comment>
    <comment ref="P287" authorId="0">
      <text>
        <r>
          <rPr>
            <b/>
          </rPr>
          <t xml:space="preserve">EDGAR Mapper:
</t>
        </r>
        <r>
          <t xml:space="preserve">EDGAR mapping:
Source: 10-Q, accession #0000096223-26-000017, filed 2026-04-07
Period: 1Q25 / period ended 2025-02-28
Model row: Model!287 Weighted Average Dilutive Shares
Mapping type: direct
Concepts used: WeightedAverageNumberOfDilutedSharesOutstanding = 222.4 mm
Unit conversion: raw USD to $mm
Sign: copied using model sign convention
Confidence: high
Value written: 222.448</t>
        </r>
      </text>
    </comment>
    <comment ref="Q287" authorId="0">
      <text>
        <r>
          <rPr>
            <b/>
          </rPr>
          <t xml:space="preserve">EDGAR Mapper:
</t>
        </r>
        <r>
          <t xml:space="preserve">EDGAR mapping:
Source: 10-Q, accession #0000096223-25-000007, filed 2025-07-09
Period: 2Q25 / period ended 2025-05-31
Model row: Model!287 Weighted Average Dilutive Shares
Mapping type: direct
Concepts used: WeightedAverageNumberOfDilutedSharesOutstanding = 221.9 mm
Unit conversion: raw USD to $mm
Sign: copied using model sign convention
Confidence: high
Value written: 221.897</t>
        </r>
      </text>
    </comment>
    <comment ref="R287" authorId="0">
      <text>
        <r>
          <rPr>
            <b/>
          </rPr>
          <t xml:space="preserve">EDGAR Mapper:
</t>
        </r>
        <r>
          <t xml:space="preserve">EDGAR mapping:
Source: 10-Q, accession #0000096223-25-000014, filed 2025-10-09
Period: 3Q25 / period ended 2025-08-31
Model row: Model!287 Weighted Average Dilutive Shares
Mapping type: direct
Concepts used: WeightedAverageNumberOfDilutedSharesOutstanding = 222.7 mm
Unit conversion: raw USD to $mm
Sign: copied using model sign convention
Confidence: high
Value written: 222.715</t>
        </r>
      </text>
    </comment>
    <comment ref="S287" authorId="0">
      <text>
        <r>
          <rPr>
            <b/>
          </rPr>
          <t xml:space="preserve">EDGAR Mapper:
</t>
        </r>
        <r>
          <t xml:space="preserve">EDGAR mapping:
Source: 10-K, accession #0000096223-26-000009, filed 2026-01-28
Period: 4Q25 / period ended 2025-11-30
Model row: Model!287 Weighted Average Dilutive Shares
Mapping type: direct
Concepts used: WeightedAverageNumberOfDilutedSharesOutstanding = 222.7 mm
Unit conversion: raw USD to $mm
Sign: copied using model sign convention
Confidence: high
Value written: 222.746</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11" authorId="0">
      <text>
        <r>
          <rPr>
            <b/>
          </rPr>
          <t xml:space="preserve">EDGAR Mapper:
</t>
        </r>
        <r>
          <t>Needs review: Segment Analysis row was not filled because the template label is blank, generic, or does not confidently match an EDGAR reportable segment.</t>
        </r>
      </text>
    </comment>
    <comment ref="G11" authorId="0">
      <text>
        <r>
          <rPr>
            <b/>
          </rPr>
          <t xml:space="preserve">EDGAR Mapper:
</t>
        </r>
        <r>
          <t>Needs review: Segment Analysis row was not filled because the template label is blank, generic, or does not confidently match an EDGAR reportable segment.</t>
        </r>
      </text>
    </comment>
    <comment ref="H11" authorId="0">
      <text>
        <r>
          <rPr>
            <b/>
          </rPr>
          <t xml:space="preserve">EDGAR Mapper:
</t>
        </r>
        <r>
          <t>Needs review: Segment Analysis row was not filled because the template label is blank, generic, or does not confidently match an EDGAR reportable segment.</t>
        </r>
      </text>
    </comment>
    <comment ref="I11" authorId="0">
      <text>
        <r>
          <rPr>
            <b/>
          </rPr>
          <t xml:space="preserve">EDGAR Mapper:
</t>
        </r>
        <r>
          <t>Needs review: Segment Analysis row was not filled because the template label is blank, generic, or does not confidently match an EDGAR reportable segment.</t>
        </r>
      </text>
    </comment>
    <comment ref="K11" authorId="0">
      <text>
        <r>
          <rPr>
            <b/>
          </rPr>
          <t xml:space="preserve">EDGAR Mapper:
</t>
        </r>
        <r>
          <t>Needs review: Segment Analysis row was not filled because the template label is blank, generic, or does not confidently match an EDGAR reportable segment.</t>
        </r>
      </text>
    </comment>
    <comment ref="L11" authorId="0">
      <text>
        <r>
          <rPr>
            <b/>
          </rPr>
          <t xml:space="preserve">EDGAR Mapper:
</t>
        </r>
        <r>
          <t>Needs review: Segment Analysis row was not filled because the template label is blank, generic, or does not confidently match an EDGAR reportable segment.</t>
        </r>
      </text>
    </comment>
    <comment ref="M11" authorId="0">
      <text>
        <r>
          <rPr>
            <b/>
          </rPr>
          <t xml:space="preserve">EDGAR Mapper:
</t>
        </r>
        <r>
          <t>Needs review: Segment Analysis row was not filled because the template label is blank, generic, or does not confidently match an EDGAR reportable segment.</t>
        </r>
      </text>
    </comment>
    <comment ref="N11" authorId="0">
      <text>
        <r>
          <rPr>
            <b/>
          </rPr>
          <t xml:space="preserve">EDGAR Mapper:
</t>
        </r>
        <r>
          <t>Needs review: Segment Analysis row was not filled because the template label is blank, generic, or does not confidently match an EDGAR reportable segment.</t>
        </r>
      </text>
    </comment>
    <comment ref="P11" authorId="0">
      <text>
        <r>
          <rPr>
            <b/>
          </rPr>
          <t xml:space="preserve">EDGAR Mapper:
</t>
        </r>
        <r>
          <t>Needs review: Segment Analysis row was not filled because the template label is blank, generic, or does not confidently match an EDGAR reportable segment.</t>
        </r>
      </text>
    </comment>
    <comment ref="Q11" authorId="0">
      <text>
        <r>
          <rPr>
            <b/>
          </rPr>
          <t xml:space="preserve">EDGAR Mapper:
</t>
        </r>
        <r>
          <t>Needs review: Segment Analysis row was not filled because the template label is blank, generic, or does not confidently match an EDGAR reportable segment.</t>
        </r>
      </text>
    </comment>
    <comment ref="R11" authorId="0">
      <text>
        <r>
          <rPr>
            <b/>
          </rPr>
          <t xml:space="preserve">EDGAR Mapper:
</t>
        </r>
        <r>
          <t>Needs review: Segment Analysis row was not filled because the template label is blank, generic, or does not confidently match an EDGAR reportable segment.</t>
        </r>
      </text>
    </comment>
    <comment ref="S11" authorId="0">
      <text>
        <r>
          <rPr>
            <b/>
          </rPr>
          <t xml:space="preserve">EDGAR Mapper:
</t>
        </r>
        <r>
          <t>Needs review: Segment Analysis row was not filled because the template label is blank, generic, or does not confidently match an EDGAR reportable segment.</t>
        </r>
      </text>
    </comment>
    <comment ref="F12" authorId="0">
      <text>
        <r>
          <rPr>
            <b/>
          </rPr>
          <t xml:space="preserve">EDGAR Mapper:
</t>
        </r>
        <r>
          <t>Needs review: Segment Analysis row was not filled because the template label is blank, generic, or does not confidently match an EDGAR reportable segment.</t>
        </r>
      </text>
    </comment>
    <comment ref="G12" authorId="0">
      <text>
        <r>
          <rPr>
            <b/>
          </rPr>
          <t xml:space="preserve">EDGAR Mapper:
</t>
        </r>
        <r>
          <t>Needs review: Segment Analysis row was not filled because the template label is blank, generic, or does not confidently match an EDGAR reportable segment.</t>
        </r>
      </text>
    </comment>
    <comment ref="H12" authorId="0">
      <text>
        <r>
          <rPr>
            <b/>
          </rPr>
          <t xml:space="preserve">EDGAR Mapper:
</t>
        </r>
        <r>
          <t>Needs review: Segment Analysis row was not filled because the template label is blank, generic, or does not confidently match an EDGAR reportable segment.</t>
        </r>
      </text>
    </comment>
    <comment ref="I12" authorId="0">
      <text>
        <r>
          <rPr>
            <b/>
          </rPr>
          <t xml:space="preserve">EDGAR Mapper:
</t>
        </r>
        <r>
          <t>Needs review: Segment Analysis row was not filled because the template label is blank, generic, or does not confidently match an EDGAR reportable segment.</t>
        </r>
      </text>
    </comment>
    <comment ref="K12" authorId="0">
      <text>
        <r>
          <rPr>
            <b/>
          </rPr>
          <t xml:space="preserve">EDGAR Mapper:
</t>
        </r>
        <r>
          <t>Needs review: Segment Analysis row was not filled because the template label is blank, generic, or does not confidently match an EDGAR reportable segment.</t>
        </r>
      </text>
    </comment>
    <comment ref="L12" authorId="0">
      <text>
        <r>
          <rPr>
            <b/>
          </rPr>
          <t xml:space="preserve">EDGAR Mapper:
</t>
        </r>
        <r>
          <t>Needs review: Segment Analysis row was not filled because the template label is blank, generic, or does not confidently match an EDGAR reportable segment.</t>
        </r>
      </text>
    </comment>
    <comment ref="M12" authorId="0">
      <text>
        <r>
          <rPr>
            <b/>
          </rPr>
          <t xml:space="preserve">EDGAR Mapper:
</t>
        </r>
        <r>
          <t>Needs review: Segment Analysis row was not filled because the template label is blank, generic, or does not confidently match an EDGAR reportable segment.</t>
        </r>
      </text>
    </comment>
    <comment ref="N12" authorId="0">
      <text>
        <r>
          <rPr>
            <b/>
          </rPr>
          <t xml:space="preserve">EDGAR Mapper:
</t>
        </r>
        <r>
          <t>Needs review: Segment Analysis row was not filled because the template label is blank, generic, or does not confidently match an EDGAR reportable segment.</t>
        </r>
      </text>
    </comment>
    <comment ref="P12" authorId="0">
      <text>
        <r>
          <rPr>
            <b/>
          </rPr>
          <t xml:space="preserve">EDGAR Mapper:
</t>
        </r>
        <r>
          <t>Needs review: Segment Analysis row was not filled because the template label is blank, generic, or does not confidently match an EDGAR reportable segment.</t>
        </r>
      </text>
    </comment>
    <comment ref="Q12" authorId="0">
      <text>
        <r>
          <rPr>
            <b/>
          </rPr>
          <t xml:space="preserve">EDGAR Mapper:
</t>
        </r>
        <r>
          <t>Needs review: Segment Analysis row was not filled because the template label is blank, generic, or does not confidently match an EDGAR reportable segment.</t>
        </r>
      </text>
    </comment>
    <comment ref="R12" authorId="0">
      <text>
        <r>
          <rPr>
            <b/>
          </rPr>
          <t xml:space="preserve">EDGAR Mapper:
</t>
        </r>
        <r>
          <t>Needs review: Segment Analysis row was not filled because the template label is blank, generic, or does not confidently match an EDGAR reportable segment.</t>
        </r>
      </text>
    </comment>
    <comment ref="S12" authorId="0">
      <text>
        <r>
          <rPr>
            <b/>
          </rPr>
          <t xml:space="preserve">EDGAR Mapper:
</t>
        </r>
        <r>
          <t>Needs review: Segment Analysis row was not filled because the template label is blank, generic, or does not confidently match an EDGAR reportable segment.</t>
        </r>
      </text>
    </comment>
    <comment ref="F13" authorId="0">
      <text>
        <r>
          <rPr>
            <b/>
          </rPr>
          <t xml:space="preserve">EDGAR Mapper:
</t>
        </r>
        <r>
          <t>Needs review: Segment Analysis row was not filled because the template label is blank, generic, or does not confidently match an EDGAR reportable segment.</t>
        </r>
      </text>
    </comment>
    <comment ref="G13" authorId="0">
      <text>
        <r>
          <rPr>
            <b/>
          </rPr>
          <t xml:space="preserve">EDGAR Mapper:
</t>
        </r>
        <r>
          <t>Needs review: Segment Analysis row was not filled because the template label is blank, generic, or does not confidently match an EDGAR reportable segment.</t>
        </r>
      </text>
    </comment>
    <comment ref="H13" authorId="0">
      <text>
        <r>
          <rPr>
            <b/>
          </rPr>
          <t xml:space="preserve">EDGAR Mapper:
</t>
        </r>
        <r>
          <t>Needs review: Segment Analysis row was not filled because the template label is blank, generic, or does not confidently match an EDGAR reportable segment.</t>
        </r>
      </text>
    </comment>
    <comment ref="I13" authorId="0">
      <text>
        <r>
          <rPr>
            <b/>
          </rPr>
          <t xml:space="preserve">EDGAR Mapper:
</t>
        </r>
        <r>
          <t>Needs review: Segment Analysis row was not filled because the template label is blank, generic, or does not confidently match an EDGAR reportable segment.</t>
        </r>
      </text>
    </comment>
    <comment ref="K13" authorId="0">
      <text>
        <r>
          <rPr>
            <b/>
          </rPr>
          <t xml:space="preserve">EDGAR Mapper:
</t>
        </r>
        <r>
          <t>Needs review: Segment Analysis row was not filled because the template label is blank, generic, or does not confidently match an EDGAR reportable segment.</t>
        </r>
      </text>
    </comment>
    <comment ref="L13" authorId="0">
      <text>
        <r>
          <rPr>
            <b/>
          </rPr>
          <t xml:space="preserve">EDGAR Mapper:
</t>
        </r>
        <r>
          <t>Needs review: Segment Analysis row was not filled because the template label is blank, generic, or does not confidently match an EDGAR reportable segment.</t>
        </r>
      </text>
    </comment>
    <comment ref="M13" authorId="0">
      <text>
        <r>
          <rPr>
            <b/>
          </rPr>
          <t xml:space="preserve">EDGAR Mapper:
</t>
        </r>
        <r>
          <t>Needs review: Segment Analysis row was not filled because the template label is blank, generic, or does not confidently match an EDGAR reportable segment.</t>
        </r>
      </text>
    </comment>
    <comment ref="N13" authorId="0">
      <text>
        <r>
          <rPr>
            <b/>
          </rPr>
          <t xml:space="preserve">EDGAR Mapper:
</t>
        </r>
        <r>
          <t>Needs review: Segment Analysis row was not filled because the template label is blank, generic, or does not confidently match an EDGAR reportable segment.</t>
        </r>
      </text>
    </comment>
    <comment ref="P13" authorId="0">
      <text>
        <r>
          <rPr>
            <b/>
          </rPr>
          <t xml:space="preserve">EDGAR Mapper:
</t>
        </r>
        <r>
          <t>Needs review: Segment Analysis row was not filled because the template label is blank, generic, or does not confidently match an EDGAR reportable segment.</t>
        </r>
      </text>
    </comment>
    <comment ref="Q13" authorId="0">
      <text>
        <r>
          <rPr>
            <b/>
          </rPr>
          <t xml:space="preserve">EDGAR Mapper:
</t>
        </r>
        <r>
          <t>Needs review: Segment Analysis row was not filled because the template label is blank, generic, or does not confidently match an EDGAR reportable segment.</t>
        </r>
      </text>
    </comment>
    <comment ref="R13" authorId="0">
      <text>
        <r>
          <rPr>
            <b/>
          </rPr>
          <t xml:space="preserve">EDGAR Mapper:
</t>
        </r>
        <r>
          <t>Needs review: Segment Analysis row was not filled because the template label is blank, generic, or does not confidently match an EDGAR reportable segment.</t>
        </r>
      </text>
    </comment>
    <comment ref="S13" authorId="0">
      <text>
        <r>
          <rPr>
            <b/>
          </rPr>
          <t xml:space="preserve">EDGAR Mapper:
</t>
        </r>
        <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<sst xmlns="http://schemas.openxmlformats.org/spreadsheetml/2006/main" count="7758" uniqueCount="2213">
  <si>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</si>
  <si>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</si>
  <si>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</si>
  <si>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</si>
  <si>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</si>
  <si>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</si>
  <si>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</si>
  <si>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</si>
  <si>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</si>
  <si>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</si>
  <si>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</si>
  <si>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</si>
  <si>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</si>
  <si>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</si>
  <si>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</si>
  <si>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</si>
  <si>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</si>
  <si>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</si>
  <si>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</si>
  <si>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</si>
  <si>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</si>
  <si>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</si>
  <si>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</si>
  <si>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</si>
  <si>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</si>
  <si>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</si>
  <si>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</si>
  <si>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</si>
  <si>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</si>
  <si>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</si>
  <si>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</si>
  <si>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</si>
  <si>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</si>
  <si>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</si>
  <si>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</si>
  <si>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</si>
  <si>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</si>
  <si>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</si>
  <si>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</si>
  <si>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</si>
  <si>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</si>
  <si>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</si>
  <si>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</si>
  <si>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</si>
  <si>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</si>
  <si>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</si>
  <si>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</si>
  <si>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</si>
  <si>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</si>
  <si>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</si>
  <si>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</si>
  <si>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</si>
  <si>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</si>
  <si>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</si>
  <si>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</si>
  <si>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</si>
  <si>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</si>
  <si>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</si>
  <si>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</si>
  <si>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</si>
  <si>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</si>
  <si>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</si>
  <si>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</si>
  <si>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</si>
  <si>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</si>
  <si>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</si>
  <si>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</si>
  <si>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</si>
  <si>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</si>
  <si>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</si>
  <si>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</si>
  <si>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</si>
  <si>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</si>
  <si>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</si>
  <si>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</si>
  <si>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</si>
  <si>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</si>
  <si>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</si>
  <si>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</si>
  <si>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</si>
  <si>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</si>
  <si>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</si>
  <si>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</si>
  <si>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</si>
  <si>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</si>
  <si>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</si>
  <si>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</si>
  <si>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</si>
  <si>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</si>
  <si>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</si>
  <si>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</si>
  <si>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</si>
  <si>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</si>
  <si>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</si>
  <si>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</si>
  <si>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</si>
  <si>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</si>
  <si>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</si>
  <si>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</si>
  <si>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</si>
  <si>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</si>
  <si>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</si>
  <si>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</si>
  <si>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</si>
  <si>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</si>
  <si>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</si>
  <si>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</si>
  <si>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</si>
  <si>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</si>
  <si>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</si>
  <si>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</si>
  <si>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</si>
  <si>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</si>
  <si>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</si>
  <si>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</si>
  <si>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</si>
  <si>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</si>
  <si>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</si>
  <si>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</si>
  <si>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</si>
  <si>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</si>
  <si>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</si>
  <si>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</si>
  <si>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</si>
  <si>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</si>
  <si>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</si>
  <si>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</si>
  <si>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</si>
  <si>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</si>
  <si>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</si>
  <si>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</si>
  <si>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</si>
  <si>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</si>
  <si>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</si>
  <si>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</si>
  <si>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</si>
  <si>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</si>
  <si>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</si>
  <si>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</si>
  <si>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</si>
  <si>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</si>
  <si>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</si>
  <si>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</si>
  <si>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</si>
  <si>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</si>
  <si>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</si>
  <si>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</si>
  <si>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</si>
  <si>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</si>
  <si>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</si>
  <si>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</si>
  <si>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</si>
  <si>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</si>
  <si>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</si>
  <si>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</si>
  <si>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</si>
  <si>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</si>
  <si>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</si>
  <si>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</si>
  <si>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</si>
  <si>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</si>
  <si>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</si>
  <si>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</si>
  <si>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</si>
  <si>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</si>
  <si>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</si>
  <si>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</si>
  <si>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</si>
  <si>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</si>
  <si>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</si>
  <si>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</si>
  <si>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</si>
  <si>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</si>
  <si>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</si>
  <si>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</si>
  <si>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</si>
  <si>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</si>
  <si>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</si>
  <si>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</si>
  <si>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</si>
  <si>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</si>
  <si>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</si>
  <si>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</si>
  <si>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</si>
  <si>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</si>
  <si>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</si>
  <si>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</si>
  <si>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</si>
  <si>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</si>
  <si>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</si>
  <si>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</si>
  <si>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</si>
  <si>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</si>
  <si>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</si>
  <si>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</si>
  <si>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</si>
  <si>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</si>
  <si>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</si>
  <si>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</si>
  <si>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</si>
  <si>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</si>
  <si>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</si>
  <si>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</si>
  <si>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</si>
  <si>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</si>
  <si>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</si>
  <si>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</si>
  <si>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</si>
  <si>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</si>
  <si>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</si>
  <si>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</si>
  <si>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</si>
  <si>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</si>
  <si>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</si>
  <si>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</si>
  <si>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</si>
  <si>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</si>
  <si>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</si>
  <si>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</si>
  <si>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</si>
  <si>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</si>
  <si>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</si>
  <si>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</si>
  <si>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</si>
  <si>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</si>
  <si>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</si>
  <si>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</si>
  <si>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</si>
  <si>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</si>
  <si>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</si>
  <si>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</si>
  <si>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</si>
  <si>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</si>
  <si>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</si>
  <si>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</si>
  <si>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</si>
  <si>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</si>
  <si>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</si>
  <si>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</si>
  <si>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</si>
  <si>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</si>
  <si>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</si>
  <si>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</si>
  <si>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</si>
  <si>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</si>
  <si>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</si>
  <si>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</si>
  <si>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</si>
  <si>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</si>
  <si>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</si>
  <si>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</si>
  <si>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</si>
  <si>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</si>
  <si>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</si>
  <si>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</si>
  <si>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</si>
  <si>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</si>
  <si>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</si>
  <si>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</si>
  <si>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</si>
  <si>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</si>
  <si>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</si>
  <si>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</si>
  <si>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</si>
  <si>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</si>
  <si>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</si>
  <si>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</si>
  <si>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</si>
  <si>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</si>
  <si>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</si>
  <si>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</si>
  <si>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</si>
  <si>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</si>
  <si>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</si>
  <si>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</si>
  <si>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</si>
  <si>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</si>
  <si>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</si>
  <si>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</si>
  <si>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</si>
  <si>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</si>
  <si>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</si>
  <si>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</si>
  <si>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</si>
  <si>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</si>
  <si>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</si>
  <si>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</si>
  <si>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</si>
  <si>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</si>
  <si>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</si>
  <si>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</si>
  <si>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</si>
  <si>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</si>
  <si>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</si>
  <si>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</si>
  <si>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</si>
  <si>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</si>
  <si>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</si>
  <si>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</si>
  <si>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</si>
  <si>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</si>
  <si>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</si>
  <si>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</si>
  <si>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</si>
  <si>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</si>
  <si>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</si>
  <si>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</si>
  <si>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</si>
  <si>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</si>
  <si>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</si>
  <si>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</si>
  <si>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</si>
  <si>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</si>
  <si>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</si>
  <si>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</si>
  <si>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</si>
  <si>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</si>
  <si>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</si>
  <si>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</si>
  <si>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</si>
  <si>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</si>
  <si>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</si>
  <si>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</si>
  <si>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</si>
  <si>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</si>
  <si>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</si>
  <si>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</si>
  <si>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</si>
  <si>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</si>
  <si>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</si>
  <si>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</si>
  <si>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</si>
  <si>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</si>
  <si>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</si>
  <si>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</si>
  <si>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</si>
  <si>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</si>
  <si>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</si>
  <si>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</si>
  <si>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</si>
  <si>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</si>
  <si>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</si>
  <si>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</si>
  <si>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</si>
  <si>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</si>
  <si>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</si>
  <si>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</si>
  <si>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</si>
  <si>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</si>
  <si>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</si>
  <si>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</si>
  <si>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</si>
  <si>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</si>
  <si>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</si>
  <si>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</si>
  <si>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</si>
  <si>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</si>
  <si>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</si>
  <si>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</si>
  <si>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</si>
  <si>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</si>
  <si>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</si>
  <si>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</si>
  <si>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</si>
  <si>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</si>
  <si>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</si>
  <si>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</si>
  <si>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</si>
  <si>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</si>
  <si>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</si>
  <si>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</si>
  <si>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</si>
  <si>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</si>
  <si>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</si>
  <si>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</si>
  <si>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</si>
  <si>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</si>
  <si>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</si>
  <si>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</si>
  <si>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</si>
  <si>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</si>
  <si>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</si>
  <si>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</si>
  <si>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</si>
  <si>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</si>
  <si>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</si>
  <si>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</si>
  <si>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</si>
  <si>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</si>
  <si>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</si>
  <si>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</si>
  <si>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</si>
  <si>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</si>
  <si>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</si>
  <si>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</si>
  <si>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</si>
  <si>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</si>
  <si>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</si>
  <si>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</si>
  <si>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</si>
  <si>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</si>
  <si>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</si>
  <si>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</si>
  <si>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</si>
  <si>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</si>
  <si>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</si>
  <si>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</si>
  <si>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</si>
  <si>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</si>
  <si>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</si>
  <si>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</si>
  <si>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</si>
  <si>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</si>
  <si>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</si>
  <si>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</si>
  <si>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</si>
  <si>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</si>
  <si>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</si>
  <si>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</si>
  <si>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</si>
  <si>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</si>
  <si>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</si>
  <si>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</si>
  <si>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</si>
  <si>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</si>
  <si>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</si>
  <si>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</si>
  <si>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</si>
  <si>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</si>
  <si>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</si>
  <si>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</si>
  <si>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</si>
  <si>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</si>
  <si>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</si>
  <si>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</si>
  <si>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</si>
  <si>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</si>
  <si>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</si>
  <si>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</si>
  <si>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</si>
  <si>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</si>
  <si>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</si>
  <si>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</si>
  <si>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</si>
  <si>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</si>
  <si>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</si>
  <si>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</si>
  <si>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</si>
  <si>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</si>
  <si>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</si>
  <si>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</si>
  <si>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</si>
  <si>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</si>
  <si>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</si>
  <si>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</si>
  <si>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</si>
  <si>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</si>
  <si>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</si>
  <si>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</si>
  <si>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</si>
  <si>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</si>
  <si>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</si>
  <si>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</si>
  <si>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</si>
  <si>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</si>
  <si>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</si>
  <si>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</si>
  <si>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</si>
  <si>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</si>
  <si>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</si>
  <si>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</si>
  <si>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</si>
  <si>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</si>
  <si>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</si>
  <si>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</si>
  <si>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</si>
  <si>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</si>
  <si>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</si>
  <si>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</si>
  <si>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</si>
  <si>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</si>
  <si>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</si>
  <si>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</si>
  <si>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</si>
  <si>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</si>
  <si>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</si>
  <si>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</si>
  <si>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</si>
  <si>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</si>
  <si>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</si>
  <si>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</si>
  <si>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</si>
  <si>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</si>
  <si>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</si>
  <si>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</si>
  <si>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</si>
  <si>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</si>
  <si>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</si>
  <si>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</si>
  <si>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</si>
  <si>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</si>
  <si>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</si>
  <si>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</si>
  <si>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</si>
  <si>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</si>
  <si>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</si>
  <si>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</si>
  <si>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</si>
  <si>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</si>
  <si>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</si>
  <si>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</si>
  <si>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</si>
  <si>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</si>
  <si>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</si>
  <si>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</si>
  <si>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</si>
  <si>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</si>
  <si>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</si>
  <si>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</si>
  <si>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</si>
  <si>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</si>
  <si>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</si>
  <si>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</si>
  <si>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</si>
  <si>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</si>
  <si>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</si>
  <si>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</si>
  <si>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</si>
  <si>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</si>
  <si>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</si>
  <si>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</si>
  <si>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</si>
  <si>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</si>
  <si>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</si>
  <si>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</si>
  <si>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</si>
  <si>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</si>
  <si>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</si>
  <si>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</si>
  <si>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</si>
  <si>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</si>
  <si>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</si>
  <si>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</si>
  <si>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</si>
  <si>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</si>
  <si>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</si>
  <si>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</si>
  <si>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</si>
  <si>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</si>
  <si>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</si>
  <si>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</si>
  <si>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</si>
  <si>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</si>
  <si>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</si>
  <si>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</si>
  <si>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</si>
  <si>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</si>
  <si>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</si>
  <si>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</si>
  <si>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</si>
  <si>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</si>
  <si>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</si>
  <si>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</si>
  <si>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</si>
  <si>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</si>
  <si>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</si>
  <si>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</si>
  <si>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</si>
  <si>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</si>
  <si>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</si>
  <si>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</si>
  <si>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</si>
  <si>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</si>
  <si>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</si>
  <si>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</si>
  <si>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</si>
  <si>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</si>
  <si>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</si>
  <si>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</si>
  <si>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</si>
  <si>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</si>
  <si>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</si>
  <si>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</si>
  <si>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</si>
  <si>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</si>
  <si>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</si>
  <si>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</si>
  <si>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</si>
  <si>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</si>
  <si>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</si>
  <si>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</si>
  <si>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</si>
  <si>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</si>
  <si>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</si>
  <si>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</si>
  <si>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</si>
  <si>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</si>
  <si>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</si>
  <si>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</si>
  <si>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</si>
  <si>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</si>
  <si>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</si>
  <si>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</si>
  <si>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</si>
  <si>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</si>
  <si>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</si>
  <si>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</si>
  <si>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</si>
  <si>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</si>
  <si>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</si>
  <si>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</si>
  <si>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</si>
  <si>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</si>
  <si>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</si>
  <si>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</si>
  <si>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</si>
  <si>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</si>
  <si>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</si>
  <si>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</si>
  <si>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</si>
  <si>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</si>
  <si>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</si>
  <si>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</si>
  <si>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</si>
  <si>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</si>
  <si>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</si>
  <si>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</si>
  <si>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</si>
  <si>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</si>
  <si>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</si>
  <si>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</si>
  <si>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</si>
  <si>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</si>
  <si>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</si>
  <si>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</si>
  <si>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</si>
  <si>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</si>
  <si>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</si>
  <si>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</si>
  <si>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</si>
  <si>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</si>
  <si>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</si>
  <si>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</si>
  <si>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</si>
  <si>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</si>
  <si>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</si>
  <si>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</si>
  <si>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</si>
  <si>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</si>
  <si>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</si>
  <si>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</si>
  <si>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</si>
  <si>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</si>
  <si>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</si>
  <si>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</si>
  <si>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</si>
  <si>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</si>
  <si>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</si>
  <si>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</si>
  <si>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</si>
  <si>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</si>
  <si>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</si>
  <si>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</si>
  <si>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</si>
  <si>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</si>
  <si>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</si>
  <si>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</si>
  <si>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</si>
  <si>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</si>
  <si>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</si>
  <si>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</si>
  <si>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</si>
  <si>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</si>
  <si>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</si>
  <si>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</si>
  <si>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</si>
  <si>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</si>
  <si>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</si>
  <si>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</si>
  <si>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</si>
  <si>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</si>
  <si>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</si>
  <si>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</si>
  <si>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</si>
  <si>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</si>
  <si>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</si>
  <si>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</si>
  <si>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</si>
  <si>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</si>
  <si>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</si>
  <si>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</si>
  <si>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</si>
  <si>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</si>
  <si>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</si>
  <si>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</si>
  <si>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</si>
  <si>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</si>
  <si>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</si>
  <si>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</si>
  <si>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</si>
  <si>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</si>
  <si>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</si>
  <si>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</si>
  <si>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</si>
  <si>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</si>
  <si>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</si>
  <si>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</si>
  <si>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</si>
  <si>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</si>
  <si>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</si>
  <si>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</si>
  <si>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</si>
  <si>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</si>
  <si>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</si>
  <si>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</si>
  <si>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</si>
  <si>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</si>
  <si>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</si>
  <si>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</si>
  <si>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</si>
  <si>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</si>
  <si>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</si>
  <si>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</si>
  <si>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</si>
  <si>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</si>
  <si>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</si>
  <si>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</si>
  <si>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</si>
  <si>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</si>
  <si>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</si>
  <si>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</si>
  <si>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</si>
  <si>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</si>
  <si>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</si>
  <si>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</si>
  <si>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</si>
  <si>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</si>
  <si>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</si>
  <si>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</si>
  <si>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</si>
  <si>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</si>
  <si>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</si>
  <si>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</si>
  <si>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</si>
  <si>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</si>
  <si>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</si>
  <si>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</si>
  <si>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</si>
  <si>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</si>
  <si>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</si>
  <si>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</si>
  <si>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</si>
  <si>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</si>
  <si>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</si>
  <si>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</si>
  <si>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</si>
  <si>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</si>
  <si>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</si>
  <si>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</si>
  <si>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</si>
  <si>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</si>
  <si>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</si>
  <si>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</si>
  <si>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</si>
  <si>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</si>
  <si>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</si>
  <si>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</si>
  <si>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</si>
  <si>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</si>
  <si>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</si>
  <si>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</si>
  <si>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</si>
  <si>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</si>
  <si>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</si>
  <si>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</si>
  <si>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</si>
  <si>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</si>
  <si>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</si>
  <si>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</si>
  <si>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</si>
  <si>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</si>
  <si>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</si>
  <si>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</si>
  <si>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</si>
  <si>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</si>
  <si>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</si>
  <si>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</si>
  <si>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</si>
  <si>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</si>
  <si>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</si>
  <si>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</si>
  <si>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</si>
  <si>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</si>
  <si>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</si>
  <si>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</si>
  <si>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</si>
  <si>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</si>
  <si>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</si>
  <si>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</si>
  <si>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</si>
  <si>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</si>
  <si>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</si>
  <si>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</si>
  <si>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</si>
  <si>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</si>
  <si>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</si>
  <si>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</si>
  <si>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</si>
  <si>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</si>
  <si>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</si>
  <si>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</si>
  <si>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</si>
  <si>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</si>
  <si>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</si>
  <si>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</si>
  <si>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</si>
  <si>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</si>
  <si>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</si>
  <si>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</si>
  <si>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</si>
  <si>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</si>
  <si>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</si>
  <si>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</si>
  <si>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</si>
  <si>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</si>
  <si>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</si>
  <si>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</si>
  <si>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</si>
  <si>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</si>
  <si>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</si>
  <si>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</si>
  <si>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</si>
  <si>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</si>
  <si>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</si>
  <si>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</si>
  <si>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</si>
  <si>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</si>
  <si>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</si>
  <si>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</si>
  <si>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</si>
  <si>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</si>
  <si>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</si>
  <si>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</si>
  <si>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</si>
  <si>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</si>
  <si>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</si>
  <si>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</si>
  <si>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</si>
  <si>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</si>
  <si>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</si>
  <si>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</si>
  <si>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</si>
  <si>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</si>
  <si>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</si>
  <si>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</si>
  <si>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</si>
  <si>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</si>
  <si>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</si>
  <si>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</si>
  <si>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</si>
  <si>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</si>
  <si>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</si>
  <si>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</si>
  <si>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</si>
  <si>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</si>
  <si>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</si>
  <si>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</si>
  <si>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</si>
  <si>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</si>
  <si>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</si>
  <si>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</si>
  <si>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</si>
  <si>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</si>
  <si>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</si>
  <si>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</si>
  <si>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</si>
  <si>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</si>
  <si>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</si>
  <si>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</si>
  <si>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</si>
  <si>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</si>
  <si>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</si>
  <si>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</si>
  <si>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</si>
  <si>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</si>
  <si>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</si>
  <si>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</si>
  <si>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</si>
  <si>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</si>
  <si>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</si>
  <si>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</si>
  <si>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</si>
  <si>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</si>
  <si>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</si>
  <si>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</si>
  <si>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</si>
  <si>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</si>
  <si>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</si>
  <si>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</si>
  <si>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</si>
  <si>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</si>
  <si>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</si>
  <si>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</si>
  <si>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</si>
  <si>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</si>
  <si>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</si>
  <si>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</si>
  <si>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</si>
  <si>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</si>
  <si>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</si>
  <si>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</si>
  <si>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</si>
  <si>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</si>
  <si>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</si>
  <si>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</si>
  <si>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</si>
  <si>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</si>
  <si>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</si>
  <si>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</si>
  <si>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</si>
  <si>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</si>
  <si>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</si>
  <si>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</si>
  <si>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</si>
  <si>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</si>
  <si>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</si>
  <si>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</si>
  <si>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</si>
  <si>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</si>
  <si>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</si>
  <si>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</si>
  <si>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</si>
  <si>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</si>
  <si>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</si>
  <si>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</si>
  <si>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</si>
  <si>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</si>
  <si>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</si>
  <si>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</si>
  <si>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</si>
  <si>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</si>
  <si>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</si>
  <si>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</si>
  <si>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</si>
  <si>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</si>
  <si>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</si>
  <si>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</si>
  <si>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</si>
  <si>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</si>
  <si>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</si>
  <si>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</si>
  <si>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</si>
  <si>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</si>
  <si>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</si>
  <si>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</si>
  <si>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</si>
  <si>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</si>
  <si>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</si>
  <si>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</si>
  <si>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</si>
  <si>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</si>
  <si>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</si>
  <si>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</si>
  <si>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</si>
  <si>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</si>
  <si>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</si>
  <si>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</si>
  <si>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</si>
  <si>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</si>
  <si>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</si>
  <si>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</si>
  <si>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</si>
  <si>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</si>
  <si>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</si>
  <si>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</si>
  <si>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</si>
  <si>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</si>
  <si>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</si>
  <si>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</si>
  <si>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</si>
  <si>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</si>
  <si>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</si>
  <si>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</si>
  <si>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</si>
  <si>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</si>
  <si>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</si>
  <si>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</si>
  <si>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</si>
  <si>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</si>
  <si>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</si>
  <si>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</si>
  <si>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</si>
  <si>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</si>
  <si>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</si>
  <si>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</si>
  <si>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</si>
  <si>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</si>
  <si>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</si>
  <si>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</si>
  <si>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</si>
  <si>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</si>
  <si>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</si>
  <si>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</si>
  <si>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</si>
  <si>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</si>
  <si>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</si>
  <si>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</si>
  <si>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</si>
  <si>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</si>
  <si>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</si>
  <si>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</si>
  <si>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</si>
  <si>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</si>
  <si>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</si>
  <si>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</si>
  <si>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</si>
  <si>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</si>
  <si>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</si>
  <si>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</si>
  <si>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</si>
  <si>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</si>
  <si>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</si>
  <si>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</si>
  <si>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</si>
  <si>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</si>
  <si>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</si>
  <si>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</si>
  <si>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</si>
  <si>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</si>
  <si>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</si>
  <si>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</si>
  <si>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</si>
  <si>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</si>
  <si>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</si>
  <si>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</si>
  <si>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</si>
  <si>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</si>
  <si>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</si>
  <si>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</si>
  <si>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</si>
  <si>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</si>
  <si>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</si>
  <si>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</si>
  <si>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</si>
  <si>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</si>
  <si>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</si>
  <si>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</si>
  <si>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</si>
  <si>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</si>
  <si>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</si>
  <si>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</si>
  <si>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</si>
  <si>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</si>
  <si>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</si>
  <si>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</si>
  <si>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</si>
  <si>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</si>
  <si>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</si>
  <si>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</si>
  <si>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</si>
  <si>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</si>
  <si>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</si>
  <si>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</si>
  <si>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</si>
  <si>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</si>
  <si>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</si>
  <si>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</si>
  <si>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</si>
  <si>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</si>
  <si>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</si>
  <si>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</si>
  <si>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</si>
  <si>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</si>
  <si>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</si>
  <si>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</si>
  <si>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</si>
  <si>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</si>
  <si>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</si>
  <si>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</si>
  <si>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</si>
  <si>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</si>
  <si>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</si>
  <si>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</si>
  <si>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</si>
  <si>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</si>
  <si>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</si>
  <si>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</si>
  <si>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</si>
  <si>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</si>
  <si>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</si>
  <si>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</si>
  <si>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</si>
  <si>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</si>
  <si>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</si>
  <si>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</si>
  <si>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</si>
  <si>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</si>
  <si>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</si>
  <si>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</si>
  <si>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</si>
  <si>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</si>
  <si>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</si>
  <si>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</si>
  <si>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</si>
  <si>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</si>
  <si>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</si>
  <si>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</si>
  <si>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</si>
  <si>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</si>
  <si>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</si>
  <si>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</si>
  <si>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</si>
  <si>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</si>
  <si>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</si>
  <si>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</si>
  <si>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</si>
  <si>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</si>
  <si>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</si>
  <si>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</si>
  <si>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</si>
  <si>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</si>
  <si>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</si>
  <si>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</si>
  <si>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</si>
  <si>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</si>
  <si>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</si>
  <si>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</si>
  <si>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</si>
  <si>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</si>
  <si>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</si>
  <si>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</si>
  <si>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</si>
  <si>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</si>
  <si>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</si>
  <si>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</si>
  <si>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</si>
  <si>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</si>
  <si>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</si>
  <si>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</si>
  <si>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</si>
  <si>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</si>
  <si>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</si>
  <si>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</si>
  <si>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</si>
  <si>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</si>
  <si>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</si>
  <si>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</si>
  <si>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</si>
  <si>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</si>
  <si>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</si>
  <si>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</si>
  <si>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</si>
  <si>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</si>
  <si>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</si>
  <si>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</si>
  <si>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</si>
  <si>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</si>
  <si>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</si>
  <si>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</si>
  <si>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</si>
  <si>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</si>
  <si>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</si>
  <si>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</si>
  <si>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</si>
  <si>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</si>
  <si>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</si>
  <si>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</si>
  <si>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</si>
  <si>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</si>
  <si>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</si>
  <si>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</si>
  <si>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</si>
  <si>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</si>
  <si>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</si>
  <si>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</si>
  <si>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</si>
  <si>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</si>
  <si>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</si>
  <si>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</si>
  <si>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</si>
  <si>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</si>
  <si>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</si>
  <si>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</si>
  <si>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</si>
  <si>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</si>
  <si>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</si>
  <si>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</si>
  <si>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</si>
  <si>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</si>
  <si>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</si>
  <si>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</si>
  <si>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</si>
  <si>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</si>
  <si>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</si>
  <si>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</si>
  <si>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</si>
  <si>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</si>
  <si>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</si>
  <si>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</si>
  <si>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</si>
  <si>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</si>
  <si>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</si>
  <si>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</si>
  <si>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</si>
  <si>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</si>
  <si>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</si>
  <si>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</si>
  <si>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</si>
  <si>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</si>
  <si>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</si>
  <si>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</si>
  <si>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</si>
  <si>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</si>
  <si>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</si>
  <si>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</si>
  <si>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</si>
  <si>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</si>
  <si>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</si>
  <si>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</si>
  <si>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</si>
  <si>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</si>
  <si>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</si>
  <si>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</si>
  <si>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</si>
  <si>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</si>
  <si>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</si>
  <si>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</si>
  <si>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</si>
  <si>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</si>
  <si>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</si>
  <si>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</si>
  <si>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</si>
  <si>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</si>
  <si>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</si>
  <si>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</si>
  <si>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</si>
  <si>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</si>
  <si>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</si>
  <si>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</si>
  <si>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</si>
  <si>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</si>
  <si>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</si>
  <si>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</si>
  <si>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</si>
  <si>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</si>
  <si>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</si>
  <si>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</si>
  <si>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</si>
  <si>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</si>
  <si>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</si>
  <si>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</si>
  <si>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</si>
  <si>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</si>
  <si>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</si>
  <si>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</si>
  <si>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</si>
  <si>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</si>
  <si>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</si>
  <si>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</si>
  <si>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</si>
  <si>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</si>
  <si>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</si>
  <si>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</si>
  <si>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</si>
  <si>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</si>
  <si>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</si>
  <si>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</si>
  <si>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</si>
  <si>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</si>
  <si>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</si>
  <si>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</si>
  <si>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</si>
  <si>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</si>
  <si>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</si>
  <si>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</si>
  <si>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</si>
  <si>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</si>
  <si>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</si>
  <si>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</si>
  <si>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</si>
  <si>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</si>
  <si>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</si>
  <si>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</si>
  <si>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</si>
  <si>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</si>
  <si>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</si>
  <si>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</si>
  <si>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</si>
  <si>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</si>
  <si>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</si>
  <si>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</si>
  <si>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</si>
  <si>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</si>
  <si>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</si>
  <si>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</si>
  <si>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</si>
  <si>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</si>
  <si>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</si>
  <si>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</si>
  <si>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</si>
  <si>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</si>
  <si>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</si>
  <si>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</si>
  <si>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</si>
  <si>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</si>
  <si>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</si>
  <si>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</si>
  <si>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</si>
  <si>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</si>
  <si>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</si>
  <si>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</si>
  <si>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</si>
  <si>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</si>
  <si>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</si>
  <si>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</si>
  <si>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</si>
  <si>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</si>
  <si>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</si>
  <si>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</si>
  <si>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</si>
  <si>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</si>
  <si>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</si>
  <si>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</si>
  <si>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</si>
  <si>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</si>
  <si>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</si>
  <si>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</si>
  <si>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</si>
  <si>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</si>
  <si>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</si>
  <si>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</si>
  <si>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</si>
  <si>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</si>
  <si>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</si>
  <si>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</si>
  <si>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</si>
  <si>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</si>
  <si>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</si>
  <si>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</si>
  <si>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</si>
  <si>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</si>
  <si>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</si>
  <si>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</si>
  <si>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</si>
  <si>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</si>
  <si>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</si>
  <si>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</si>
  <si>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</si>
  <si>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</si>
  <si>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</si>
  <si>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</si>
  <si>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</si>
  <si>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</si>
  <si>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</si>
  <si>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</si>
  <si>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</si>
  <si>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</si>
  <si>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</si>
  <si>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</si>
  <si>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</si>
  <si>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</si>
  <si>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</si>
  <si>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</si>
  <si>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</si>
  <si>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</si>
  <si>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</si>
  <si>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</si>
  <si>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</si>
  <si>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</si>
  <si>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</si>
  <si>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</si>
  <si>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</si>
  <si>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</si>
  <si>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</si>
  <si>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</si>
  <si>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</si>
  <si>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</si>
  <si>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</si>
  <si>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</si>
  <si>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</si>
  <si>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</si>
  <si>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</si>
  <si>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</si>
  <si>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</si>
  <si>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</si>
  <si>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</si>
  <si>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</si>
  <si>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</si>
  <si>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</si>
  <si>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</si>
  <si>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</si>
  <si>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</si>
  <si>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</si>
  <si>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</si>
  <si>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</si>
  <si>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</si>
  <si>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</si>
  <si>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</si>
  <si>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</si>
  <si>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</si>
  <si>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</si>
  <si>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</si>
  <si>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</si>
  <si>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</si>
  <si>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</si>
  <si>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</si>
  <si>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</si>
  <si>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</si>
  <si>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</si>
  <si>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</si>
  <si>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</si>
  <si>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</si>
  <si>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</si>
  <si>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</si>
  <si>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</si>
  <si>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</si>
  <si>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</si>
  <si>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</si>
  <si>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</si>
  <si>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</si>
  <si>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</si>
  <si>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</si>
  <si>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</si>
  <si>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</si>
  <si>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</si>
  <si>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</si>
  <si>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</si>
  <si>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</si>
  <si>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</si>
  <si>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</si>
  <si>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</si>
  <si>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</si>
  <si>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</si>
  <si>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</si>
  <si>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</si>
  <si>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</si>
  <si>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</si>
  <si>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</si>
  <si>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</si>
  <si>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</si>
  <si>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</si>
  <si>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</si>
  <si>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</si>
  <si>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</si>
  <si>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</si>
  <si>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</si>
  <si>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</si>
  <si>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</si>
  <si>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</si>
  <si>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</si>
  <si>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</si>
  <si>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</si>
  <si>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</si>
  <si>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</si>
  <si>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</si>
  <si>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</si>
  <si>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</si>
  <si>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</si>
  <si>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</si>
  <si>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</si>
  <si>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</si>
  <si>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</si>
  <si>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</si>
  <si>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</si>
  <si>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</si>
  <si>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</si>
  <si>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</si>
  <si>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</si>
  <si>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</si>
  <si>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</si>
  <si>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</si>
  <si>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</si>
  <si>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</si>
  <si>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</si>
  <si>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</si>
  <si>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</si>
  <si>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</si>
  <si>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</si>
  <si>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</si>
  <si>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</si>
  <si>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</si>
  <si>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</si>
  <si>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</si>
  <si>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</si>
  <si>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</si>
  <si>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</si>
  <si>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</si>
  <si>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</si>
  <si>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</si>
  <si>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</si>
  <si>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</si>
  <si>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</si>
  <si>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</si>
  <si>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</si>
  <si>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</si>
  <si>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</si>
  <si>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</si>
  <si>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</si>
  <si>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</si>
  <si>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</si>
  <si>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</si>
  <si>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</si>
  <si>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</si>
  <si>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</si>
  <si>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</si>
  <si>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</si>
  <si>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</si>
  <si>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</si>
  <si>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</si>
  <si>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</si>
  <si>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</si>
  <si>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</si>
  <si>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</si>
  <si>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</si>
  <si>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</si>
  <si>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</si>
  <si>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</si>
  <si>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</si>
  <si>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</si>
  <si>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</si>
  <si>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</si>
  <si>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</si>
  <si>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</si>
  <si>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</si>
  <si>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</si>
  <si>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</si>
  <si>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</si>
  <si>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</si>
  <si>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</si>
  <si>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</si>
  <si>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</si>
  <si>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</si>
  <si>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</si>
  <si>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</si>
  <si>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</si>
  <si>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</si>
  <si>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</si>
  <si>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</si>
  <si>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</si>
  <si>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</si>
  <si>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</si>
  <si>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</si>
  <si>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</si>
  <si>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</si>
  <si>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</si>
  <si>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</si>
  <si>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</si>
  <si>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</si>
  <si>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</si>
  <si>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</si>
  <si>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</si>
  <si>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</si>
  <si>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</si>
  <si>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</si>
  <si>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</si>
  <si>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</si>
  <si>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</si>
  <si>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</si>
  <si>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</si>
  <si>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</si>
  <si>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</si>
  <si>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</si>
  <si>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</si>
  <si>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</si>
  <si>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</si>
  <si>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</si>
  <si>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</si>
  <si>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</si>
  <si>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</si>
  <si>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</si>
  <si>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</si>
  <si>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</si>
  <si>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</si>
  <si>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</si>
  <si>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</si>
  <si>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</si>
  <si>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</si>
  <si>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</si>
  <si>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</si>
  <si>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</si>
  <si>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</si>
  <si>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</si>
  <si>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</si>
  <si>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</si>
  <si>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</si>
  <si>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</si>
  <si>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</si>
  <si>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</si>
  <si>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</si>
  <si>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</si>
  <si>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</si>
  <si>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</si>
  <si>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</si>
  <si>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</si>
  <si>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</si>
  <si>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</si>
  <si>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</si>
  <si>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</si>
  <si>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</si>
  <si>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</si>
  <si>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</si>
  <si>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</si>
  <si>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</si>
  <si>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</si>
  <si>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</si>
  <si>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</si>
  <si>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NetIncomeLossAvailableToCommonStockholdersBasic=133.1mm; IncomeLossFromContinuingOperationsIncludingPortionAttributableToNoncontrollingInterest=129.3mm;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</si>
  <si>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</si>
  <si>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G50</t>
  </si>
  <si>
    <t>NetIncomeLossAvailableToCommonStockholdersBasic=12.4mm; IncomeLossFromContinuingOperationsIncludingPortionAttributableToNoncontrollingInterest=8.7mm;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</si>
  <si>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</si>
  <si>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H50</t>
  </si>
  <si>
    <t>NetIncomeLossAvailableToCommonStockholdersBasic=51.4mm; IncomeLossFromContinuingOperationsIncludingPortionAttributableToNoncontrollingInterest=53.9mm; PreferredStockDividendsIncomeStatementImpact=6.3mm; IncomeLossFromDiscontinuedOperationsNetOfTax=0mm</t>
  </si>
  <si>
    <t>K50</t>
  </si>
  <si>
    <t>NetIncomeLossAvailableToCommonStockholdersBasic=149.6mm; IncomeLossFromContinuingOperationsIncludingPortionAttributableToNoncontrollingInterest=164.3mm; PreferredStockDividendsIncomeStatementImpact=14.2mm; IncomeLossFromDiscontinuedOperationsNetOfTax=-7.9mm</t>
  </si>
  <si>
    <t>L50</t>
  </si>
  <si>
    <t>NetIncomeLossAvailableToCommonStockholdersBasic=145.7mm; IncomeLossFromContinuingOperationsIncludingPortionAttributableToNoncontrollingInterest=154.6mm; PreferredStockDividendsIncomeStatementImpact=13.7mm; IncomeLossFromDiscontinuedOperationsNetOfTax=0mm</t>
  </si>
  <si>
    <t>M50</t>
  </si>
  <si>
    <t>NetIncomeLossAvailableToCommonStockholdersBasic=167.1mm; IncomeLossFromContinuingOperationsIncludingPortionAttributableToNoncontrollingInterest=174.7mm; PreferredStockDividendsIncomeStatementImpact=20.8mm; IncomeLossFromDiscontinuedOperationsNetOfTax=6.4mm</t>
  </si>
  <si>
    <t>P50</t>
  </si>
  <si>
    <t>NetIncomeLossAvailableToCommonStockholdersBasic=127.8mm; IncomeLossFromContinuingOperationsIncludingPortionAttributableToNoncontrollingInterest=136.8mm; PreferredStockDividendsIncomeStatementImpact=16mm; IncomeLossFromDiscontinuedOperationsNetOfTax=0mm</t>
  </si>
  <si>
    <t>0001628280-25-017192; 0000096223-26-000017</t>
  </si>
  <si>
    <t>Q50</t>
  </si>
  <si>
    <t>NetIncomeLossAvailableToCommonStockholdersBasic=88mm; IncomeLossFromContinuingOperationsIncludingPortionAttributableToNoncontrollingInterest=91.4mm; PreferredStockDividendsIncomeStatementImpact=11mm; IncomeLossFromDiscontinuedOperationsNetOfTax=0mm</t>
  </si>
  <si>
    <t>R50</t>
  </si>
  <si>
    <t>NetIncomeLossAvailableToCommonStockholdersBasic=224mm; IncomeLossFromContinuingOperationsIncludingPortionAttributableToNoncontrollingInterest=242.5mm; PreferredStockDividendsIncomeStatementImpact=28.6mm; IncomeLossFromDiscontinuedOperationsNetOfTax=0mm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</si>
  <si>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</si>
  <si>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</si>
  <si>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</si>
  <si>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</si>
  <si>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</si>
  <si>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</si>
  <si>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</si>
  <si>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</si>
  <si>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</si>
  <si>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</si>
  <si>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</si>
  <si>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</si>
  <si>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</si>
  <si>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</si>
  <si>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</si>
  <si>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</si>
  <si>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</si>
  <si>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</si>
  <si>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</si>
  <si>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</si>
  <si>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</si>
  <si>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</si>
  <si>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</si>
  <si>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</si>
  <si>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</si>
  <si>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</si>
  <si>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</si>
  <si>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</si>
  <si>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</si>
  <si>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</si>
  <si>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</si>
  <si>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</si>
  <si>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</si>
  <si>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</si>
  <si>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</si>
  <si>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</si>
  <si>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</si>
  <si>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</si>
  <si>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</si>
  <si>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</si>
  <si>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</si>
  <si>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</si>
  <si>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</si>
  <si>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</si>
  <si>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</si>
  <si>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</si>
  <si>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</si>
  <si>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</si>
  <si>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</si>
  <si>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</si>
  <si>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</si>
  <si>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</si>
  <si>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</si>
  <si>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</si>
  <si>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</si>
  <si>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</si>
  <si>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</si>
  <si>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</si>
  <si>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</si>
  <si>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</si>
  <si>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</si>
  <si>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</si>
  <si>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</si>
  <si>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</si>
  <si>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</si>
  <si>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</si>
  <si>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</si>
  <si>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</si>
  <si>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</si>
  <si>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</si>
  <si>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</si>
  <si>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</si>
  <si>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</si>
  <si>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</si>
  <si>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</si>
  <si>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</si>
  <si>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</si>
  <si>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</si>
  <si>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</si>
  <si>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</si>
  <si>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</si>
  <si>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</si>
  <si>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</si>
  <si>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</si>
  <si>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</si>
  <si>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</si>
  <si>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</si>
  <si>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</si>
  <si>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</si>
  <si>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</si>
  <si>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</si>
  <si>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</si>
  <si>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</si>
  <si>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</si>
  <si>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</si>
  <si>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</si>
  <si>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</si>
  <si>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</si>
  <si>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</si>
  <si>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</si>
  <si>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</si>
  <si>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</si>
  <si>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</si>
  <si>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</si>
  <si>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</si>
  <si>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</si>
  <si>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</si>
  <si>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</si>
  <si>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</si>
  <si>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</si>
  <si>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</si>
  <si>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</si>
  <si>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</si>
  <si>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</si>
  <si>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</si>
  <si>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</si>
  <si>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</si>
  <si>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</si>
  <si>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</si>
  <si>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</si>
  <si>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</si>
  <si>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</si>
  <si>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</si>
  <si>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</si>
  <si>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</si>
  <si>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</si>
  <si>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</si>
  <si>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</si>
  <si>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</si>
  <si>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</si>
  <si>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</si>
  <si>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</si>
  <si>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</si>
  <si>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</si>
  <si>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</si>
  <si>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</si>
  <si>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</si>
  <si>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</si>
  <si>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</si>
  <si>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</si>
  <si>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</si>
  <si>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</si>
  <si>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</si>
  <si>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</si>
  <si>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</si>
  <si>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</si>
  <si>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</si>
  <si>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OtherAssets=3602.4mm</t>
  </si>
  <si>
    <t>Grouped from EDGAR: Other Assets. Mapped to EDGAR other assets when directly reported, rather than using a residual balance-sheet plug.</t>
  </si>
  <si>
    <t>G129</t>
  </si>
  <si>
    <t>OtherAssets=3627.7mm</t>
  </si>
  <si>
    <t>H129</t>
  </si>
  <si>
    <t>OtherAssets=3551.9mm</t>
  </si>
  <si>
    <t>I129</t>
  </si>
  <si>
    <t>OtherAssets=2650.6mm</t>
  </si>
  <si>
    <t>K129</t>
  </si>
  <si>
    <t>OtherAssets=3215.9mm</t>
  </si>
  <si>
    <t>L129</t>
  </si>
  <si>
    <t>OtherAssets=3213.2mm</t>
  </si>
  <si>
    <t>M129</t>
  </si>
  <si>
    <t>OtherAssets=3263.6mm</t>
  </si>
  <si>
    <t>N129</t>
  </si>
  <si>
    <t>OtherAssets=3072.3mm</t>
  </si>
  <si>
    <t>P129</t>
  </si>
  <si>
    <t>OtherAssets=3294.6mm</t>
  </si>
  <si>
    <t>Q129</t>
  </si>
  <si>
    <t>OtherAssets=3244.3mm</t>
  </si>
  <si>
    <t>R129</t>
  </si>
  <si>
    <t>OtherAssets=3304.4mm</t>
  </si>
  <si>
    <t>S129</t>
  </si>
  <si>
    <t>OtherAssets=3246.7mm</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</si>
  <si>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</si>
  <si>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</si>
  <si>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</si>
  <si>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</si>
  <si>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</si>
  <si>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</si>
  <si>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</si>
  <si>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</si>
  <si>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</si>
  <si>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</si>
  <si>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</si>
  <si>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</si>
  <si>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</si>
  <si>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</si>
  <si>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</si>
  <si>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</si>
  <si>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</si>
  <si>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</si>
  <si>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</si>
  <si>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</si>
  <si>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</si>
  <si>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</si>
  <si>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</si>
  <si>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</si>
  <si>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</si>
  <si>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</si>
  <si>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</si>
  <si>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</si>
  <si>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</si>
  <si>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</si>
  <si>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</si>
  <si>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</si>
  <si>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</si>
  <si>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</si>
  <si>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</si>
  <si>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</si>
  <si>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</si>
  <si>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</si>
  <si>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</si>
  <si>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</si>
  <si>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</si>
  <si>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</si>
  <si>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</si>
  <si>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</si>
  <si>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</si>
  <si>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</si>
  <si>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</si>
  <si>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</si>
  <si>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</si>
  <si>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</si>
  <si>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</si>
  <si>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</si>
  <si>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</si>
  <si>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</si>
  <si>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</si>
  <si>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</si>
  <si>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</si>
  <si>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</si>
  <si>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</si>
  <si>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</si>
  <si>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</si>
  <si>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</si>
  <si>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</si>
  <si>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</si>
  <si>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</si>
  <si>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</si>
  <si>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</si>
  <si>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</si>
  <si>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</si>
  <si>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</si>
  <si>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</si>
  <si>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</si>
  <si>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</si>
  <si>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</si>
  <si>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</si>
  <si>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</si>
  <si>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</si>
  <si>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</si>
  <si>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</si>
  <si>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</si>
  <si>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</si>
  <si>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</si>
  <si>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</si>
  <si>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</si>
  <si>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</si>
  <si>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</si>
  <si>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</si>
  <si>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</si>
  <si>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</si>
  <si>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</si>
  <si>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</si>
  <si>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</si>
  <si>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</si>
  <si>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</si>
  <si>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</si>
  <si>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</si>
  <si>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</si>
  <si>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</si>
  <si>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</si>
  <si>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</si>
  <si>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</si>
  <si>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</si>
  <si>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</si>
  <si>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</si>
  <si>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</si>
  <si>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</si>
  <si>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</si>
  <si>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</si>
  <si>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</si>
  <si>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</si>
  <si>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</si>
  <si>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</si>
  <si>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</si>
  <si>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</si>
  <si>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</si>
  <si>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</si>
  <si>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</si>
  <si>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</si>
  <si>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</si>
  <si>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</si>
  <si>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</si>
  <si>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</si>
  <si>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</si>
  <si>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</si>
  <si>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</si>
  <si>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</si>
  <si>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</si>
  <si>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</si>
  <si>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</si>
  <si>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</si>
  <si>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</si>
  <si>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</si>
  <si>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</si>
  <si>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</si>
  <si>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</si>
  <si>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</si>
  <si>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</si>
  <si>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</si>
  <si>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</si>
  <si>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</si>
  <si>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</si>
  <si>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</si>
  <si>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</si>
  <si>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</si>
  <si>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</si>
  <si>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</si>
  <si>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</si>
  <si>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</si>
  <si>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</si>
  <si>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</si>
  <si>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</si>
  <si>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</si>
  <si>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</si>
  <si>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</si>
  <si>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</si>
  <si>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</si>
  <si>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</si>
  <si>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</si>
  <si>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</si>
  <si>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</si>
  <si>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</si>
  <si>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</si>
  <si>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</si>
  <si>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</si>
  <si>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</si>
  <si>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</si>
  <si>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</si>
  <si>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</si>
  <si>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</si>
  <si>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</si>
  <si>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</si>
  <si>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</si>
  <si>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</si>
  <si>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</si>
  <si>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</si>
  <si>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</si>
  <si>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</si>
  <si>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</si>
  <si>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</si>
  <si>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</si>
  <si>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</si>
  <si>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</si>
  <si>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</si>
  <si>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</si>
  <si>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</si>
  <si>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</si>
  <si>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</si>
  <si>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</si>
  <si>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</si>
  <si>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</si>
  <si>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</si>
  <si>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</si>
  <si>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</si>
  <si>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</si>
  <si>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</si>
  <si>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</si>
  <si>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</si>
  <si>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</si>
  <si>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</si>
  <si>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</si>
  <si>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</si>
  <si>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</si>
  <si>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</si>
  <si>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</si>
  <si>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</si>
  <si>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</si>
  <si>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</si>
  <si>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</si>
  <si>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</si>
  <si>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</si>
  <si>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</si>
  <si>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</si>
  <si>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</si>
  <si>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</si>
  <si>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</si>
  <si>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</si>
  <si>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</si>
  <si>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</si>
  <si>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</si>
  <si>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</si>
  <si>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</si>
  <si>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</si>
  <si>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</si>
  <si>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</si>
  <si>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</si>
  <si>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</si>
  <si>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</si>
  <si>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</si>
  <si>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</si>
  <si>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</si>
  <si>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</si>
  <si>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</si>
  <si>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</si>
  <si>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</si>
  <si>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</si>
  <si>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</si>
  <si>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</si>
  <si>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</si>
  <si>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</si>
  <si>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</si>
  <si>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</si>
  <si>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</si>
  <si>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</si>
  <si>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</si>
  <si>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</si>
  <si>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</si>
  <si>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</si>
  <si>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</si>
  <si>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</si>
  <si>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</si>
  <si>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</si>
  <si>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</si>
  <si>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</si>
  <si>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</si>
  <si>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</si>
  <si>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</si>
  <si>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</si>
  <si>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</si>
  <si>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</si>
  <si>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</si>
  <si>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</si>
  <si>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</si>
  <si>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</si>
  <si>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</si>
  <si>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</si>
  <si>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</si>
  <si>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</si>
  <si>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</si>
  <si>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</si>
  <si>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</si>
  <si>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</si>
  <si>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</si>
  <si>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</si>
  <si>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</si>
  <si>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</si>
  <si>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</si>
  <si>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</si>
  <si>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</si>
  <si>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</si>
  <si>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</si>
  <si>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</si>
  <si>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</si>
  <si>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</si>
  <si>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</si>
  <si>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</si>
  <si>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</si>
  <si>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</si>
  <si>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</si>
  <si>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</si>
  <si>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</si>
  <si>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</si>
  <si>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F257</t>
  </si>
  <si>
    <t>PaymentsOfDividendsCommonStock=68.8mm</t>
  </si>
  <si>
    <t>F285</t>
  </si>
  <si>
    <t>WeightedAverageNumberOfSharesOutstandingBasic=239.1mm</t>
  </si>
  <si>
    <t>G285</t>
  </si>
  <si>
    <t>WeightedAverageNumberOfSharesOutstandingBasic=242.6mm</t>
  </si>
  <si>
    <t>H285</t>
  </si>
  <si>
    <t>WeightedAverageNumberOfSharesOutstandingBasic=228.4mm</t>
  </si>
  <si>
    <t>I285</t>
  </si>
  <si>
    <t>WeightedAverageNumberOfSharesOutstandingBasic=232.6mm</t>
  </si>
  <si>
    <t>K285</t>
  </si>
  <si>
    <t>WeightedAverageNumberOfSharesOutstandingBasic=220mm</t>
  </si>
  <si>
    <t>L285</t>
  </si>
  <si>
    <t>M285</t>
  </si>
  <si>
    <t>WeightedAverageNumberOfSharesOutstandingBasic=214.5mm</t>
  </si>
  <si>
    <t>N285</t>
  </si>
  <si>
    <t>WeightedAverageNumberOfSharesOutstandingBasic=217.1mm</t>
  </si>
  <si>
    <t>P285</t>
  </si>
  <si>
    <t>Q285</t>
  </si>
  <si>
    <t>WeightedAverageNumberOfSharesOutstandingBasic=215.1mm</t>
  </si>
  <si>
    <t>R285</t>
  </si>
  <si>
    <t>WeightedAverageNumberOfSharesOutstandingBasic=215.3mm</t>
  </si>
  <si>
    <t>F287</t>
  </si>
  <si>
    <t>WeightedAverageNumberOfDilutedSharesOutstanding=248.1mm</t>
  </si>
  <si>
    <t>G287</t>
  </si>
  <si>
    <t>WeightedAverageNumberOfDilutedSharesOutstanding=245.4mm</t>
  </si>
  <si>
    <t>H287</t>
  </si>
  <si>
    <t>WeightedAverageNumberOfDilutedSharesOutstanding=232mm</t>
  </si>
  <si>
    <t>I287</t>
  </si>
  <si>
    <t>WeightedAverageNumberOfDilutedSharesOutstanding=236.6mm</t>
  </si>
  <si>
    <t>K287</t>
  </si>
  <si>
    <t>WeightedAverageNumberOfDilutedSharesOutstanding=225.3mm</t>
  </si>
  <si>
    <t>L287</t>
  </si>
  <si>
    <t>WeightedAverageNumberOfDilutedSharesOutstanding=226.1mm</t>
  </si>
  <si>
    <t>M287</t>
  </si>
  <si>
    <t>WeightedAverageNumberOfDilutedSharesOutstanding=221.7mm</t>
  </si>
  <si>
    <t>N287</t>
  </si>
  <si>
    <t>WeightedAverageNumberOfDilutedSharesOutstanding=223.7mm</t>
  </si>
  <si>
    <t>P287</t>
  </si>
  <si>
    <t>WeightedAverageNumberOfDilutedSharesOutstanding=222.4mm</t>
  </si>
  <si>
    <t>Q287</t>
  </si>
  <si>
    <t>WeightedAverageNumberOfDilutedSharesOutstanding=221.9mm</t>
  </si>
  <si>
    <t>R287</t>
  </si>
  <si>
    <t>WeightedAverageNumberOfDilutedSharesOutstanding=222.7mm</t>
  </si>
  <si>
    <t>S287</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</si>
  <si>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</si>
  <si>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</si>
  <si>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</si>
  <si>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</si>
  <si>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</si>
  <si>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</si>
  <si>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</si>
  <si>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</si>
  <si>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</si>
  <si>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</si>
  <si>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</si>
  <si>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N10</t>
  </si>
  <si>
    <t>P10</t>
  </si>
  <si>
    <t>Q10</t>
  </si>
  <si>
    <t>R10</t>
  </si>
  <si>
    <t>S10</t>
  </si>
  <si>
    <t>F11</t>
  </si>
  <si>
    <t>G11</t>
  </si>
  <si>
    <t>H11</t>
  </si>
  <si>
    <t>I11</t>
  </si>
  <si>
    <t>K11</t>
  </si>
  <si>
    <t>L11</t>
  </si>
  <si>
    <t>M11</t>
  </si>
  <si>
    <t>N11</t>
  </si>
  <si>
    <t>P11</t>
  </si>
  <si>
    <t>Q11</t>
  </si>
  <si>
    <t>R11</t>
  </si>
  <si>
    <t>S11</t>
  </si>
  <si>
    <t>F12</t>
  </si>
  <si>
    <t>G12</t>
  </si>
  <si>
    <t>H12</t>
  </si>
  <si>
    <t>I12</t>
  </si>
  <si>
    <t>K12</t>
  </si>
  <si>
    <t>L12</t>
  </si>
  <si>
    <t>M12</t>
  </si>
  <si>
    <t>N12</t>
  </si>
  <si>
    <t>P12</t>
  </si>
  <si>
    <t>Q12</t>
  </si>
  <si>
    <t>R12</t>
  </si>
  <si>
    <t>S12</t>
  </si>
  <si>
    <t>F13</t>
  </si>
  <si>
    <t>G13</t>
  </si>
  <si>
    <t>H13</t>
  </si>
  <si>
    <t>I13</t>
  </si>
  <si>
    <t>K13</t>
  </si>
  <si>
    <t>L13</t>
  </si>
  <si>
    <t>M13</t>
  </si>
  <si>
    <t>N13</t>
  </si>
  <si>
    <t>P13</t>
  </si>
  <si>
    <t>Q13</t>
  </si>
  <si>
    <t>R13</t>
  </si>
  <si>
    <t>S13</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</si>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</sst>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5.783</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5.723</v>
      </c>
      <c r="F105" t="s">
        <v>1455</v>
      </c>
      <c r="G105" t="s">
        <v>1609</v>
      </c>
      <c r="H105" t="s">
        <v>1379</v>
      </c>
      <c r="I105" t="s">
        <v>1388</v>
      </c>
      <c r="J105" t="s">
        <v>1381</v>
      </c>
      <c r="K105" t="s">
        <v>1382</v>
      </c>
      <c r="L105" t="s">
        <v>1383</v>
      </c>
      <c r="M105" t="s">
        <v>1610</v>
      </c>
    </row>
    <row r="106" spans="1:13" x14ac:dyDescent="0.25">
      <c r="A106" t="s">
        <v>39</v>
      </c>
      <c r="B106" t="s">
        <v>1611</v>
      </c>
      <c r="C106" t="s">
        <v>273</v>
      </c>
      <c r="D106" t="s">
        <v>1390</v>
      </c>
      <c r="E106">
        <v>3.703</v>
      </c>
      <c r="F106" t="s">
        <v>1455</v>
      </c>
      <c r="G106" t="s">
        <v>1612</v>
      </c>
      <c r="H106" t="s">
        <v>1379</v>
      </c>
      <c r="I106" t="s">
        <v>1392</v>
      </c>
      <c r="J106" t="s">
        <v>1381</v>
      </c>
      <c r="K106" t="s">
        <v>1382</v>
      </c>
      <c r="L106" t="s">
        <v>1383</v>
      </c>
      <c r="M106" t="s">
        <v>1607</v>
      </c>
    </row>
    <row r="107" spans="1:13" x14ac:dyDescent="0.25">
      <c r="A107" t="s">
        <v>39</v>
      </c>
      <c r="B107" t="s">
        <v>1613</v>
      </c>
      <c r="C107" t="s">
        <v>273</v>
      </c>
      <c r="D107" t="s">
        <v>1398</v>
      </c>
      <c r="E107">
        <v>7.438</v>
      </c>
      <c r="F107" t="s">
        <v>1455</v>
      </c>
      <c r="G107" t="s">
        <v>1614</v>
      </c>
      <c r="H107" t="s">
        <v>1379</v>
      </c>
      <c r="I107" t="s">
        <v>1400</v>
      </c>
      <c r="J107" t="s">
        <v>1381</v>
      </c>
      <c r="K107" t="s">
        <v>1382</v>
      </c>
      <c r="L107" t="s">
        <v>1383</v>
      </c>
      <c r="M107" t="s">
        <v>1607</v>
      </c>
    </row>
    <row r="108" spans="1:13" x14ac:dyDescent="0.25">
      <c r="A108" t="s">
        <v>39</v>
      </c>
      <c r="B108" t="s">
        <v>1615</v>
      </c>
      <c r="C108" t="s">
        <v>273</v>
      </c>
      <c r="D108" t="s">
        <v>1402</v>
      </c>
      <c r="E108">
        <v>4.79</v>
      </c>
      <c r="F108" t="s">
        <v>1455</v>
      </c>
      <c r="G108" t="s">
        <v>1616</v>
      </c>
      <c r="H108" t="s">
        <v>1379</v>
      </c>
      <c r="I108" t="s">
        <v>1404</v>
      </c>
      <c r="J108" t="s">
        <v>1381</v>
      </c>
      <c r="K108" t="s">
        <v>1382</v>
      </c>
      <c r="L108" t="s">
        <v>1383</v>
      </c>
      <c r="M108" t="s">
        <v>1607</v>
      </c>
    </row>
    <row r="109" spans="1:13" x14ac:dyDescent="0.25">
      <c r="A109" t="s">
        <v>39</v>
      </c>
      <c r="B109" t="s">
        <v>1617</v>
      </c>
      <c r="C109" t="s">
        <v>273</v>
      </c>
      <c r="D109" t="s">
        <v>1406</v>
      </c>
      <c r="E109">
        <v>6.874</v>
      </c>
      <c r="F109" t="s">
        <v>1455</v>
      </c>
      <c r="G109" t="s">
        <v>1618</v>
      </c>
      <c r="H109" t="s">
        <v>1379</v>
      </c>
      <c r="I109" t="s">
        <v>1408</v>
      </c>
      <c r="J109" t="s">
        <v>1381</v>
      </c>
      <c r="K109" t="s">
        <v>1382</v>
      </c>
      <c r="L109" t="s">
        <v>1383</v>
      </c>
      <c r="M109" t="s">
        <v>1607</v>
      </c>
    </row>
    <row r="110" spans="1:13" x14ac:dyDescent="0.25">
      <c r="A110" t="s">
        <v>39</v>
      </c>
      <c r="B110" t="s">
        <v>1619</v>
      </c>
      <c r="C110" t="s">
        <v>273</v>
      </c>
      <c r="D110" t="s">
        <v>1414</v>
      </c>
      <c r="E110">
        <v>6.983</v>
      </c>
      <c r="F110" t="s">
        <v>1455</v>
      </c>
      <c r="G110" t="s">
        <v>1620</v>
      </c>
      <c r="H110" t="s">
        <v>1379</v>
      </c>
      <c r="I110" t="s">
        <v>1621</v>
      </c>
      <c r="J110" t="s">
        <v>1381</v>
      </c>
      <c r="K110" t="s">
        <v>1382</v>
      </c>
      <c r="L110" t="s">
        <v>1383</v>
      </c>
      <c r="M110" t="s">
        <v>1607</v>
      </c>
    </row>
    <row r="111" spans="1:13" x14ac:dyDescent="0.25">
      <c r="A111" t="s">
        <v>39</v>
      </c>
      <c r="B111" t="s">
        <v>1622</v>
      </c>
      <c r="C111" t="s">
        <v>273</v>
      </c>
      <c r="D111" t="s">
        <v>1418</v>
      </c>
      <c r="E111">
        <v>7.668</v>
      </c>
      <c r="F111" t="s">
        <v>1455</v>
      </c>
      <c r="G111" t="s">
        <v>1623</v>
      </c>
      <c r="H111" t="s">
        <v>1379</v>
      </c>
      <c r="I111" t="s">
        <v>1404</v>
      </c>
      <c r="J111" t="s">
        <v>1381</v>
      </c>
      <c r="K111" t="s">
        <v>1382</v>
      </c>
      <c r="L111" t="s">
        <v>1383</v>
      </c>
      <c r="M111" t="s">
        <v>1607</v>
      </c>
    </row>
    <row r="112" spans="1:13" x14ac:dyDescent="0.25">
      <c r="A112" t="s">
        <v>39</v>
      </c>
      <c r="B112" t="s">
        <v>1624</v>
      </c>
      <c r="C112" t="s">
        <v>273</v>
      </c>
      <c r="D112" t="s">
        <v>1420</v>
      </c>
      <c r="E112">
        <v>10.041</v>
      </c>
      <c r="F112" t="s">
        <v>1455</v>
      </c>
      <c r="G112" t="s">
        <v>1625</v>
      </c>
      <c r="H112" t="s">
        <v>1379</v>
      </c>
      <c r="I112" t="s">
        <v>1408</v>
      </c>
      <c r="J112" t="s">
        <v>1381</v>
      </c>
      <c r="K112" t="s">
        <v>1382</v>
      </c>
      <c r="L112" t="s">
        <v>1383</v>
      </c>
      <c r="M112" t="s">
        <v>1607</v>
      </c>
    </row>
    <row r="113" spans="1:13" x14ac:dyDescent="0.25">
      <c r="A113" t="s">
        <v>39</v>
      </c>
      <c r="B113" t="s">
        <v>1626</v>
      </c>
      <c r="C113" t="s">
        <v>317</v>
      </c>
      <c r="D113" t="s">
        <v>1376</v>
      </c>
      <c r="E113">
        <v>7508.508</v>
      </c>
      <c r="F113" t="s">
        <v>1377</v>
      </c>
      <c r="G113" t="s">
        <v>1627</v>
      </c>
      <c r="H113" t="s">
        <v>1628</v>
      </c>
      <c r="I113" t="s">
        <v>1629</v>
      </c>
      <c r="J113" t="s">
        <v>1381</v>
      </c>
      <c r="K113" t="s">
        <v>1382</v>
      </c>
      <c r="L113" t="s">
        <v>1383</v>
      </c>
      <c r="M113" t="s">
        <v>1630</v>
      </c>
    </row>
    <row r="114" spans="1:13" x14ac:dyDescent="0.25">
      <c r="A114" t="s">
        <v>39</v>
      </c>
      <c r="B114" t="s">
        <v>1631</v>
      </c>
      <c r="C114" t="s">
        <v>317</v>
      </c>
      <c r="D114" t="s">
        <v>1386</v>
      </c>
      <c r="E114">
        <v>8004.88</v>
      </c>
      <c r="F114" t="s">
        <v>1377</v>
      </c>
      <c r="G114" t="s">
        <v>1632</v>
      </c>
      <c r="H114" t="s">
        <v>1628</v>
      </c>
      <c r="I114" t="s">
        <v>1633</v>
      </c>
      <c r="J114" t="s">
        <v>1381</v>
      </c>
      <c r="K114" t="s">
        <v>1382</v>
      </c>
      <c r="L114" t="s">
        <v>1383</v>
      </c>
      <c r="M114" t="s">
        <v>1630</v>
      </c>
    </row>
    <row r="115" spans="1:13" x14ac:dyDescent="0.25">
      <c r="A115" t="s">
        <v>39</v>
      </c>
      <c r="B115" t="s">
        <v>1634</v>
      </c>
      <c r="C115" t="s">
        <v>317</v>
      </c>
      <c r="D115" t="s">
        <v>1390</v>
      </c>
      <c r="E115">
        <v>8817.357</v>
      </c>
      <c r="F115" t="s">
        <v>1377</v>
      </c>
      <c r="G115" t="s">
        <v>1635</v>
      </c>
      <c r="H115" t="s">
        <v>1628</v>
      </c>
      <c r="I115" t="s">
        <v>1636</v>
      </c>
      <c r="J115" t="s">
        <v>1381</v>
      </c>
      <c r="K115" t="s">
        <v>1382</v>
      </c>
      <c r="L115" t="s">
        <v>1383</v>
      </c>
      <c r="M115" t="s">
        <v>1630</v>
      </c>
    </row>
    <row r="116" spans="1:13" x14ac:dyDescent="0.25">
      <c r="A116" t="s">
        <v>39</v>
      </c>
      <c r="B116" t="s">
        <v>1637</v>
      </c>
      <c r="C116" t="s">
        <v>317</v>
      </c>
      <c r="D116" t="s">
        <v>1394</v>
      </c>
      <c r="E116">
        <v>8526.363</v>
      </c>
      <c r="F116" t="s">
        <v>1377</v>
      </c>
      <c r="G116" t="s">
        <v>1638</v>
      </c>
      <c r="H116" t="s">
        <v>1628</v>
      </c>
      <c r="I116" t="s">
        <v>1639</v>
      </c>
      <c r="J116" t="s">
        <v>1381</v>
      </c>
      <c r="K116" t="s">
        <v>1382</v>
      </c>
      <c r="L116" t="s">
        <v>1383</v>
      </c>
      <c r="M116" t="s">
        <v>1630</v>
      </c>
    </row>
    <row r="117" spans="1:13" x14ac:dyDescent="0.25">
      <c r="A117" t="s">
        <v>39</v>
      </c>
      <c r="B117" t="s">
        <v>1640</v>
      </c>
      <c r="C117" t="s">
        <v>317</v>
      </c>
      <c r="D117" t="s">
        <v>1398</v>
      </c>
      <c r="E117">
        <v>7615.691</v>
      </c>
      <c r="F117" t="s">
        <v>1377</v>
      </c>
      <c r="G117" t="s">
        <v>1641</v>
      </c>
      <c r="H117" t="s">
        <v>1628</v>
      </c>
      <c r="I117" t="s">
        <v>1380</v>
      </c>
      <c r="J117" t="s">
        <v>1381</v>
      </c>
      <c r="K117" t="s">
        <v>1382</v>
      </c>
      <c r="L117" t="s">
        <v>1383</v>
      </c>
      <c r="M117" t="s">
        <v>1630</v>
      </c>
    </row>
    <row r="118" spans="1:13" x14ac:dyDescent="0.25">
      <c r="A118" t="s">
        <v>39</v>
      </c>
      <c r="B118" t="s">
        <v>1642</v>
      </c>
      <c r="C118" t="s">
        <v>317</v>
      </c>
      <c r="D118" t="s">
        <v>1402</v>
      </c>
      <c r="E118">
        <v>10841.622</v>
      </c>
      <c r="F118" t="s">
        <v>1377</v>
      </c>
      <c r="G118" t="s">
        <v>1643</v>
      </c>
      <c r="H118" t="s">
        <v>1628</v>
      </c>
      <c r="I118" t="s">
        <v>1388</v>
      </c>
      <c r="J118" t="s">
        <v>1381</v>
      </c>
      <c r="K118" t="s">
        <v>1382</v>
      </c>
      <c r="L118" t="s">
        <v>1383</v>
      </c>
      <c r="M118" t="s">
        <v>1630</v>
      </c>
    </row>
    <row r="119" spans="1:13" x14ac:dyDescent="0.25">
      <c r="A119" t="s">
        <v>39</v>
      </c>
      <c r="B119" t="s">
        <v>1644</v>
      </c>
      <c r="C119" t="s">
        <v>317</v>
      </c>
      <c r="D119" t="s">
        <v>1406</v>
      </c>
      <c r="E119">
        <v>10573.471</v>
      </c>
      <c r="F119" t="s">
        <v>1377</v>
      </c>
      <c r="G119" t="s">
        <v>1645</v>
      </c>
      <c r="H119" t="s">
        <v>1628</v>
      </c>
      <c r="I119" t="s">
        <v>1392</v>
      </c>
      <c r="J119" t="s">
        <v>1381</v>
      </c>
      <c r="K119" t="s">
        <v>1382</v>
      </c>
      <c r="L119" t="s">
        <v>1383</v>
      </c>
      <c r="M119" t="s">
        <v>1630</v>
      </c>
    </row>
    <row r="120" spans="1:13" x14ac:dyDescent="0.25">
      <c r="A120" t="s">
        <v>39</v>
      </c>
      <c r="B120" t="s">
        <v>1646</v>
      </c>
      <c r="C120" t="s">
        <v>317</v>
      </c>
      <c r="D120" t="s">
        <v>1410</v>
      </c>
      <c r="E120">
        <v>12153.414</v>
      </c>
      <c r="F120" t="s">
        <v>1377</v>
      </c>
      <c r="G120" t="s">
        <v>1647</v>
      </c>
      <c r="H120" t="s">
        <v>1628</v>
      </c>
      <c r="I120" t="s">
        <v>1464</v>
      </c>
      <c r="J120" t="s">
        <v>1381</v>
      </c>
      <c r="K120" t="s">
        <v>1382</v>
      </c>
      <c r="L120" t="s">
        <v>1383</v>
      </c>
      <c r="M120" t="s">
        <v>1630</v>
      </c>
    </row>
    <row r="121" spans="1:13" x14ac:dyDescent="0.25">
      <c r="A121" t="s">
        <v>39</v>
      </c>
      <c r="B121" t="s">
        <v>1648</v>
      </c>
      <c r="C121" t="s">
        <v>317</v>
      </c>
      <c r="D121" t="s">
        <v>1414</v>
      </c>
      <c r="E121">
        <v>11176.343</v>
      </c>
      <c r="F121" t="s">
        <v>1377</v>
      </c>
      <c r="G121" t="s">
        <v>1649</v>
      </c>
      <c r="H121" t="s">
        <v>1628</v>
      </c>
      <c r="I121" t="s">
        <v>1400</v>
      </c>
      <c r="J121" t="s">
        <v>1381</v>
      </c>
      <c r="K121" t="s">
        <v>1382</v>
      </c>
      <c r="L121" t="s">
        <v>1383</v>
      </c>
      <c r="M121" t="s">
        <v>1630</v>
      </c>
    </row>
    <row r="122" spans="1:13" x14ac:dyDescent="0.25">
      <c r="A122" t="s">
        <v>39</v>
      </c>
      <c r="B122" t="s">
        <v>1650</v>
      </c>
      <c r="C122" t="s">
        <v>317</v>
      </c>
      <c r="D122" t="s">
        <v>1418</v>
      </c>
      <c r="E122">
        <v>11260.403</v>
      </c>
      <c r="F122" t="s">
        <v>1377</v>
      </c>
      <c r="G122" t="s">
        <v>1651</v>
      </c>
      <c r="H122" t="s">
        <v>1628</v>
      </c>
      <c r="I122" t="s">
        <v>1404</v>
      </c>
      <c r="J122" t="s">
        <v>1381</v>
      </c>
      <c r="K122" t="s">
        <v>1382</v>
      </c>
      <c r="L122" t="s">
        <v>1383</v>
      </c>
      <c r="M122" t="s">
        <v>1630</v>
      </c>
    </row>
    <row r="123" spans="1:13" x14ac:dyDescent="0.25">
      <c r="A123" t="s">
        <v>39</v>
      </c>
      <c r="B123" t="s">
        <v>1652</v>
      </c>
      <c r="C123" t="s">
        <v>317</v>
      </c>
      <c r="D123" t="s">
        <v>1420</v>
      </c>
      <c r="E123">
        <v>11458.472</v>
      </c>
      <c r="F123" t="s">
        <v>1377</v>
      </c>
      <c r="G123" t="s">
        <v>1653</v>
      </c>
      <c r="H123" t="s">
        <v>1628</v>
      </c>
      <c r="I123" t="s">
        <v>1408</v>
      </c>
      <c r="J123" t="s">
        <v>1381</v>
      </c>
      <c r="K123" t="s">
        <v>1382</v>
      </c>
      <c r="L123" t="s">
        <v>1383</v>
      </c>
      <c r="M123" t="s">
        <v>1630</v>
      </c>
    </row>
    <row r="124" spans="1:13" x14ac:dyDescent="0.25">
      <c r="A124" t="s">
        <v>39</v>
      </c>
      <c r="B124" t="s">
        <v>1654</v>
      </c>
      <c r="C124" t="s">
        <v>317</v>
      </c>
      <c r="D124" t="s">
        <v>1423</v>
      </c>
      <c r="E124">
        <v>14043.889</v>
      </c>
      <c r="F124" t="s">
        <v>1377</v>
      </c>
      <c r="G124" t="s">
        <v>1655</v>
      </c>
      <c r="H124" t="s">
        <v>1628</v>
      </c>
      <c r="I124" t="s">
        <v>1464</v>
      </c>
      <c r="J124" t="s">
        <v>1381</v>
      </c>
      <c r="K124" t="s">
        <v>1382</v>
      </c>
      <c r="L124" t="s">
        <v>1383</v>
      </c>
      <c r="M124" t="s">
        <v>1630</v>
      </c>
    </row>
    <row r="125" spans="1:13" x14ac:dyDescent="0.25">
      <c r="A125" t="s">
        <v>39</v>
      </c>
      <c r="B125" t="s">
        <v>1656</v>
      </c>
      <c r="C125" t="s">
        <v>318</v>
      </c>
      <c r="D125" t="s">
        <v>1376</v>
      </c>
      <c r="E125">
        <v>3747.893</v>
      </c>
      <c r="F125" t="s">
        <v>1455</v>
      </c>
      <c r="G125" t="s">
        <v>1657</v>
      </c>
      <c r="H125" t="s">
        <v>1628</v>
      </c>
      <c r="I125" t="s">
        <v>1629</v>
      </c>
      <c r="J125" t="s">
        <v>1381</v>
      </c>
      <c r="K125" t="s">
        <v>1382</v>
      </c>
      <c r="L125" t="s">
        <v>1383</v>
      </c>
      <c r="M125" t="s">
        <v>1658</v>
      </c>
    </row>
    <row r="126" spans="1:13" x14ac:dyDescent="0.25">
      <c r="A126" t="s">
        <v>39</v>
      </c>
      <c r="B126" t="s">
        <v>1659</v>
      </c>
      <c r="C126" t="s">
        <v>318</v>
      </c>
      <c r="D126" t="s">
        <v>1386</v>
      </c>
      <c r="E126">
        <v>3372.051</v>
      </c>
      <c r="F126" t="s">
        <v>1455</v>
      </c>
      <c r="G126" t="s">
        <v>1660</v>
      </c>
      <c r="H126" t="s">
        <v>1628</v>
      </c>
      <c r="I126" t="s">
        <v>1633</v>
      </c>
      <c r="J126" t="s">
        <v>1381</v>
      </c>
      <c r="K126" t="s">
        <v>1382</v>
      </c>
      <c r="L126" t="s">
        <v>1383</v>
      </c>
      <c r="M126" t="s">
        <v>1658</v>
      </c>
    </row>
    <row r="127" spans="1:13" x14ac:dyDescent="0.25">
      <c r="A127" t="s">
        <v>39</v>
      </c>
      <c r="B127" t="s">
        <v>1661</v>
      </c>
      <c r="C127" t="s">
        <v>318</v>
      </c>
      <c r="D127" t="s">
        <v>1390</v>
      </c>
      <c r="E127">
        <v>3916.626</v>
      </c>
      <c r="F127" t="s">
        <v>1455</v>
      </c>
      <c r="G127" t="s">
        <v>1662</v>
      </c>
      <c r="H127" t="s">
        <v>1628</v>
      </c>
      <c r="I127" t="s">
        <v>1636</v>
      </c>
      <c r="J127" t="s">
        <v>1381</v>
      </c>
      <c r="K127" t="s">
        <v>1382</v>
      </c>
      <c r="L127" t="s">
        <v>1383</v>
      </c>
      <c r="M127" t="s">
        <v>1658</v>
      </c>
    </row>
    <row r="128" spans="1:13" x14ac:dyDescent="0.25">
      <c r="A128" t="s">
        <v>39</v>
      </c>
      <c r="B128" t="s">
        <v>1663</v>
      </c>
      <c r="C128" t="s">
        <v>318</v>
      </c>
      <c r="D128" t="s">
        <v>1394</v>
      </c>
      <c r="E128">
        <v>4716.299</v>
      </c>
      <c r="F128" t="s">
        <v>1455</v>
      </c>
      <c r="G128" t="s">
        <v>1664</v>
      </c>
      <c r="H128" t="s">
        <v>1628</v>
      </c>
      <c r="I128" t="s">
        <v>1639</v>
      </c>
      <c r="J128" t="s">
        <v>1381</v>
      </c>
      <c r="K128" t="s">
        <v>1382</v>
      </c>
      <c r="L128" t="s">
        <v>1383</v>
      </c>
      <c r="M128" t="s">
        <v>1658</v>
      </c>
    </row>
    <row r="129" spans="1:13" x14ac:dyDescent="0.25">
      <c r="A129" t="s">
        <v>39</v>
      </c>
      <c r="B129" t="s">
        <v>1665</v>
      </c>
      <c r="C129" t="s">
        <v>318</v>
      </c>
      <c r="D129" t="s">
        <v>1398</v>
      </c>
      <c r="E129">
        <v>5480.747</v>
      </c>
      <c r="F129" t="s">
        <v>1455</v>
      </c>
      <c r="G129" t="s">
        <v>1666</v>
      </c>
      <c r="H129" t="s">
        <v>1628</v>
      </c>
      <c r="I129" t="s">
        <v>1380</v>
      </c>
      <c r="J129" t="s">
        <v>1381</v>
      </c>
      <c r="K129" t="s">
        <v>1382</v>
      </c>
      <c r="L129" t="s">
        <v>1383</v>
      </c>
      <c r="M129" t="s">
        <v>1658</v>
      </c>
    </row>
    <row r="130" spans="1:13" x14ac:dyDescent="0.25">
      <c r="A130" t="s">
        <v>39</v>
      </c>
      <c r="B130" t="s">
        <v>1667</v>
      </c>
      <c r="C130" t="s">
        <v>318</v>
      </c>
      <c r="D130" t="s">
        <v>1402</v>
      </c>
      <c r="E130">
        <v>6114.367</v>
      </c>
      <c r="F130" t="s">
        <v>1455</v>
      </c>
      <c r="G130" t="s">
        <v>1668</v>
      </c>
      <c r="H130" t="s">
        <v>1628</v>
      </c>
      <c r="I130" t="s">
        <v>1388</v>
      </c>
      <c r="J130" t="s">
        <v>1381</v>
      </c>
      <c r="K130" t="s">
        <v>1382</v>
      </c>
      <c r="L130" t="s">
        <v>1383</v>
      </c>
      <c r="M130" t="s">
        <v>1658</v>
      </c>
    </row>
    <row r="131" spans="1:13" x14ac:dyDescent="0.25">
      <c r="A131" t="s">
        <v>39</v>
      </c>
      <c r="B131" t="s">
        <v>1669</v>
      </c>
      <c r="C131" t="s">
        <v>318</v>
      </c>
      <c r="D131" t="s">
        <v>1406</v>
      </c>
      <c r="E131">
        <v>5305.207</v>
      </c>
      <c r="F131" t="s">
        <v>1455</v>
      </c>
      <c r="G131" t="s">
        <v>1670</v>
      </c>
      <c r="H131" t="s">
        <v>1628</v>
      </c>
      <c r="I131" t="s">
        <v>1392</v>
      </c>
      <c r="J131" t="s">
        <v>1381</v>
      </c>
      <c r="K131" t="s">
        <v>1382</v>
      </c>
      <c r="L131" t="s">
        <v>1383</v>
      </c>
      <c r="M131" t="s">
        <v>1658</v>
      </c>
    </row>
    <row r="132" spans="1:13" x14ac:dyDescent="0.25">
      <c r="A132" t="s">
        <v>39</v>
      </c>
      <c r="B132" t="s">
        <v>1671</v>
      </c>
      <c r="C132" t="s">
        <v>318</v>
      </c>
      <c r="D132" t="s">
        <v>1410</v>
      </c>
      <c r="E132">
        <v>5824.844</v>
      </c>
      <c r="F132" t="s">
        <v>1455</v>
      </c>
      <c r="G132" t="s">
        <v>1672</v>
      </c>
      <c r="H132" t="s">
        <v>1628</v>
      </c>
      <c r="I132" t="s">
        <v>1464</v>
      </c>
      <c r="J132" t="s">
        <v>1381</v>
      </c>
      <c r="K132" t="s">
        <v>1382</v>
      </c>
      <c r="L132" t="s">
        <v>1383</v>
      </c>
      <c r="M132" t="s">
        <v>1658</v>
      </c>
    </row>
    <row r="133" spans="1:13" x14ac:dyDescent="0.25">
      <c r="A133" t="s">
        <v>39</v>
      </c>
      <c r="B133" t="s">
        <v>1673</v>
      </c>
      <c r="C133" t="s">
        <v>318</v>
      </c>
      <c r="D133" t="s">
        <v>1414</v>
      </c>
      <c r="E133">
        <v>6703.258</v>
      </c>
      <c r="F133" t="s">
        <v>1455</v>
      </c>
      <c r="G133" t="s">
        <v>1674</v>
      </c>
      <c r="H133" t="s">
        <v>1628</v>
      </c>
      <c r="I133" t="s">
        <v>1400</v>
      </c>
      <c r="J133" t="s">
        <v>1381</v>
      </c>
      <c r="K133" t="s">
        <v>1382</v>
      </c>
      <c r="L133" t="s">
        <v>1383</v>
      </c>
      <c r="M133" t="s">
        <v>1658</v>
      </c>
    </row>
    <row r="134" spans="1:13" x14ac:dyDescent="0.25">
      <c r="A134" t="s">
        <v>39</v>
      </c>
      <c r="B134" t="s">
        <v>1675</v>
      </c>
      <c r="C134" t="s">
        <v>318</v>
      </c>
      <c r="D134" t="s">
        <v>1418</v>
      </c>
      <c r="E134">
        <v>6225.189</v>
      </c>
      <c r="F134" t="s">
        <v>1455</v>
      </c>
      <c r="G134" t="s">
        <v>1676</v>
      </c>
      <c r="H134" t="s">
        <v>1628</v>
      </c>
      <c r="I134" t="s">
        <v>1404</v>
      </c>
      <c r="J134" t="s">
        <v>1381</v>
      </c>
      <c r="K134" t="s">
        <v>1382</v>
      </c>
      <c r="L134" t="s">
        <v>1383</v>
      </c>
      <c r="M134" t="s">
        <v>1658</v>
      </c>
    </row>
    <row r="135" spans="1:13" x14ac:dyDescent="0.25">
      <c r="A135" t="s">
        <v>39</v>
      </c>
      <c r="B135" t="s">
        <v>1677</v>
      </c>
      <c r="C135" t="s">
        <v>318</v>
      </c>
      <c r="D135" t="s">
        <v>1420</v>
      </c>
      <c r="E135">
        <v>6627.64</v>
      </c>
      <c r="F135" t="s">
        <v>1455</v>
      </c>
      <c r="G135" t="s">
        <v>1678</v>
      </c>
      <c r="H135" t="s">
        <v>1628</v>
      </c>
      <c r="I135" t="s">
        <v>1408</v>
      </c>
      <c r="J135" t="s">
        <v>1381</v>
      </c>
      <c r="K135" t="s">
        <v>1382</v>
      </c>
      <c r="L135" t="s">
        <v>1383</v>
      </c>
      <c r="M135" t="s">
        <v>1658</v>
      </c>
    </row>
    <row r="136" spans="1:13" x14ac:dyDescent="0.25">
      <c r="A136" t="s">
        <v>39</v>
      </c>
      <c r="B136" t="s">
        <v>1679</v>
      </c>
      <c r="C136" t="s">
        <v>318</v>
      </c>
      <c r="D136" t="s">
        <v>1423</v>
      </c>
      <c r="E136">
        <v>8556.388</v>
      </c>
      <c r="F136" t="s">
        <v>1455</v>
      </c>
      <c r="G136" t="s">
        <v>1680</v>
      </c>
      <c r="H136" t="s">
        <v>1628</v>
      </c>
      <c r="I136" t="s">
        <v>1464</v>
      </c>
      <c r="J136" t="s">
        <v>1381</v>
      </c>
      <c r="K136" t="s">
        <v>1382</v>
      </c>
      <c r="L136" t="s">
        <v>1383</v>
      </c>
      <c r="M136" t="s">
        <v>1681</v>
      </c>
    </row>
    <row r="137" spans="1:13" x14ac:dyDescent="0.25">
      <c r="A137" t="s">
        <v>39</v>
      </c>
      <c r="B137" t="s">
        <v>1682</v>
      </c>
      <c r="C137" t="s">
        <v>320</v>
      </c>
      <c r="D137" t="s">
        <v>1376</v>
      </c>
      <c r="E137">
        <v>34534.191</v>
      </c>
      <c r="F137" t="s">
        <v>1455</v>
      </c>
      <c r="G137" t="s">
        <v>1683</v>
      </c>
      <c r="H137" t="s">
        <v>1628</v>
      </c>
      <c r="I137" t="s">
        <v>1629</v>
      </c>
      <c r="J137" t="s">
        <v>1381</v>
      </c>
      <c r="K137" t="s">
        <v>1382</v>
      </c>
      <c r="L137" t="s">
        <v>1383</v>
      </c>
      <c r="M137" t="s">
        <v>1684</v>
      </c>
    </row>
    <row r="138" spans="1:13" x14ac:dyDescent="0.25">
      <c r="A138" t="s">
        <v>39</v>
      </c>
      <c r="B138" t="s">
        <v>1685</v>
      </c>
      <c r="C138" t="s">
        <v>320</v>
      </c>
      <c r="D138" t="s">
        <v>1386</v>
      </c>
      <c r="E138">
        <v>36089.956</v>
      </c>
      <c r="F138" t="s">
        <v>1455</v>
      </c>
      <c r="G138" t="s">
        <v>1686</v>
      </c>
      <c r="H138" t="s">
        <v>1628</v>
      </c>
      <c r="I138" t="s">
        <v>1633</v>
      </c>
      <c r="J138" t="s">
        <v>1381</v>
      </c>
      <c r="K138" t="s">
        <v>1382</v>
      </c>
      <c r="L138" t="s">
        <v>1383</v>
      </c>
      <c r="M138" t="s">
        <v>1684</v>
      </c>
    </row>
    <row r="139" spans="1:13" x14ac:dyDescent="0.25">
      <c r="A139" t="s">
        <v>39</v>
      </c>
      <c r="B139" t="s">
        <v>1687</v>
      </c>
      <c r="C139" t="s">
        <v>320</v>
      </c>
      <c r="D139" t="s">
        <v>1390</v>
      </c>
      <c r="E139">
        <v>37089.349</v>
      </c>
      <c r="F139" t="s">
        <v>1455</v>
      </c>
      <c r="G139" t="s">
        <v>1688</v>
      </c>
      <c r="H139" t="s">
        <v>1628</v>
      </c>
      <c r="I139" t="s">
        <v>1636</v>
      </c>
      <c r="J139" t="s">
        <v>1381</v>
      </c>
      <c r="K139" t="s">
        <v>1382</v>
      </c>
      <c r="L139" t="s">
        <v>1383</v>
      </c>
      <c r="M139" t="s">
        <v>1684</v>
      </c>
    </row>
    <row r="140" spans="1:13" x14ac:dyDescent="0.25">
      <c r="A140" t="s">
        <v>39</v>
      </c>
      <c r="B140" t="s">
        <v>1689</v>
      </c>
      <c r="C140" t="s">
        <v>320</v>
      </c>
      <c r="D140" t="s">
        <v>1394</v>
      </c>
      <c r="E140">
        <v>37552.851</v>
      </c>
      <c r="F140" t="s">
        <v>1455</v>
      </c>
      <c r="G140" t="s">
        <v>1690</v>
      </c>
      <c r="H140" t="s">
        <v>1628</v>
      </c>
      <c r="I140" t="s">
        <v>1639</v>
      </c>
      <c r="J140" t="s">
        <v>1381</v>
      </c>
      <c r="K140" t="s">
        <v>1382</v>
      </c>
      <c r="L140" t="s">
        <v>1383</v>
      </c>
      <c r="M140" t="s">
        <v>1691</v>
      </c>
    </row>
    <row r="141" spans="1:13" x14ac:dyDescent="0.25">
      <c r="A141" t="s">
        <v>39</v>
      </c>
      <c r="B141" t="s">
        <v>1692</v>
      </c>
      <c r="C141" t="s">
        <v>320</v>
      </c>
      <c r="D141" t="s">
        <v>1398</v>
      </c>
      <c r="E141">
        <v>40121.199</v>
      </c>
      <c r="F141" t="s">
        <v>1455</v>
      </c>
      <c r="G141" t="s">
        <v>1693</v>
      </c>
      <c r="H141" t="s">
        <v>1628</v>
      </c>
      <c r="I141" t="s">
        <v>1380</v>
      </c>
      <c r="J141" t="s">
        <v>1381</v>
      </c>
      <c r="K141" t="s">
        <v>1382</v>
      </c>
      <c r="L141" t="s">
        <v>1383</v>
      </c>
      <c r="M141" t="s">
        <v>1691</v>
      </c>
    </row>
    <row r="142" spans="1:13" x14ac:dyDescent="0.25">
      <c r="A142" t="s">
        <v>39</v>
      </c>
      <c r="B142" t="s">
        <v>1694</v>
      </c>
      <c r="C142" t="s">
        <v>320</v>
      </c>
      <c r="D142" t="s">
        <v>1402</v>
      </c>
      <c r="E142">
        <v>39184.116</v>
      </c>
      <c r="F142" t="s">
        <v>1455</v>
      </c>
      <c r="G142" t="s">
        <v>1695</v>
      </c>
      <c r="H142" t="s">
        <v>1628</v>
      </c>
      <c r="I142" t="s">
        <v>1388</v>
      </c>
      <c r="J142" t="s">
        <v>1381</v>
      </c>
      <c r="K142" t="s">
        <v>1382</v>
      </c>
      <c r="L142" t="s">
        <v>1383</v>
      </c>
      <c r="M142" t="s">
        <v>1691</v>
      </c>
    </row>
    <row r="143" spans="1:13" x14ac:dyDescent="0.25">
      <c r="A143" t="s">
        <v>39</v>
      </c>
      <c r="B143" t="s">
        <v>1696</v>
      </c>
      <c r="C143" t="s">
        <v>320</v>
      </c>
      <c r="D143" t="s">
        <v>1406</v>
      </c>
      <c r="E143">
        <v>41070.805</v>
      </c>
      <c r="F143" t="s">
        <v>1455</v>
      </c>
      <c r="G143" t="s">
        <v>1697</v>
      </c>
      <c r="H143" t="s">
        <v>1628</v>
      </c>
      <c r="I143" t="s">
        <v>1392</v>
      </c>
      <c r="J143" t="s">
        <v>1381</v>
      </c>
      <c r="K143" t="s">
        <v>1382</v>
      </c>
      <c r="L143" t="s">
        <v>1383</v>
      </c>
      <c r="M143" t="s">
        <v>1691</v>
      </c>
    </row>
    <row r="144" spans="1:13" x14ac:dyDescent="0.25">
      <c r="A144" t="s">
        <v>39</v>
      </c>
      <c r="B144" t="s">
        <v>1698</v>
      </c>
      <c r="C144" t="s">
        <v>320</v>
      </c>
      <c r="D144" t="s">
        <v>1410</v>
      </c>
      <c r="E144">
        <v>40235.206</v>
      </c>
      <c r="F144" t="s">
        <v>1455</v>
      </c>
      <c r="G144" t="s">
        <v>1699</v>
      </c>
      <c r="H144" t="s">
        <v>1628</v>
      </c>
      <c r="I144" t="s">
        <v>1464</v>
      </c>
      <c r="J144" t="s">
        <v>1381</v>
      </c>
      <c r="K144" t="s">
        <v>1382</v>
      </c>
      <c r="L144" t="s">
        <v>1383</v>
      </c>
      <c r="M144" t="s">
        <v>1691</v>
      </c>
    </row>
    <row r="145" spans="1:13" x14ac:dyDescent="0.25">
      <c r="A145" t="s">
        <v>39</v>
      </c>
      <c r="B145" t="s">
        <v>1700</v>
      </c>
      <c r="C145" t="s">
        <v>320</v>
      </c>
      <c r="D145" t="s">
        <v>1414</v>
      </c>
      <c r="E145">
        <v>45950.985</v>
      </c>
      <c r="F145" t="s">
        <v>1455</v>
      </c>
      <c r="G145" t="s">
        <v>1701</v>
      </c>
      <c r="H145" t="s">
        <v>1628</v>
      </c>
      <c r="I145" t="s">
        <v>1400</v>
      </c>
      <c r="J145" t="s">
        <v>1381</v>
      </c>
      <c r="K145" t="s">
        <v>1382</v>
      </c>
      <c r="L145" t="s">
        <v>1383</v>
      </c>
      <c r="M145" t="s">
        <v>1691</v>
      </c>
    </row>
    <row r="146" spans="1:13" x14ac:dyDescent="0.25">
      <c r="A146" t="s">
        <v>39</v>
      </c>
      <c r="B146" t="s">
        <v>1702</v>
      </c>
      <c r="C146" t="s">
        <v>320</v>
      </c>
      <c r="D146" t="s">
        <v>1418</v>
      </c>
      <c r="E146">
        <v>43438.891</v>
      </c>
      <c r="F146" t="s">
        <v>1455</v>
      </c>
      <c r="G146" t="s">
        <v>1703</v>
      </c>
      <c r="H146" t="s">
        <v>1628</v>
      </c>
      <c r="I146" t="s">
        <v>1404</v>
      </c>
      <c r="J146" t="s">
        <v>1381</v>
      </c>
      <c r="K146" t="s">
        <v>1382</v>
      </c>
      <c r="L146" t="s">
        <v>1383</v>
      </c>
      <c r="M146" t="s">
        <v>1691</v>
      </c>
    </row>
    <row r="147" spans="1:13" x14ac:dyDescent="0.25">
      <c r="A147" t="s">
        <v>39</v>
      </c>
      <c r="B147" t="s">
        <v>1704</v>
      </c>
      <c r="C147" t="s">
        <v>320</v>
      </c>
      <c r="D147" t="s">
        <v>1420</v>
      </c>
      <c r="E147">
        <v>44833.717</v>
      </c>
      <c r="F147" t="s">
        <v>1455</v>
      </c>
      <c r="G147" t="s">
        <v>1705</v>
      </c>
      <c r="H147" t="s">
        <v>1628</v>
      </c>
      <c r="I147" t="s">
        <v>1408</v>
      </c>
      <c r="J147" t="s">
        <v>1381</v>
      </c>
      <c r="K147" t="s">
        <v>1382</v>
      </c>
      <c r="L147" t="s">
        <v>1383</v>
      </c>
      <c r="M147" t="s">
        <v>1691</v>
      </c>
    </row>
    <row r="148" spans="1:13" x14ac:dyDescent="0.25">
      <c r="A148" t="s">
        <v>39</v>
      </c>
      <c r="B148" t="s">
        <v>1706</v>
      </c>
      <c r="C148" t="s">
        <v>320</v>
      </c>
      <c r="D148" t="s">
        <v>1423</v>
      </c>
      <c r="E148">
        <v>36777.958</v>
      </c>
      <c r="F148" t="s">
        <v>1455</v>
      </c>
      <c r="G148" t="s">
        <v>1707</v>
      </c>
      <c r="H148" t="s">
        <v>1628</v>
      </c>
      <c r="I148" t="s">
        <v>1464</v>
      </c>
      <c r="J148" t="s">
        <v>1381</v>
      </c>
      <c r="K148" t="s">
        <v>1382</v>
      </c>
      <c r="L148" t="s">
        <v>1383</v>
      </c>
      <c r="M148" t="s">
        <v>1708</v>
      </c>
    </row>
    <row r="149" spans="1:13" x14ac:dyDescent="0.25">
      <c r="A149" t="s">
        <v>39</v>
      </c>
      <c r="B149" t="s">
        <v>1709</v>
      </c>
      <c r="C149" t="s">
        <v>322</v>
      </c>
      <c r="D149" t="s">
        <v>1376</v>
      </c>
      <c r="E149">
        <v>904.064</v>
      </c>
      <c r="F149" t="s">
        <v>1455</v>
      </c>
      <c r="G149" t="s">
        <v>1710</v>
      </c>
      <c r="H149" t="s">
        <v>1628</v>
      </c>
      <c r="I149" t="s">
        <v>1629</v>
      </c>
      <c r="J149" t="s">
        <v>1381</v>
      </c>
      <c r="K149" t="s">
        <v>1382</v>
      </c>
      <c r="L149" t="s">
        <v>1383</v>
      </c>
      <c r="M149" t="s">
        <v>1711</v>
      </c>
    </row>
    <row r="150" spans="1:13" x14ac:dyDescent="0.25">
      <c r="A150" t="s">
        <v>39</v>
      </c>
      <c r="B150" t="s">
        <v>1712</v>
      </c>
      <c r="C150" t="s">
        <v>322</v>
      </c>
      <c r="D150" t="s">
        <v>1386</v>
      </c>
      <c r="E150">
        <v>907.234</v>
      </c>
      <c r="F150" t="s">
        <v>1455</v>
      </c>
      <c r="G150" t="s">
        <v>1713</v>
      </c>
      <c r="H150" t="s">
        <v>1628</v>
      </c>
      <c r="I150" t="s">
        <v>1633</v>
      </c>
      <c r="J150" t="s">
        <v>1381</v>
      </c>
      <c r="K150" t="s">
        <v>1382</v>
      </c>
      <c r="L150" t="s">
        <v>1383</v>
      </c>
      <c r="M150" t="s">
        <v>1711</v>
      </c>
    </row>
    <row r="151" spans="1:13" x14ac:dyDescent="0.25">
      <c r="A151" t="s">
        <v>39</v>
      </c>
      <c r="B151" t="s">
        <v>1714</v>
      </c>
      <c r="C151" t="s">
        <v>322</v>
      </c>
      <c r="D151" t="s">
        <v>1390</v>
      </c>
      <c r="E151">
        <v>929.903</v>
      </c>
      <c r="F151" t="s">
        <v>1455</v>
      </c>
      <c r="G151" t="s">
        <v>1715</v>
      </c>
      <c r="H151" t="s">
        <v>1628</v>
      </c>
      <c r="I151" t="s">
        <v>1636</v>
      </c>
      <c r="J151" t="s">
        <v>1381</v>
      </c>
      <c r="K151" t="s">
        <v>1382</v>
      </c>
      <c r="L151" t="s">
        <v>1383</v>
      </c>
      <c r="M151" t="s">
        <v>1711</v>
      </c>
    </row>
    <row r="152" spans="1:13" x14ac:dyDescent="0.25">
      <c r="A152" t="s">
        <v>39</v>
      </c>
      <c r="B152" t="s">
        <v>1716</v>
      </c>
      <c r="C152" t="s">
        <v>322</v>
      </c>
      <c r="D152" t="s">
        <v>1394</v>
      </c>
      <c r="E152">
        <v>1065.68</v>
      </c>
      <c r="F152" t="s">
        <v>1455</v>
      </c>
      <c r="G152" t="s">
        <v>1717</v>
      </c>
      <c r="H152" t="s">
        <v>1628</v>
      </c>
      <c r="I152" t="s">
        <v>1639</v>
      </c>
      <c r="J152" t="s">
        <v>1381</v>
      </c>
      <c r="K152" t="s">
        <v>1382</v>
      </c>
      <c r="L152" t="s">
        <v>1383</v>
      </c>
      <c r="M152" t="s">
        <v>1711</v>
      </c>
    </row>
    <row r="153" spans="1:13" x14ac:dyDescent="0.25">
      <c r="A153" t="s">
        <v>39</v>
      </c>
      <c r="B153" t="s">
        <v>1718</v>
      </c>
      <c r="C153" t="s">
        <v>322</v>
      </c>
      <c r="D153" t="s">
        <v>1398</v>
      </c>
      <c r="E153">
        <v>1103.49</v>
      </c>
      <c r="F153" t="s">
        <v>1455</v>
      </c>
      <c r="G153" t="s">
        <v>1719</v>
      </c>
      <c r="H153" t="s">
        <v>1628</v>
      </c>
      <c r="I153" t="s">
        <v>1380</v>
      </c>
      <c r="J153" t="s">
        <v>1381</v>
      </c>
      <c r="K153" t="s">
        <v>1382</v>
      </c>
      <c r="L153" t="s">
        <v>1383</v>
      </c>
      <c r="M153" t="s">
        <v>1711</v>
      </c>
    </row>
    <row r="154" spans="1:13" x14ac:dyDescent="0.25">
      <c r="A154" t="s">
        <v>39</v>
      </c>
      <c r="B154" t="s">
        <v>1720</v>
      </c>
      <c r="C154" t="s">
        <v>322</v>
      </c>
      <c r="D154" t="s">
        <v>1402</v>
      </c>
      <c r="E154">
        <v>1206.489</v>
      </c>
      <c r="F154" t="s">
        <v>1455</v>
      </c>
      <c r="G154" t="s">
        <v>1721</v>
      </c>
      <c r="H154" t="s">
        <v>1628</v>
      </c>
      <c r="I154" t="s">
        <v>1388</v>
      </c>
      <c r="J154" t="s">
        <v>1381</v>
      </c>
      <c r="K154" t="s">
        <v>1382</v>
      </c>
      <c r="L154" t="s">
        <v>1383</v>
      </c>
      <c r="M154" t="s">
        <v>1711</v>
      </c>
    </row>
    <row r="155" spans="1:13" x14ac:dyDescent="0.25">
      <c r="A155" t="s">
        <v>39</v>
      </c>
      <c r="B155" t="s">
        <v>1722</v>
      </c>
      <c r="C155" t="s">
        <v>322</v>
      </c>
      <c r="D155" t="s">
        <v>1406</v>
      </c>
      <c r="E155">
        <v>1229.028</v>
      </c>
      <c r="F155" t="s">
        <v>1455</v>
      </c>
      <c r="G155" t="s">
        <v>1723</v>
      </c>
      <c r="H155" t="s">
        <v>1628</v>
      </c>
      <c r="I155" t="s">
        <v>1392</v>
      </c>
      <c r="J155" t="s">
        <v>1381</v>
      </c>
      <c r="K155" t="s">
        <v>1382</v>
      </c>
      <c r="L155" t="s">
        <v>1383</v>
      </c>
      <c r="M155" t="s">
        <v>1711</v>
      </c>
    </row>
    <row r="156" spans="1:13" x14ac:dyDescent="0.25">
      <c r="A156" t="s">
        <v>39</v>
      </c>
      <c r="B156" t="s">
        <v>1724</v>
      </c>
      <c r="C156" t="s">
        <v>322</v>
      </c>
      <c r="D156" t="s">
        <v>1410</v>
      </c>
      <c r="E156">
        <v>1194.72</v>
      </c>
      <c r="F156" t="s">
        <v>1455</v>
      </c>
      <c r="G156" t="s">
        <v>1725</v>
      </c>
      <c r="H156" t="s">
        <v>1628</v>
      </c>
      <c r="I156" t="s">
        <v>1464</v>
      </c>
      <c r="J156" t="s">
        <v>1381</v>
      </c>
      <c r="K156" t="s">
        <v>1382</v>
      </c>
      <c r="L156" t="s">
        <v>1383</v>
      </c>
      <c r="M156" t="s">
        <v>1711</v>
      </c>
    </row>
    <row r="157" spans="1:13" x14ac:dyDescent="0.25">
      <c r="A157" t="s">
        <v>39</v>
      </c>
      <c r="B157" t="s">
        <v>1726</v>
      </c>
      <c r="C157" t="s">
        <v>322</v>
      </c>
      <c r="D157" t="s">
        <v>1414</v>
      </c>
      <c r="E157">
        <v>1217.202</v>
      </c>
      <c r="F157" t="s">
        <v>1455</v>
      </c>
      <c r="G157" t="s">
        <v>1727</v>
      </c>
      <c r="H157" t="s">
        <v>1628</v>
      </c>
      <c r="I157" t="s">
        <v>1400</v>
      </c>
      <c r="J157" t="s">
        <v>1381</v>
      </c>
      <c r="K157" t="s">
        <v>1382</v>
      </c>
      <c r="L157" t="s">
        <v>1383</v>
      </c>
      <c r="M157" t="s">
        <v>1711</v>
      </c>
    </row>
    <row r="158" spans="1:13" x14ac:dyDescent="0.25">
      <c r="A158" t="s">
        <v>39</v>
      </c>
      <c r="B158" t="s">
        <v>1728</v>
      </c>
      <c r="C158" t="s">
        <v>322</v>
      </c>
      <c r="D158" t="s">
        <v>1418</v>
      </c>
      <c r="E158">
        <v>1235.343</v>
      </c>
      <c r="F158" t="s">
        <v>1455</v>
      </c>
      <c r="G158" t="s">
        <v>1729</v>
      </c>
      <c r="H158" t="s">
        <v>1628</v>
      </c>
      <c r="I158" t="s">
        <v>1404</v>
      </c>
      <c r="J158" t="s">
        <v>1381</v>
      </c>
      <c r="K158" t="s">
        <v>1382</v>
      </c>
      <c r="L158" t="s">
        <v>1383</v>
      </c>
      <c r="M158" t="s">
        <v>1711</v>
      </c>
    </row>
    <row r="159" spans="1:13" x14ac:dyDescent="0.25">
      <c r="A159" t="s">
        <v>39</v>
      </c>
      <c r="B159" t="s">
        <v>1730</v>
      </c>
      <c r="C159" t="s">
        <v>322</v>
      </c>
      <c r="D159" t="s">
        <v>1420</v>
      </c>
      <c r="E159">
        <v>1255</v>
      </c>
      <c r="F159" t="s">
        <v>1455</v>
      </c>
      <c r="G159" t="s">
        <v>1731</v>
      </c>
      <c r="H159" t="s">
        <v>1628</v>
      </c>
      <c r="I159" t="s">
        <v>1408</v>
      </c>
      <c r="J159" t="s">
        <v>1381</v>
      </c>
      <c r="K159" t="s">
        <v>1382</v>
      </c>
      <c r="L159" t="s">
        <v>1383</v>
      </c>
      <c r="M159" t="s">
        <v>1711</v>
      </c>
    </row>
    <row r="160" spans="1:13" x14ac:dyDescent="0.25">
      <c r="A160" t="s">
        <v>39</v>
      </c>
      <c r="B160" t="s">
        <v>1732</v>
      </c>
      <c r="C160" t="s">
        <v>322</v>
      </c>
      <c r="D160" t="s">
        <v>1423</v>
      </c>
      <c r="E160">
        <v>1246.47</v>
      </c>
      <c r="F160" t="s">
        <v>1455</v>
      </c>
      <c r="G160" t="s">
        <v>1733</v>
      </c>
      <c r="H160" t="s">
        <v>1628</v>
      </c>
      <c r="I160" t="s">
        <v>1464</v>
      </c>
      <c r="J160" t="s">
        <v>1381</v>
      </c>
      <c r="K160" t="s">
        <v>1382</v>
      </c>
      <c r="L160" t="s">
        <v>1383</v>
      </c>
      <c r="M160" t="s">
        <v>1711</v>
      </c>
    </row>
    <row r="161" spans="1:13" x14ac:dyDescent="0.25">
      <c r="A161" t="s">
        <v>39</v>
      </c>
      <c r="B161" t="s">
        <v>1734</v>
      </c>
      <c r="C161" t="s">
        <v>323</v>
      </c>
      <c r="D161" t="s">
        <v>1376</v>
      </c>
      <c r="E161">
        <v>0</v>
      </c>
      <c r="F161" t="s">
        <v>1455</v>
      </c>
      <c r="G161" t="s">
        <v>1735</v>
      </c>
      <c r="H161" t="s">
        <v>1628</v>
      </c>
      <c r="I161" t="s">
        <v>1381</v>
      </c>
      <c r="J161" t="s">
        <v>1381</v>
      </c>
      <c r="K161" t="s">
        <v>1382</v>
      </c>
      <c r="L161" t="s">
        <v>1383</v>
      </c>
      <c r="M161" t="s">
        <v>1736</v>
      </c>
    </row>
    <row r="162" spans="1:13" x14ac:dyDescent="0.25">
      <c r="A162" t="s">
        <v>39</v>
      </c>
      <c r="B162" t="s">
        <v>1737</v>
      </c>
      <c r="C162" t="s">
        <v>323</v>
      </c>
      <c r="D162" t="s">
        <v>1386</v>
      </c>
      <c r="E162">
        <v>0</v>
      </c>
      <c r="F162" t="s">
        <v>1455</v>
      </c>
      <c r="G162" t="s">
        <v>1735</v>
      </c>
      <c r="H162" t="s">
        <v>1628</v>
      </c>
      <c r="I162" t="s">
        <v>1381</v>
      </c>
      <c r="J162" t="s">
        <v>1381</v>
      </c>
      <c r="K162" t="s">
        <v>1382</v>
      </c>
      <c r="L162" t="s">
        <v>1383</v>
      </c>
      <c r="M162" t="s">
        <v>1736</v>
      </c>
    </row>
    <row r="163" spans="1:13" x14ac:dyDescent="0.25">
      <c r="A163" t="s">
        <v>39</v>
      </c>
      <c r="B163" t="s">
        <v>1738</v>
      </c>
      <c r="C163" t="s">
        <v>323</v>
      </c>
      <c r="D163" t="s">
        <v>1390</v>
      </c>
      <c r="E163">
        <v>0</v>
      </c>
      <c r="F163" t="s">
        <v>1455</v>
      </c>
      <c r="G163" t="s">
        <v>1735</v>
      </c>
      <c r="H163" t="s">
        <v>1628</v>
      </c>
      <c r="I163" t="s">
        <v>1381</v>
      </c>
      <c r="J163" t="s">
        <v>1381</v>
      </c>
      <c r="K163" t="s">
        <v>1382</v>
      </c>
      <c r="L163" t="s">
        <v>1383</v>
      </c>
      <c r="M163" t="s">
        <v>1736</v>
      </c>
    </row>
    <row r="164" spans="1:13" x14ac:dyDescent="0.25">
      <c r="A164" t="s">
        <v>39</v>
      </c>
      <c r="B164" t="s">
        <v>1739</v>
      </c>
      <c r="C164" t="s">
        <v>323</v>
      </c>
      <c r="D164" t="s">
        <v>1394</v>
      </c>
      <c r="E164">
        <v>0</v>
      </c>
      <c r="F164" t="s">
        <v>1455</v>
      </c>
      <c r="G164" t="s">
        <v>1735</v>
      </c>
      <c r="H164" t="s">
        <v>1628</v>
      </c>
      <c r="I164" t="s">
        <v>1381</v>
      </c>
      <c r="J164" t="s">
        <v>1381</v>
      </c>
      <c r="K164" t="s">
        <v>1382</v>
      </c>
      <c r="L164" t="s">
        <v>1383</v>
      </c>
      <c r="M164" t="s">
        <v>1736</v>
      </c>
    </row>
    <row r="165" spans="1:13" x14ac:dyDescent="0.25">
      <c r="A165" t="s">
        <v>39</v>
      </c>
      <c r="B165" t="s">
        <v>1740</v>
      </c>
      <c r="C165" t="s">
        <v>323</v>
      </c>
      <c r="D165" t="s">
        <v>1398</v>
      </c>
      <c r="E165">
        <v>0</v>
      </c>
      <c r="F165" t="s">
        <v>1455</v>
      </c>
      <c r="G165" t="s">
        <v>1735</v>
      </c>
      <c r="H165" t="s">
        <v>1628</v>
      </c>
      <c r="I165" t="s">
        <v>1381</v>
      </c>
      <c r="J165" t="s">
        <v>1381</v>
      </c>
      <c r="K165" t="s">
        <v>1382</v>
      </c>
      <c r="L165" t="s">
        <v>1383</v>
      </c>
      <c r="M165" t="s">
        <v>1736</v>
      </c>
    </row>
    <row r="166" spans="1:13" x14ac:dyDescent="0.25">
      <c r="A166" t="s">
        <v>39</v>
      </c>
      <c r="B166" t="s">
        <v>1741</v>
      </c>
      <c r="C166" t="s">
        <v>323</v>
      </c>
      <c r="D166" t="s">
        <v>1402</v>
      </c>
      <c r="E166">
        <v>0</v>
      </c>
      <c r="F166" t="s">
        <v>1455</v>
      </c>
      <c r="G166" t="s">
        <v>1735</v>
      </c>
      <c r="H166" t="s">
        <v>1628</v>
      </c>
      <c r="I166" t="s">
        <v>1381</v>
      </c>
      <c r="J166" t="s">
        <v>1381</v>
      </c>
      <c r="K166" t="s">
        <v>1382</v>
      </c>
      <c r="L166" t="s">
        <v>1383</v>
      </c>
      <c r="M166" t="s">
        <v>1736</v>
      </c>
    </row>
    <row r="167" spans="1:13" x14ac:dyDescent="0.25">
      <c r="A167" t="s">
        <v>39</v>
      </c>
      <c r="B167" t="s">
        <v>1742</v>
      </c>
      <c r="C167" t="s">
        <v>323</v>
      </c>
      <c r="D167" t="s">
        <v>1406</v>
      </c>
      <c r="E167">
        <v>0</v>
      </c>
      <c r="F167" t="s">
        <v>1455</v>
      </c>
      <c r="G167" t="s">
        <v>1735</v>
      </c>
      <c r="H167" t="s">
        <v>1628</v>
      </c>
      <c r="I167" t="s">
        <v>1381</v>
      </c>
      <c r="J167" t="s">
        <v>1381</v>
      </c>
      <c r="K167" t="s">
        <v>1382</v>
      </c>
      <c r="L167" t="s">
        <v>1383</v>
      </c>
      <c r="M167" t="s">
        <v>1736</v>
      </c>
    </row>
    <row r="168" spans="1:13" x14ac:dyDescent="0.25">
      <c r="A168" t="s">
        <v>39</v>
      </c>
      <c r="B168" t="s">
        <v>1743</v>
      </c>
      <c r="C168" t="s">
        <v>323</v>
      </c>
      <c r="D168" t="s">
        <v>1410</v>
      </c>
      <c r="E168">
        <v>0</v>
      </c>
      <c r="F168" t="s">
        <v>1455</v>
      </c>
      <c r="G168" t="s">
        <v>1735</v>
      </c>
      <c r="H168" t="s">
        <v>1628</v>
      </c>
      <c r="I168" t="s">
        <v>1381</v>
      </c>
      <c r="J168" t="s">
        <v>1381</v>
      </c>
      <c r="K168" t="s">
        <v>1382</v>
      </c>
      <c r="L168" t="s">
        <v>1383</v>
      </c>
      <c r="M168" t="s">
        <v>1736</v>
      </c>
    </row>
    <row r="169" spans="1:13" x14ac:dyDescent="0.25">
      <c r="A169" t="s">
        <v>39</v>
      </c>
      <c r="B169" t="s">
        <v>1744</v>
      </c>
      <c r="C169" t="s">
        <v>323</v>
      </c>
      <c r="D169" t="s">
        <v>1414</v>
      </c>
      <c r="E169">
        <v>0</v>
      </c>
      <c r="F169" t="s">
        <v>1455</v>
      </c>
      <c r="G169" t="s">
        <v>1735</v>
      </c>
      <c r="H169" t="s">
        <v>1628</v>
      </c>
      <c r="I169" t="s">
        <v>1381</v>
      </c>
      <c r="J169" t="s">
        <v>1381</v>
      </c>
      <c r="K169" t="s">
        <v>1382</v>
      </c>
      <c r="L169" t="s">
        <v>1383</v>
      </c>
      <c r="M169" t="s">
        <v>1736</v>
      </c>
    </row>
    <row r="170" spans="1:13" x14ac:dyDescent="0.25">
      <c r="A170" t="s">
        <v>39</v>
      </c>
      <c r="B170" t="s">
        <v>1745</v>
      </c>
      <c r="C170" t="s">
        <v>323</v>
      </c>
      <c r="D170" t="s">
        <v>1418</v>
      </c>
      <c r="E170">
        <v>0</v>
      </c>
      <c r="F170" t="s">
        <v>1455</v>
      </c>
      <c r="G170" t="s">
        <v>1735</v>
      </c>
      <c r="H170" t="s">
        <v>1628</v>
      </c>
      <c r="I170" t="s">
        <v>1381</v>
      </c>
      <c r="J170" t="s">
        <v>1381</v>
      </c>
      <c r="K170" t="s">
        <v>1382</v>
      </c>
      <c r="L170" t="s">
        <v>1383</v>
      </c>
      <c r="M170" t="s">
        <v>1736</v>
      </c>
    </row>
    <row r="171" spans="1:13" x14ac:dyDescent="0.25">
      <c r="A171" t="s">
        <v>39</v>
      </c>
      <c r="B171" t="s">
        <v>1746</v>
      </c>
      <c r="C171" t="s">
        <v>323</v>
      </c>
      <c r="D171" t="s">
        <v>1420</v>
      </c>
      <c r="E171">
        <v>0</v>
      </c>
      <c r="F171" t="s">
        <v>1455</v>
      </c>
      <c r="G171" t="s">
        <v>1735</v>
      </c>
      <c r="H171" t="s">
        <v>1628</v>
      </c>
      <c r="I171" t="s">
        <v>1381</v>
      </c>
      <c r="J171" t="s">
        <v>1381</v>
      </c>
      <c r="K171" t="s">
        <v>1382</v>
      </c>
      <c r="L171" t="s">
        <v>1383</v>
      </c>
      <c r="M171" t="s">
        <v>1736</v>
      </c>
    </row>
    <row r="172" spans="1:13" x14ac:dyDescent="0.25">
      <c r="A172" t="s">
        <v>39</v>
      </c>
      <c r="B172" t="s">
        <v>1747</v>
      </c>
      <c r="C172" t="s">
        <v>323</v>
      </c>
      <c r="D172" t="s">
        <v>1423</v>
      </c>
      <c r="E172">
        <v>0</v>
      </c>
      <c r="F172" t="s">
        <v>1455</v>
      </c>
      <c r="G172" t="s">
        <v>1735</v>
      </c>
      <c r="H172" t="s">
        <v>1628</v>
      </c>
      <c r="I172" t="s">
        <v>1381</v>
      </c>
      <c r="J172" t="s">
        <v>1381</v>
      </c>
      <c r="K172" t="s">
        <v>1382</v>
      </c>
      <c r="L172" t="s">
        <v>1383</v>
      </c>
      <c r="M172" t="s">
        <v>1736</v>
      </c>
    </row>
    <row r="173" spans="1:13" x14ac:dyDescent="0.25">
      <c r="A173" t="s">
        <v>39</v>
      </c>
      <c r="B173" t="s">
        <v>1748</v>
      </c>
      <c r="C173" t="s">
        <v>324</v>
      </c>
      <c r="D173" t="s">
        <v>1376</v>
      </c>
      <c r="E173">
        <v>1735.865</v>
      </c>
      <c r="F173" t="s">
        <v>1377</v>
      </c>
      <c r="G173" t="s">
        <v>1749</v>
      </c>
      <c r="H173" t="s">
        <v>1628</v>
      </c>
      <c r="I173" t="s">
        <v>1380</v>
      </c>
      <c r="J173" t="s">
        <v>1381</v>
      </c>
      <c r="K173" t="s">
        <v>1382</v>
      </c>
      <c r="L173" t="s">
        <v>1383</v>
      </c>
      <c r="M173" t="s">
        <v>1381</v>
      </c>
    </row>
    <row r="174" spans="1:13" x14ac:dyDescent="0.25">
      <c r="A174" t="s">
        <v>39</v>
      </c>
      <c r="B174" t="s">
        <v>1750</v>
      </c>
      <c r="C174" t="s">
        <v>324</v>
      </c>
      <c r="D174" t="s">
        <v>1386</v>
      </c>
      <c r="E174">
        <v>1738.19</v>
      </c>
      <c r="F174" t="s">
        <v>1377</v>
      </c>
      <c r="G174" t="s">
        <v>1751</v>
      </c>
      <c r="H174" t="s">
        <v>1628</v>
      </c>
      <c r="I174" t="s">
        <v>1388</v>
      </c>
      <c r="J174" t="s">
        <v>1381</v>
      </c>
      <c r="K174" t="s">
        <v>1382</v>
      </c>
      <c r="L174" t="s">
        <v>1383</v>
      </c>
      <c r="M174" t="s">
        <v>1381</v>
      </c>
    </row>
    <row r="175" spans="1:13" x14ac:dyDescent="0.25">
      <c r="A175" t="s">
        <v>39</v>
      </c>
      <c r="B175" t="s">
        <v>1752</v>
      </c>
      <c r="C175" t="s">
        <v>324</v>
      </c>
      <c r="D175" t="s">
        <v>1390</v>
      </c>
      <c r="E175">
        <v>1739.468</v>
      </c>
      <c r="F175" t="s">
        <v>1377</v>
      </c>
      <c r="G175" t="s">
        <v>1753</v>
      </c>
      <c r="H175" t="s">
        <v>1628</v>
      </c>
      <c r="I175" t="s">
        <v>1392</v>
      </c>
      <c r="J175" t="s">
        <v>1381</v>
      </c>
      <c r="K175" t="s">
        <v>1382</v>
      </c>
      <c r="L175" t="s">
        <v>1383</v>
      </c>
      <c r="M175" t="s">
        <v>1381</v>
      </c>
    </row>
    <row r="176" spans="1:13" x14ac:dyDescent="0.25">
      <c r="A176" t="s">
        <v>39</v>
      </c>
      <c r="B176" t="s">
        <v>1754</v>
      </c>
      <c r="C176" t="s">
        <v>324</v>
      </c>
      <c r="D176" t="s">
        <v>1394</v>
      </c>
      <c r="E176">
        <v>1847.856</v>
      </c>
      <c r="F176" t="s">
        <v>1377</v>
      </c>
      <c r="G176" t="s">
        <v>1755</v>
      </c>
      <c r="H176" t="s">
        <v>1628</v>
      </c>
      <c r="I176" t="s">
        <v>1464</v>
      </c>
      <c r="J176" t="s">
        <v>1381</v>
      </c>
      <c r="K176" t="s">
        <v>1382</v>
      </c>
      <c r="L176" t="s">
        <v>1383</v>
      </c>
      <c r="M176" t="s">
        <v>1381</v>
      </c>
    </row>
    <row r="177" spans="1:13" x14ac:dyDescent="0.25">
      <c r="A177" t="s">
        <v>39</v>
      </c>
      <c r="B177" t="s">
        <v>1756</v>
      </c>
      <c r="C177" t="s">
        <v>324</v>
      </c>
      <c r="D177" t="s">
        <v>1398</v>
      </c>
      <c r="E177">
        <v>1824.037</v>
      </c>
      <c r="F177" t="s">
        <v>1377</v>
      </c>
      <c r="G177" t="s">
        <v>1757</v>
      </c>
      <c r="H177" t="s">
        <v>1628</v>
      </c>
      <c r="I177" t="s">
        <v>1400</v>
      </c>
      <c r="J177" t="s">
        <v>1381</v>
      </c>
      <c r="K177" t="s">
        <v>1382</v>
      </c>
      <c r="L177" t="s">
        <v>1383</v>
      </c>
      <c r="M177" t="s">
        <v>1381</v>
      </c>
    </row>
    <row r="178" spans="1:13" x14ac:dyDescent="0.25">
      <c r="A178" t="s">
        <v>39</v>
      </c>
      <c r="B178" t="s">
        <v>1758</v>
      </c>
      <c r="C178" t="s">
        <v>324</v>
      </c>
      <c r="D178" t="s">
        <v>1402</v>
      </c>
      <c r="E178">
        <v>1822.809</v>
      </c>
      <c r="F178" t="s">
        <v>1377</v>
      </c>
      <c r="G178" t="s">
        <v>1759</v>
      </c>
      <c r="H178" t="s">
        <v>1628</v>
      </c>
      <c r="I178" t="s">
        <v>1404</v>
      </c>
      <c r="J178" t="s">
        <v>1381</v>
      </c>
      <c r="K178" t="s">
        <v>1382</v>
      </c>
      <c r="L178" t="s">
        <v>1383</v>
      </c>
      <c r="M178" t="s">
        <v>1381</v>
      </c>
    </row>
    <row r="179" spans="1:13" x14ac:dyDescent="0.25">
      <c r="A179" t="s">
        <v>39</v>
      </c>
      <c r="B179" t="s">
        <v>1760</v>
      </c>
      <c r="C179" t="s">
        <v>324</v>
      </c>
      <c r="D179" t="s">
        <v>1406</v>
      </c>
      <c r="E179">
        <v>1832.958</v>
      </c>
      <c r="F179" t="s">
        <v>1377</v>
      </c>
      <c r="G179" t="s">
        <v>1761</v>
      </c>
      <c r="H179" t="s">
        <v>1628</v>
      </c>
      <c r="I179" t="s">
        <v>1408</v>
      </c>
      <c r="J179" t="s">
        <v>1381</v>
      </c>
      <c r="K179" t="s">
        <v>1382</v>
      </c>
      <c r="L179" t="s">
        <v>1383</v>
      </c>
      <c r="M179" t="s">
        <v>1381</v>
      </c>
    </row>
    <row r="180" spans="1:13" x14ac:dyDescent="0.25">
      <c r="A180" t="s">
        <v>39</v>
      </c>
      <c r="B180" t="s">
        <v>1762</v>
      </c>
      <c r="C180" t="s">
        <v>324</v>
      </c>
      <c r="D180" t="s">
        <v>1410</v>
      </c>
      <c r="E180">
        <v>1827.938</v>
      </c>
      <c r="F180" t="s">
        <v>1377</v>
      </c>
      <c r="G180" t="s">
        <v>1763</v>
      </c>
      <c r="H180" t="s">
        <v>1628</v>
      </c>
      <c r="I180" t="s">
        <v>1464</v>
      </c>
      <c r="J180" t="s">
        <v>1381</v>
      </c>
      <c r="K180" t="s">
        <v>1382</v>
      </c>
      <c r="L180" t="s">
        <v>1383</v>
      </c>
      <c r="M180" t="s">
        <v>1381</v>
      </c>
    </row>
    <row r="181" spans="1:13" x14ac:dyDescent="0.25">
      <c r="A181" t="s">
        <v>39</v>
      </c>
      <c r="B181" t="s">
        <v>1764</v>
      </c>
      <c r="C181" t="s">
        <v>324</v>
      </c>
      <c r="D181" t="s">
        <v>1414</v>
      </c>
      <c r="E181">
        <v>1824.647</v>
      </c>
      <c r="F181" t="s">
        <v>1377</v>
      </c>
      <c r="G181" t="s">
        <v>1765</v>
      </c>
      <c r="H181" t="s">
        <v>1628</v>
      </c>
      <c r="I181" t="s">
        <v>1416</v>
      </c>
      <c r="J181" t="s">
        <v>1381</v>
      </c>
      <c r="K181" t="s">
        <v>1382</v>
      </c>
      <c r="L181" t="s">
        <v>1383</v>
      </c>
      <c r="M181" t="s">
        <v>1381</v>
      </c>
    </row>
    <row r="182" spans="1:13" x14ac:dyDescent="0.25">
      <c r="A182" t="s">
        <v>39</v>
      </c>
      <c r="B182" t="s">
        <v>1766</v>
      </c>
      <c r="C182" t="s">
        <v>324</v>
      </c>
      <c r="D182" t="s">
        <v>1418</v>
      </c>
      <c r="E182">
        <v>1842.114</v>
      </c>
      <c r="F182" t="s">
        <v>1377</v>
      </c>
      <c r="G182" t="s">
        <v>1767</v>
      </c>
      <c r="H182" t="s">
        <v>1628</v>
      </c>
      <c r="I182" t="s">
        <v>1404</v>
      </c>
      <c r="J182" t="s">
        <v>1381</v>
      </c>
      <c r="K182" t="s">
        <v>1382</v>
      </c>
      <c r="L182" t="s">
        <v>1383</v>
      </c>
      <c r="M182" t="s">
        <v>1381</v>
      </c>
    </row>
    <row r="183" spans="1:13" x14ac:dyDescent="0.25">
      <c r="A183" t="s">
        <v>39</v>
      </c>
      <c r="B183" t="s">
        <v>1768</v>
      </c>
      <c r="C183" t="s">
        <v>324</v>
      </c>
      <c r="D183" t="s">
        <v>1420</v>
      </c>
      <c r="E183">
        <v>1840.432</v>
      </c>
      <c r="F183" t="s">
        <v>1377</v>
      </c>
      <c r="G183" t="s">
        <v>1769</v>
      </c>
      <c r="H183" t="s">
        <v>1628</v>
      </c>
      <c r="I183" t="s">
        <v>1408</v>
      </c>
      <c r="J183" t="s">
        <v>1381</v>
      </c>
      <c r="K183" t="s">
        <v>1382</v>
      </c>
      <c r="L183" t="s">
        <v>1383</v>
      </c>
      <c r="M183" t="s">
        <v>1381</v>
      </c>
    </row>
    <row r="184" spans="1:13" x14ac:dyDescent="0.25">
      <c r="A184" t="s">
        <v>39</v>
      </c>
      <c r="B184" t="s">
        <v>1770</v>
      </c>
      <c r="C184" t="s">
        <v>324</v>
      </c>
      <c r="D184" t="s">
        <v>1423</v>
      </c>
      <c r="E184">
        <v>1837.57</v>
      </c>
      <c r="F184" t="s">
        <v>1377</v>
      </c>
      <c r="G184" t="s">
        <v>1771</v>
      </c>
      <c r="H184" t="s">
        <v>1628</v>
      </c>
      <c r="I184" t="s">
        <v>1464</v>
      </c>
      <c r="J184" t="s">
        <v>1381</v>
      </c>
      <c r="K184" t="s">
        <v>1382</v>
      </c>
      <c r="L184" t="s">
        <v>1383</v>
      </c>
      <c r="M184" t="s">
        <v>1381</v>
      </c>
    </row>
    <row r="185" spans="1:13" x14ac:dyDescent="0.25">
      <c r="A185" t="s">
        <v>39</v>
      </c>
      <c r="B185" t="s">
        <v>1772</v>
      </c>
      <c r="C185" t="s">
        <v>325</v>
      </c>
      <c r="D185" t="s">
        <v>1376</v>
      </c>
      <c r="E185">
        <v>3602.422</v>
      </c>
      <c r="F185" t="s">
        <v>1455</v>
      </c>
      <c r="G185" t="s">
        <v>1773</v>
      </c>
      <c r="H185" t="s">
        <v>1628</v>
      </c>
      <c r="I185" t="s">
        <v>1629</v>
      </c>
      <c r="J185" t="s">
        <v>1381</v>
      </c>
      <c r="K185" t="s">
        <v>1382</v>
      </c>
      <c r="L185" t="s">
        <v>1383</v>
      </c>
      <c r="M185" t="s">
        <v>1774</v>
      </c>
    </row>
    <row r="186" spans="1:13" x14ac:dyDescent="0.25">
      <c r="A186" t="s">
        <v>39</v>
      </c>
      <c r="B186" t="s">
        <v>1775</v>
      </c>
      <c r="C186" t="s">
        <v>325</v>
      </c>
      <c r="D186" t="s">
        <v>1386</v>
      </c>
      <c r="E186">
        <v>3627.699</v>
      </c>
      <c r="F186" t="s">
        <v>1455</v>
      </c>
      <c r="G186" t="s">
        <v>1776</v>
      </c>
      <c r="H186" t="s">
        <v>1628</v>
      </c>
      <c r="I186" t="s">
        <v>1633</v>
      </c>
      <c r="J186" t="s">
        <v>1381</v>
      </c>
      <c r="K186" t="s">
        <v>1382</v>
      </c>
      <c r="L186" t="s">
        <v>1383</v>
      </c>
      <c r="M186" t="s">
        <v>1774</v>
      </c>
    </row>
    <row r="187" spans="1:13" x14ac:dyDescent="0.25">
      <c r="A187" t="s">
        <v>39</v>
      </c>
      <c r="B187" t="s">
        <v>1777</v>
      </c>
      <c r="C187" t="s">
        <v>325</v>
      </c>
      <c r="D187" t="s">
        <v>1390</v>
      </c>
      <c r="E187">
        <v>3551.856</v>
      </c>
      <c r="F187" t="s">
        <v>1455</v>
      </c>
      <c r="G187" t="s">
        <v>1778</v>
      </c>
      <c r="H187" t="s">
        <v>1628</v>
      </c>
      <c r="I187" t="s">
        <v>1636</v>
      </c>
      <c r="J187" t="s">
        <v>1381</v>
      </c>
      <c r="K187" t="s">
        <v>1382</v>
      </c>
      <c r="L187" t="s">
        <v>1383</v>
      </c>
      <c r="M187" t="s">
        <v>1774</v>
      </c>
    </row>
    <row r="188" spans="1:13" x14ac:dyDescent="0.25">
      <c r="A188" t="s">
        <v>39</v>
      </c>
      <c r="B188" t="s">
        <v>1779</v>
      </c>
      <c r="C188" t="s">
        <v>325</v>
      </c>
      <c r="D188" t="s">
        <v>1394</v>
      </c>
      <c r="E188">
        <v>2650.64</v>
      </c>
      <c r="F188" t="s">
        <v>1455</v>
      </c>
      <c r="G188" t="s">
        <v>1780</v>
      </c>
      <c r="H188" t="s">
        <v>1628</v>
      </c>
      <c r="I188" t="s">
        <v>1639</v>
      </c>
      <c r="J188" t="s">
        <v>1381</v>
      </c>
      <c r="K188" t="s">
        <v>1382</v>
      </c>
      <c r="L188" t="s">
        <v>1383</v>
      </c>
      <c r="M188" t="s">
        <v>1774</v>
      </c>
    </row>
    <row r="189" spans="1:13" x14ac:dyDescent="0.25">
      <c r="A189" t="s">
        <v>39</v>
      </c>
      <c r="B189" t="s">
        <v>1781</v>
      </c>
      <c r="C189" t="s">
        <v>325</v>
      </c>
      <c r="D189" t="s">
        <v>1398</v>
      </c>
      <c r="E189">
        <v>3215.855</v>
      </c>
      <c r="F189" t="s">
        <v>1455</v>
      </c>
      <c r="G189" t="s">
        <v>1782</v>
      </c>
      <c r="H189" t="s">
        <v>1628</v>
      </c>
      <c r="I189" t="s">
        <v>1380</v>
      </c>
      <c r="J189" t="s">
        <v>1381</v>
      </c>
      <c r="K189" t="s">
        <v>1382</v>
      </c>
      <c r="L189" t="s">
        <v>1383</v>
      </c>
      <c r="M189" t="s">
        <v>1774</v>
      </c>
    </row>
    <row r="190" spans="1:13" x14ac:dyDescent="0.25">
      <c r="A190" t="s">
        <v>39</v>
      </c>
      <c r="B190" t="s">
        <v>1783</v>
      </c>
      <c r="C190" t="s">
        <v>325</v>
      </c>
      <c r="D190" t="s">
        <v>1402</v>
      </c>
      <c r="E190">
        <v>3213.156</v>
      </c>
      <c r="F190" t="s">
        <v>1455</v>
      </c>
      <c r="G190" t="s">
        <v>1784</v>
      </c>
      <c r="H190" t="s">
        <v>1628</v>
      </c>
      <c r="I190" t="s">
        <v>1388</v>
      </c>
      <c r="J190" t="s">
        <v>1381</v>
      </c>
      <c r="K190" t="s">
        <v>1382</v>
      </c>
      <c r="L190" t="s">
        <v>1383</v>
      </c>
      <c r="M190" t="s">
        <v>1774</v>
      </c>
    </row>
    <row r="191" spans="1:13" x14ac:dyDescent="0.25">
      <c r="A191" t="s">
        <v>39</v>
      </c>
      <c r="B191" t="s">
        <v>1785</v>
      </c>
      <c r="C191" t="s">
        <v>325</v>
      </c>
      <c r="D191" t="s">
        <v>1406</v>
      </c>
      <c r="E191">
        <v>3263.629</v>
      </c>
      <c r="F191" t="s">
        <v>1455</v>
      </c>
      <c r="G191" t="s">
        <v>1786</v>
      </c>
      <c r="H191" t="s">
        <v>1628</v>
      </c>
      <c r="I191" t="s">
        <v>1392</v>
      </c>
      <c r="J191" t="s">
        <v>1381</v>
      </c>
      <c r="K191" t="s">
        <v>1382</v>
      </c>
      <c r="L191" t="s">
        <v>1383</v>
      </c>
      <c r="M191" t="s">
        <v>1774</v>
      </c>
    </row>
    <row r="192" spans="1:13" x14ac:dyDescent="0.25">
      <c r="A192" t="s">
        <v>39</v>
      </c>
      <c r="B192" t="s">
        <v>1787</v>
      </c>
      <c r="C192" t="s">
        <v>325</v>
      </c>
      <c r="D192" t="s">
        <v>1410</v>
      </c>
      <c r="E192">
        <v>3072.302</v>
      </c>
      <c r="F192" t="s">
        <v>1455</v>
      </c>
      <c r="G192" t="s">
        <v>1788</v>
      </c>
      <c r="H192" t="s">
        <v>1628</v>
      </c>
      <c r="I192" t="s">
        <v>1464</v>
      </c>
      <c r="J192" t="s">
        <v>1381</v>
      </c>
      <c r="K192" t="s">
        <v>1382</v>
      </c>
      <c r="L192" t="s">
        <v>1383</v>
      </c>
      <c r="M192" t="s">
        <v>1774</v>
      </c>
    </row>
    <row r="193" spans="1:13" x14ac:dyDescent="0.25">
      <c r="A193" t="s">
        <v>39</v>
      </c>
      <c r="B193" t="s">
        <v>1789</v>
      </c>
      <c r="C193" t="s">
        <v>325</v>
      </c>
      <c r="D193" t="s">
        <v>1414</v>
      </c>
      <c r="E193">
        <v>3294.571</v>
      </c>
      <c r="F193" t="s">
        <v>1455</v>
      </c>
      <c r="G193" t="s">
        <v>1790</v>
      </c>
      <c r="H193" t="s">
        <v>1628</v>
      </c>
      <c r="I193" t="s">
        <v>1400</v>
      </c>
      <c r="J193" t="s">
        <v>1381</v>
      </c>
      <c r="K193" t="s">
        <v>1382</v>
      </c>
      <c r="L193" t="s">
        <v>1383</v>
      </c>
      <c r="M193" t="s">
        <v>1774</v>
      </c>
    </row>
    <row r="194" spans="1:13" x14ac:dyDescent="0.25">
      <c r="A194" t="s">
        <v>39</v>
      </c>
      <c r="B194" t="s">
        <v>1791</v>
      </c>
      <c r="C194" t="s">
        <v>325</v>
      </c>
      <c r="D194" t="s">
        <v>1418</v>
      </c>
      <c r="E194">
        <v>3244.276</v>
      </c>
      <c r="F194" t="s">
        <v>1455</v>
      </c>
      <c r="G194" t="s">
        <v>1792</v>
      </c>
      <c r="H194" t="s">
        <v>1628</v>
      </c>
      <c r="I194" t="s">
        <v>1404</v>
      </c>
      <c r="J194" t="s">
        <v>1381</v>
      </c>
      <c r="K194" t="s">
        <v>1382</v>
      </c>
      <c r="L194" t="s">
        <v>1383</v>
      </c>
      <c r="M194" t="s">
        <v>1774</v>
      </c>
    </row>
    <row r="195" spans="1:13" x14ac:dyDescent="0.25">
      <c r="A195" t="s">
        <v>39</v>
      </c>
      <c r="B195" t="s">
        <v>1793</v>
      </c>
      <c r="C195" t="s">
        <v>325</v>
      </c>
      <c r="D195" t="s">
        <v>1420</v>
      </c>
      <c r="E195">
        <v>3304.448</v>
      </c>
      <c r="F195" t="s">
        <v>1455</v>
      </c>
      <c r="G195" t="s">
        <v>1794</v>
      </c>
      <c r="H195" t="s">
        <v>1628</v>
      </c>
      <c r="I195" t="s">
        <v>1408</v>
      </c>
      <c r="J195" t="s">
        <v>1381</v>
      </c>
      <c r="K195" t="s">
        <v>1382</v>
      </c>
      <c r="L195" t="s">
        <v>1383</v>
      </c>
      <c r="M195" t="s">
        <v>1774</v>
      </c>
    </row>
    <row r="196" spans="1:13" x14ac:dyDescent="0.25">
      <c r="A196" t="s">
        <v>39</v>
      </c>
      <c r="B196" t="s">
        <v>1795</v>
      </c>
      <c r="C196" t="s">
        <v>325</v>
      </c>
      <c r="D196" t="s">
        <v>1423</v>
      </c>
      <c r="E196">
        <v>3246.706</v>
      </c>
      <c r="F196" t="s">
        <v>1455</v>
      </c>
      <c r="G196" t="s">
        <v>1796</v>
      </c>
      <c r="H196" t="s">
        <v>1628</v>
      </c>
      <c r="I196" t="s">
        <v>1416</v>
      </c>
      <c r="J196" t="s">
        <v>1381</v>
      </c>
      <c r="K196" t="s">
        <v>1382</v>
      </c>
      <c r="L196" t="s">
        <v>1383</v>
      </c>
      <c r="M196" t="s">
        <v>1774</v>
      </c>
    </row>
    <row r="197" spans="1:13" x14ac:dyDescent="0.25">
      <c r="A197" t="s">
        <v>39</v>
      </c>
      <c r="B197" t="s">
        <v>1797</v>
      </c>
      <c r="C197" t="s">
        <v>328</v>
      </c>
      <c r="D197" t="s">
        <v>1376</v>
      </c>
      <c r="E197">
        <v>477.764</v>
      </c>
      <c r="F197" t="s">
        <v>1377</v>
      </c>
      <c r="G197" t="s">
        <v>1798</v>
      </c>
      <c r="H197" t="s">
        <v>1628</v>
      </c>
      <c r="I197" t="s">
        <v>1629</v>
      </c>
      <c r="J197" t="s">
        <v>1381</v>
      </c>
      <c r="K197" t="s">
        <v>1382</v>
      </c>
      <c r="L197" t="s">
        <v>1383</v>
      </c>
      <c r="M197" t="s">
        <v>1381</v>
      </c>
    </row>
    <row r="198" spans="1:13" x14ac:dyDescent="0.25">
      <c r="A198" t="s">
        <v>39</v>
      </c>
      <c r="B198" t="s">
        <v>1799</v>
      </c>
      <c r="C198" t="s">
        <v>328</v>
      </c>
      <c r="D198" t="s">
        <v>1386</v>
      </c>
      <c r="E198">
        <v>846.9</v>
      </c>
      <c r="F198" t="s">
        <v>1377</v>
      </c>
      <c r="G198" t="s">
        <v>1800</v>
      </c>
      <c r="H198" t="s">
        <v>1628</v>
      </c>
      <c r="I198" t="s">
        <v>1633</v>
      </c>
      <c r="J198" t="s">
        <v>1381</v>
      </c>
      <c r="K198" t="s">
        <v>1382</v>
      </c>
      <c r="L198" t="s">
        <v>1383</v>
      </c>
      <c r="M198" t="s">
        <v>1381</v>
      </c>
    </row>
    <row r="199" spans="1:13" x14ac:dyDescent="0.25">
      <c r="A199" t="s">
        <v>39</v>
      </c>
      <c r="B199" t="s">
        <v>1801</v>
      </c>
      <c r="C199" t="s">
        <v>328</v>
      </c>
      <c r="D199" t="s">
        <v>1390</v>
      </c>
      <c r="E199">
        <v>924.892</v>
      </c>
      <c r="F199" t="s">
        <v>1377</v>
      </c>
      <c r="G199" t="s">
        <v>1802</v>
      </c>
      <c r="H199" t="s">
        <v>1628</v>
      </c>
      <c r="I199" t="s">
        <v>1636</v>
      </c>
      <c r="J199" t="s">
        <v>1381</v>
      </c>
      <c r="K199" t="s">
        <v>1382</v>
      </c>
      <c r="L199" t="s">
        <v>1383</v>
      </c>
      <c r="M199" t="s">
        <v>1381</v>
      </c>
    </row>
    <row r="200" spans="1:13" x14ac:dyDescent="0.25">
      <c r="A200" t="s">
        <v>39</v>
      </c>
      <c r="B200" t="s">
        <v>1803</v>
      </c>
      <c r="C200" t="s">
        <v>328</v>
      </c>
      <c r="D200" t="s">
        <v>1394</v>
      </c>
      <c r="E200">
        <v>989.715</v>
      </c>
      <c r="F200" t="s">
        <v>1377</v>
      </c>
      <c r="G200" t="s">
        <v>1804</v>
      </c>
      <c r="H200" t="s">
        <v>1628</v>
      </c>
      <c r="I200" t="s">
        <v>1639</v>
      </c>
      <c r="J200" t="s">
        <v>1381</v>
      </c>
      <c r="K200" t="s">
        <v>1382</v>
      </c>
      <c r="L200" t="s">
        <v>1383</v>
      </c>
      <c r="M200" t="s">
        <v>1381</v>
      </c>
    </row>
    <row r="201" spans="1:13" x14ac:dyDescent="0.25">
      <c r="A201" t="s">
        <v>39</v>
      </c>
      <c r="B201" t="s">
        <v>1805</v>
      </c>
      <c r="C201" t="s">
        <v>328</v>
      </c>
      <c r="D201" t="s">
        <v>1398</v>
      </c>
      <c r="E201">
        <v>1254.31</v>
      </c>
      <c r="F201" t="s">
        <v>1377</v>
      </c>
      <c r="G201" t="s">
        <v>1806</v>
      </c>
      <c r="H201" t="s">
        <v>1628</v>
      </c>
      <c r="I201" t="s">
        <v>1380</v>
      </c>
      <c r="J201" t="s">
        <v>1381</v>
      </c>
      <c r="K201" t="s">
        <v>1382</v>
      </c>
      <c r="L201" t="s">
        <v>1383</v>
      </c>
      <c r="M201" t="s">
        <v>1381</v>
      </c>
    </row>
    <row r="202" spans="1:13" x14ac:dyDescent="0.25">
      <c r="A202" t="s">
        <v>39</v>
      </c>
      <c r="B202" t="s">
        <v>1807</v>
      </c>
      <c r="C202" t="s">
        <v>328</v>
      </c>
      <c r="D202" t="s">
        <v>1402</v>
      </c>
      <c r="E202">
        <v>1625.31</v>
      </c>
      <c r="F202" t="s">
        <v>1377</v>
      </c>
      <c r="G202" t="s">
        <v>1808</v>
      </c>
      <c r="H202" t="s">
        <v>1628</v>
      </c>
      <c r="I202" t="s">
        <v>1388</v>
      </c>
      <c r="J202" t="s">
        <v>1381</v>
      </c>
      <c r="K202" t="s">
        <v>1382</v>
      </c>
      <c r="L202" t="s">
        <v>1383</v>
      </c>
      <c r="M202" t="s">
        <v>1381</v>
      </c>
    </row>
    <row r="203" spans="1:13" x14ac:dyDescent="0.25">
      <c r="A203" t="s">
        <v>39</v>
      </c>
      <c r="B203" t="s">
        <v>1809</v>
      </c>
      <c r="C203" t="s">
        <v>328</v>
      </c>
      <c r="D203" t="s">
        <v>1406</v>
      </c>
      <c r="E203">
        <v>1725.864</v>
      </c>
      <c r="F203" t="s">
        <v>1377</v>
      </c>
      <c r="G203" t="s">
        <v>1810</v>
      </c>
      <c r="H203" t="s">
        <v>1628</v>
      </c>
      <c r="I203" t="s">
        <v>1392</v>
      </c>
      <c r="J203" t="s">
        <v>1381</v>
      </c>
      <c r="K203" t="s">
        <v>1382</v>
      </c>
      <c r="L203" t="s">
        <v>1383</v>
      </c>
      <c r="M203" t="s">
        <v>1381</v>
      </c>
    </row>
    <row r="204" spans="1:13" x14ac:dyDescent="0.25">
      <c r="A204" t="s">
        <v>39</v>
      </c>
      <c r="B204" t="s">
        <v>1811</v>
      </c>
      <c r="C204" t="s">
        <v>328</v>
      </c>
      <c r="D204" t="s">
        <v>1410</v>
      </c>
      <c r="E204">
        <v>443.16</v>
      </c>
      <c r="F204" t="s">
        <v>1377</v>
      </c>
      <c r="G204" t="s">
        <v>1812</v>
      </c>
      <c r="H204" t="s">
        <v>1628</v>
      </c>
      <c r="I204" t="s">
        <v>1464</v>
      </c>
      <c r="J204" t="s">
        <v>1381</v>
      </c>
      <c r="K204" t="s">
        <v>1382</v>
      </c>
      <c r="L204" t="s">
        <v>1383</v>
      </c>
      <c r="M204" t="s">
        <v>1381</v>
      </c>
    </row>
    <row r="205" spans="1:13" x14ac:dyDescent="0.25">
      <c r="A205" t="s">
        <v>39</v>
      </c>
      <c r="B205" t="s">
        <v>1813</v>
      </c>
      <c r="C205" t="s">
        <v>328</v>
      </c>
      <c r="D205" t="s">
        <v>1414</v>
      </c>
      <c r="E205">
        <v>1172.806</v>
      </c>
      <c r="F205" t="s">
        <v>1377</v>
      </c>
      <c r="G205" t="s">
        <v>1814</v>
      </c>
      <c r="H205" t="s">
        <v>1628</v>
      </c>
      <c r="I205" t="s">
        <v>1400</v>
      </c>
      <c r="J205" t="s">
        <v>1381</v>
      </c>
      <c r="K205" t="s">
        <v>1382</v>
      </c>
      <c r="L205" t="s">
        <v>1383</v>
      </c>
      <c r="M205" t="s">
        <v>1381</v>
      </c>
    </row>
    <row r="206" spans="1:13" x14ac:dyDescent="0.25">
      <c r="A206" t="s">
        <v>39</v>
      </c>
      <c r="B206" t="s">
        <v>1815</v>
      </c>
      <c r="C206" t="s">
        <v>328</v>
      </c>
      <c r="D206" t="s">
        <v>1418</v>
      </c>
      <c r="E206">
        <v>1315.103</v>
      </c>
      <c r="F206" t="s">
        <v>1377</v>
      </c>
      <c r="G206" t="s">
        <v>1816</v>
      </c>
      <c r="H206" t="s">
        <v>1628</v>
      </c>
      <c r="I206" t="s">
        <v>1404</v>
      </c>
      <c r="J206" t="s">
        <v>1381</v>
      </c>
      <c r="K206" t="s">
        <v>1382</v>
      </c>
      <c r="L206" t="s">
        <v>1383</v>
      </c>
      <c r="M206" t="s">
        <v>1381</v>
      </c>
    </row>
    <row r="207" spans="1:13" x14ac:dyDescent="0.25">
      <c r="A207" t="s">
        <v>39</v>
      </c>
      <c r="B207" t="s">
        <v>1817</v>
      </c>
      <c r="C207" t="s">
        <v>328</v>
      </c>
      <c r="D207" t="s">
        <v>1420</v>
      </c>
      <c r="E207">
        <v>1231.328</v>
      </c>
      <c r="F207" t="s">
        <v>1377</v>
      </c>
      <c r="G207" t="s">
        <v>1818</v>
      </c>
      <c r="H207" t="s">
        <v>1628</v>
      </c>
      <c r="I207" t="s">
        <v>1408</v>
      </c>
      <c r="J207" t="s">
        <v>1381</v>
      </c>
      <c r="K207" t="s">
        <v>1382</v>
      </c>
      <c r="L207" t="s">
        <v>1383</v>
      </c>
      <c r="M207" t="s">
        <v>1381</v>
      </c>
    </row>
    <row r="208" spans="1:13" x14ac:dyDescent="0.25">
      <c r="A208" t="s">
        <v>39</v>
      </c>
      <c r="B208" t="s">
        <v>1819</v>
      </c>
      <c r="C208" t="s">
        <v>328</v>
      </c>
      <c r="D208" t="s">
        <v>1423</v>
      </c>
      <c r="E208">
        <v>1767.206</v>
      </c>
      <c r="F208" t="s">
        <v>1377</v>
      </c>
      <c r="G208" t="s">
        <v>1820</v>
      </c>
      <c r="H208" t="s">
        <v>1628</v>
      </c>
      <c r="I208" t="s">
        <v>1464</v>
      </c>
      <c r="J208" t="s">
        <v>1381</v>
      </c>
      <c r="K208" t="s">
        <v>1382</v>
      </c>
      <c r="L208" t="s">
        <v>1383</v>
      </c>
      <c r="M208" t="s">
        <v>1381</v>
      </c>
    </row>
    <row r="209" spans="1:13" x14ac:dyDescent="0.25">
      <c r="A209" t="s">
        <v>39</v>
      </c>
      <c r="B209" t="s">
        <v>1821</v>
      </c>
      <c r="C209" t="s">
        <v>329</v>
      </c>
      <c r="D209" t="s">
        <v>1376</v>
      </c>
      <c r="E209">
        <v>7207.89</v>
      </c>
      <c r="F209" t="s">
        <v>1455</v>
      </c>
      <c r="G209" t="s">
        <v>1822</v>
      </c>
      <c r="H209" t="s">
        <v>1628</v>
      </c>
      <c r="I209" t="s">
        <v>1629</v>
      </c>
      <c r="J209" t="s">
        <v>1381</v>
      </c>
      <c r="K209" t="s">
        <v>1382</v>
      </c>
      <c r="L209" t="s">
        <v>1383</v>
      </c>
      <c r="M209" t="s">
        <v>1823</v>
      </c>
    </row>
    <row r="210" spans="1:13" x14ac:dyDescent="0.25">
      <c r="A210" t="s">
        <v>39</v>
      </c>
      <c r="B210" t="s">
        <v>1824</v>
      </c>
      <c r="C210" t="s">
        <v>329</v>
      </c>
      <c r="D210" t="s">
        <v>1386</v>
      </c>
      <c r="E210">
        <v>7553.79</v>
      </c>
      <c r="F210" t="s">
        <v>1455</v>
      </c>
      <c r="G210" t="s">
        <v>1825</v>
      </c>
      <c r="H210" t="s">
        <v>1628</v>
      </c>
      <c r="I210" t="s">
        <v>1633</v>
      </c>
      <c r="J210" t="s">
        <v>1381</v>
      </c>
      <c r="K210" t="s">
        <v>1382</v>
      </c>
      <c r="L210" t="s">
        <v>1383</v>
      </c>
      <c r="M210" t="s">
        <v>1823</v>
      </c>
    </row>
    <row r="211" spans="1:13" x14ac:dyDescent="0.25">
      <c r="A211" t="s">
        <v>39</v>
      </c>
      <c r="B211" t="s">
        <v>1826</v>
      </c>
      <c r="C211" t="s">
        <v>329</v>
      </c>
      <c r="D211" t="s">
        <v>1390</v>
      </c>
      <c r="E211">
        <v>7171.936</v>
      </c>
      <c r="F211" t="s">
        <v>1455</v>
      </c>
      <c r="G211" t="s">
        <v>1827</v>
      </c>
      <c r="H211" t="s">
        <v>1628</v>
      </c>
      <c r="I211" t="s">
        <v>1636</v>
      </c>
      <c r="J211" t="s">
        <v>1381</v>
      </c>
      <c r="K211" t="s">
        <v>1382</v>
      </c>
      <c r="L211" t="s">
        <v>1383</v>
      </c>
      <c r="M211" t="s">
        <v>1823</v>
      </c>
    </row>
    <row r="212" spans="1:13" x14ac:dyDescent="0.25">
      <c r="A212" t="s">
        <v>39</v>
      </c>
      <c r="B212" t="s">
        <v>1828</v>
      </c>
      <c r="C212" t="s">
        <v>329</v>
      </c>
      <c r="D212" t="s">
        <v>1394</v>
      </c>
      <c r="E212">
        <v>7698.367</v>
      </c>
      <c r="F212" t="s">
        <v>1455</v>
      </c>
      <c r="G212" t="s">
        <v>1829</v>
      </c>
      <c r="H212" t="s">
        <v>1628</v>
      </c>
      <c r="I212" t="s">
        <v>1639</v>
      </c>
      <c r="J212" t="s">
        <v>1381</v>
      </c>
      <c r="K212" t="s">
        <v>1382</v>
      </c>
      <c r="L212" t="s">
        <v>1383</v>
      </c>
      <c r="M212" t="s">
        <v>1823</v>
      </c>
    </row>
    <row r="213" spans="1:13" x14ac:dyDescent="0.25">
      <c r="A213" t="s">
        <v>39</v>
      </c>
      <c r="B213" t="s">
        <v>1830</v>
      </c>
      <c r="C213" t="s">
        <v>329</v>
      </c>
      <c r="D213" t="s">
        <v>1398</v>
      </c>
      <c r="E213">
        <v>8149.941</v>
      </c>
      <c r="F213" t="s">
        <v>1455</v>
      </c>
      <c r="G213" t="s">
        <v>1831</v>
      </c>
      <c r="H213" t="s">
        <v>1628</v>
      </c>
      <c r="I213" t="s">
        <v>1380</v>
      </c>
      <c r="J213" t="s">
        <v>1381</v>
      </c>
      <c r="K213" t="s">
        <v>1382</v>
      </c>
      <c r="L213" t="s">
        <v>1383</v>
      </c>
      <c r="M213" t="s">
        <v>1823</v>
      </c>
    </row>
    <row r="214" spans="1:13" x14ac:dyDescent="0.25">
      <c r="A214" t="s">
        <v>39</v>
      </c>
      <c r="B214" t="s">
        <v>1832</v>
      </c>
      <c r="C214" t="s">
        <v>329</v>
      </c>
      <c r="D214" t="s">
        <v>1402</v>
      </c>
      <c r="E214">
        <v>8178.388</v>
      </c>
      <c r="F214" t="s">
        <v>1455</v>
      </c>
      <c r="G214" t="s">
        <v>1833</v>
      </c>
      <c r="H214" t="s">
        <v>1628</v>
      </c>
      <c r="I214" t="s">
        <v>1388</v>
      </c>
      <c r="J214" t="s">
        <v>1381</v>
      </c>
      <c r="K214" t="s">
        <v>1382</v>
      </c>
      <c r="L214" t="s">
        <v>1383</v>
      </c>
      <c r="M214" t="s">
        <v>1823</v>
      </c>
    </row>
    <row r="215" spans="1:13" x14ac:dyDescent="0.25">
      <c r="A215" t="s">
        <v>39</v>
      </c>
      <c r="B215" t="s">
        <v>1834</v>
      </c>
      <c r="C215" t="s">
        <v>329</v>
      </c>
      <c r="D215" t="s">
        <v>1406</v>
      </c>
      <c r="E215">
        <v>8319.522</v>
      </c>
      <c r="F215" t="s">
        <v>1455</v>
      </c>
      <c r="G215" t="s">
        <v>1835</v>
      </c>
      <c r="H215" t="s">
        <v>1628</v>
      </c>
      <c r="I215" t="s">
        <v>1392</v>
      </c>
      <c r="J215" t="s">
        <v>1381</v>
      </c>
      <c r="K215" t="s">
        <v>1382</v>
      </c>
      <c r="L215" t="s">
        <v>1383</v>
      </c>
      <c r="M215" t="s">
        <v>1823</v>
      </c>
    </row>
    <row r="216" spans="1:13" x14ac:dyDescent="0.25">
      <c r="A216" t="s">
        <v>39</v>
      </c>
      <c r="B216" t="s">
        <v>1836</v>
      </c>
      <c r="C216" t="s">
        <v>329</v>
      </c>
      <c r="D216" t="s">
        <v>1410</v>
      </c>
      <c r="E216">
        <v>7760.342</v>
      </c>
      <c r="F216" t="s">
        <v>1455</v>
      </c>
      <c r="G216" t="s">
        <v>1837</v>
      </c>
      <c r="H216" t="s">
        <v>1628</v>
      </c>
      <c r="I216" t="s">
        <v>1464</v>
      </c>
      <c r="J216" t="s">
        <v>1381</v>
      </c>
      <c r="K216" t="s">
        <v>1382</v>
      </c>
      <c r="L216" t="s">
        <v>1383</v>
      </c>
      <c r="M216" t="s">
        <v>1823</v>
      </c>
    </row>
    <row r="217" spans="1:13" x14ac:dyDescent="0.25">
      <c r="A217" t="s">
        <v>39</v>
      </c>
      <c r="B217" t="s">
        <v>1838</v>
      </c>
      <c r="C217" t="s">
        <v>329</v>
      </c>
      <c r="D217" t="s">
        <v>1414</v>
      </c>
      <c r="E217">
        <v>8344.09</v>
      </c>
      <c r="F217" t="s">
        <v>1455</v>
      </c>
      <c r="G217" t="s">
        <v>1839</v>
      </c>
      <c r="H217" t="s">
        <v>1628</v>
      </c>
      <c r="I217" t="s">
        <v>1400</v>
      </c>
      <c r="J217" t="s">
        <v>1381</v>
      </c>
      <c r="K217" t="s">
        <v>1382</v>
      </c>
      <c r="L217" t="s">
        <v>1383</v>
      </c>
      <c r="M217" t="s">
        <v>1823</v>
      </c>
    </row>
    <row r="218" spans="1:13" x14ac:dyDescent="0.25">
      <c r="A218" t="s">
        <v>39</v>
      </c>
      <c r="B218" t="s">
        <v>1840</v>
      </c>
      <c r="C218" t="s">
        <v>329</v>
      </c>
      <c r="D218" t="s">
        <v>1418</v>
      </c>
      <c r="E218">
        <v>8076.672</v>
      </c>
      <c r="F218" t="s">
        <v>1455</v>
      </c>
      <c r="G218" t="s">
        <v>1841</v>
      </c>
      <c r="H218" t="s">
        <v>1628</v>
      </c>
      <c r="I218" t="s">
        <v>1404</v>
      </c>
      <c r="J218" t="s">
        <v>1381</v>
      </c>
      <c r="K218" t="s">
        <v>1382</v>
      </c>
      <c r="L218" t="s">
        <v>1383</v>
      </c>
      <c r="M218" t="s">
        <v>1823</v>
      </c>
    </row>
    <row r="219" spans="1:13" x14ac:dyDescent="0.25">
      <c r="A219" t="s">
        <v>39</v>
      </c>
      <c r="B219" t="s">
        <v>1842</v>
      </c>
      <c r="C219" t="s">
        <v>329</v>
      </c>
      <c r="D219" t="s">
        <v>1420</v>
      </c>
      <c r="E219">
        <v>8128.541</v>
      </c>
      <c r="F219" t="s">
        <v>1455</v>
      </c>
      <c r="G219" t="s">
        <v>1843</v>
      </c>
      <c r="H219" t="s">
        <v>1628</v>
      </c>
      <c r="I219" t="s">
        <v>1408</v>
      </c>
      <c r="J219" t="s">
        <v>1381</v>
      </c>
      <c r="K219" t="s">
        <v>1382</v>
      </c>
      <c r="L219" t="s">
        <v>1383</v>
      </c>
      <c r="M219" t="s">
        <v>1823</v>
      </c>
    </row>
    <row r="220" spans="1:13" x14ac:dyDescent="0.25">
      <c r="A220" t="s">
        <v>39</v>
      </c>
      <c r="B220" t="s">
        <v>1844</v>
      </c>
      <c r="C220" t="s">
        <v>329</v>
      </c>
      <c r="D220" t="s">
        <v>1423</v>
      </c>
      <c r="E220">
        <v>12171.814</v>
      </c>
      <c r="F220" t="s">
        <v>1455</v>
      </c>
      <c r="G220" t="s">
        <v>1845</v>
      </c>
      <c r="H220" t="s">
        <v>1628</v>
      </c>
      <c r="I220" t="s">
        <v>1464</v>
      </c>
      <c r="J220" t="s">
        <v>1381</v>
      </c>
      <c r="K220" t="s">
        <v>1382</v>
      </c>
      <c r="L220" t="s">
        <v>1383</v>
      </c>
      <c r="M220" t="s">
        <v>1846</v>
      </c>
    </row>
    <row r="221" spans="1:13" x14ac:dyDescent="0.25">
      <c r="A221" t="s">
        <v>39</v>
      </c>
      <c r="B221" t="s">
        <v>1847</v>
      </c>
      <c r="C221" t="s">
        <v>330</v>
      </c>
      <c r="D221" t="s">
        <v>1376</v>
      </c>
      <c r="E221">
        <v>1551.147</v>
      </c>
      <c r="F221" t="s">
        <v>1377</v>
      </c>
      <c r="G221" t="s">
        <v>1848</v>
      </c>
      <c r="H221" t="s">
        <v>1628</v>
      </c>
      <c r="I221" t="s">
        <v>1629</v>
      </c>
      <c r="J221" t="s">
        <v>1381</v>
      </c>
      <c r="K221" t="s">
        <v>1382</v>
      </c>
      <c r="L221" t="s">
        <v>1383</v>
      </c>
      <c r="M221" t="s">
        <v>1381</v>
      </c>
    </row>
    <row r="222" spans="1:13" x14ac:dyDescent="0.25">
      <c r="A222" t="s">
        <v>39</v>
      </c>
      <c r="B222" t="s">
        <v>1849</v>
      </c>
      <c r="C222" t="s">
        <v>330</v>
      </c>
      <c r="D222" t="s">
        <v>1386</v>
      </c>
      <c r="E222">
        <v>1221.523</v>
      </c>
      <c r="F222" t="s">
        <v>1377</v>
      </c>
      <c r="G222" t="s">
        <v>1850</v>
      </c>
      <c r="H222" t="s">
        <v>1628</v>
      </c>
      <c r="I222" t="s">
        <v>1633</v>
      </c>
      <c r="J222" t="s">
        <v>1381</v>
      </c>
      <c r="K222" t="s">
        <v>1382</v>
      </c>
      <c r="L222" t="s">
        <v>1383</v>
      </c>
      <c r="M222" t="s">
        <v>1381</v>
      </c>
    </row>
    <row r="223" spans="1:13" x14ac:dyDescent="0.25">
      <c r="A223" t="s">
        <v>39</v>
      </c>
      <c r="B223" t="s">
        <v>1851</v>
      </c>
      <c r="C223" t="s">
        <v>330</v>
      </c>
      <c r="D223" t="s">
        <v>1390</v>
      </c>
      <c r="E223">
        <v>1416.483</v>
      </c>
      <c r="F223" t="s">
        <v>1377</v>
      </c>
      <c r="G223" t="s">
        <v>1852</v>
      </c>
      <c r="H223" t="s">
        <v>1628</v>
      </c>
      <c r="I223" t="s">
        <v>1636</v>
      </c>
      <c r="J223" t="s">
        <v>1381</v>
      </c>
      <c r="K223" t="s">
        <v>1382</v>
      </c>
      <c r="L223" t="s">
        <v>1383</v>
      </c>
      <c r="M223" t="s">
        <v>1381</v>
      </c>
    </row>
    <row r="224" spans="1:13" x14ac:dyDescent="0.25">
      <c r="A224" t="s">
        <v>39</v>
      </c>
      <c r="B224" t="s">
        <v>1853</v>
      </c>
      <c r="C224" t="s">
        <v>330</v>
      </c>
      <c r="D224" t="s">
        <v>1394</v>
      </c>
      <c r="E224">
        <v>1840.518</v>
      </c>
      <c r="F224" t="s">
        <v>1377</v>
      </c>
      <c r="G224" t="s">
        <v>1854</v>
      </c>
      <c r="H224" t="s">
        <v>1628</v>
      </c>
      <c r="I224" t="s">
        <v>1639</v>
      </c>
      <c r="J224" t="s">
        <v>1381</v>
      </c>
      <c r="K224" t="s">
        <v>1382</v>
      </c>
      <c r="L224" t="s">
        <v>1383</v>
      </c>
      <c r="M224" t="s">
        <v>1381</v>
      </c>
    </row>
    <row r="225" spans="1:13" x14ac:dyDescent="0.25">
      <c r="A225" t="s">
        <v>39</v>
      </c>
      <c r="B225" t="s">
        <v>1855</v>
      </c>
      <c r="C225" t="s">
        <v>330</v>
      </c>
      <c r="D225" t="s">
        <v>1398</v>
      </c>
      <c r="E225">
        <v>2709.17</v>
      </c>
      <c r="F225" t="s">
        <v>1377</v>
      </c>
      <c r="G225" t="s">
        <v>1856</v>
      </c>
      <c r="H225" t="s">
        <v>1628</v>
      </c>
      <c r="I225" t="s">
        <v>1380</v>
      </c>
      <c r="J225" t="s">
        <v>1381</v>
      </c>
      <c r="K225" t="s">
        <v>1382</v>
      </c>
      <c r="L225" t="s">
        <v>1383</v>
      </c>
      <c r="M225" t="s">
        <v>1381</v>
      </c>
    </row>
    <row r="226" spans="1:13" x14ac:dyDescent="0.25">
      <c r="A226" t="s">
        <v>39</v>
      </c>
      <c r="B226" t="s">
        <v>1857</v>
      </c>
      <c r="C226" t="s">
        <v>330</v>
      </c>
      <c r="D226" t="s">
        <v>1402</v>
      </c>
      <c r="E226">
        <v>2244.127</v>
      </c>
      <c r="F226" t="s">
        <v>1377</v>
      </c>
      <c r="G226" t="s">
        <v>1858</v>
      </c>
      <c r="H226" t="s">
        <v>1628</v>
      </c>
      <c r="I226" t="s">
        <v>1388</v>
      </c>
      <c r="J226" t="s">
        <v>1381</v>
      </c>
      <c r="K226" t="s">
        <v>1382</v>
      </c>
      <c r="L226" t="s">
        <v>1383</v>
      </c>
      <c r="M226" t="s">
        <v>1381</v>
      </c>
    </row>
    <row r="227" spans="1:13" x14ac:dyDescent="0.25">
      <c r="A227" t="s">
        <v>39</v>
      </c>
      <c r="B227" t="s">
        <v>1859</v>
      </c>
      <c r="C227" t="s">
        <v>330</v>
      </c>
      <c r="D227" t="s">
        <v>1406</v>
      </c>
      <c r="E227">
        <v>2550.101</v>
      </c>
      <c r="F227" t="s">
        <v>1377</v>
      </c>
      <c r="G227" t="s">
        <v>1860</v>
      </c>
      <c r="H227" t="s">
        <v>1628</v>
      </c>
      <c r="I227" t="s">
        <v>1392</v>
      </c>
      <c r="J227" t="s">
        <v>1381</v>
      </c>
      <c r="K227" t="s">
        <v>1382</v>
      </c>
      <c r="L227" t="s">
        <v>1383</v>
      </c>
      <c r="M227" t="s">
        <v>1381</v>
      </c>
    </row>
    <row r="228" spans="1:13" x14ac:dyDescent="0.25">
      <c r="A228" t="s">
        <v>39</v>
      </c>
      <c r="B228" t="s">
        <v>1861</v>
      </c>
      <c r="C228" t="s">
        <v>330</v>
      </c>
      <c r="D228" t="s">
        <v>1410</v>
      </c>
      <c r="E228">
        <v>2540.861</v>
      </c>
      <c r="F228" t="s">
        <v>1377</v>
      </c>
      <c r="G228" t="s">
        <v>1862</v>
      </c>
      <c r="H228" t="s">
        <v>1628</v>
      </c>
      <c r="I228" t="s">
        <v>1464</v>
      </c>
      <c r="J228" t="s">
        <v>1381</v>
      </c>
      <c r="K228" t="s">
        <v>1382</v>
      </c>
      <c r="L228" t="s">
        <v>1383</v>
      </c>
      <c r="M228" t="s">
        <v>1381</v>
      </c>
    </row>
    <row r="229" spans="1:13" x14ac:dyDescent="0.25">
      <c r="A229" t="s">
        <v>39</v>
      </c>
      <c r="B229" t="s">
        <v>1863</v>
      </c>
      <c r="C229" t="s">
        <v>330</v>
      </c>
      <c r="D229" t="s">
        <v>1414</v>
      </c>
      <c r="E229">
        <v>2501.643</v>
      </c>
      <c r="F229" t="s">
        <v>1377</v>
      </c>
      <c r="G229" t="s">
        <v>1864</v>
      </c>
      <c r="H229" t="s">
        <v>1628</v>
      </c>
      <c r="I229" t="s">
        <v>1400</v>
      </c>
      <c r="J229" t="s">
        <v>1381</v>
      </c>
      <c r="K229" t="s">
        <v>1382</v>
      </c>
      <c r="L229" t="s">
        <v>1383</v>
      </c>
      <c r="M229" t="s">
        <v>1381</v>
      </c>
    </row>
    <row r="230" spans="1:13" x14ac:dyDescent="0.25">
      <c r="A230" t="s">
        <v>39</v>
      </c>
      <c r="B230" t="s">
        <v>1865</v>
      </c>
      <c r="C230" t="s">
        <v>330</v>
      </c>
      <c r="D230" t="s">
        <v>1418</v>
      </c>
      <c r="E230">
        <v>2041.795</v>
      </c>
      <c r="F230" t="s">
        <v>1377</v>
      </c>
      <c r="G230" t="s">
        <v>1866</v>
      </c>
      <c r="H230" t="s">
        <v>1628</v>
      </c>
      <c r="I230" t="s">
        <v>1404</v>
      </c>
      <c r="J230" t="s">
        <v>1381</v>
      </c>
      <c r="K230" t="s">
        <v>1382</v>
      </c>
      <c r="L230" t="s">
        <v>1383</v>
      </c>
      <c r="M230" t="s">
        <v>1381</v>
      </c>
    </row>
    <row r="231" spans="1:13" x14ac:dyDescent="0.25">
      <c r="A231" t="s">
        <v>39</v>
      </c>
      <c r="B231" t="s">
        <v>1867</v>
      </c>
      <c r="C231" t="s">
        <v>330</v>
      </c>
      <c r="D231" t="s">
        <v>1420</v>
      </c>
      <c r="E231">
        <v>2498.013</v>
      </c>
      <c r="F231" t="s">
        <v>1377</v>
      </c>
      <c r="G231" t="s">
        <v>1868</v>
      </c>
      <c r="H231" t="s">
        <v>1628</v>
      </c>
      <c r="I231" t="s">
        <v>1408</v>
      </c>
      <c r="J231" t="s">
        <v>1381</v>
      </c>
      <c r="K231" t="s">
        <v>1382</v>
      </c>
      <c r="L231" t="s">
        <v>1383</v>
      </c>
      <c r="M231" t="s">
        <v>1381</v>
      </c>
    </row>
    <row r="232" spans="1:13" x14ac:dyDescent="0.25">
      <c r="A232" t="s">
        <v>39</v>
      </c>
      <c r="B232" t="s">
        <v>1869</v>
      </c>
      <c r="C232" t="s">
        <v>330</v>
      </c>
      <c r="D232" t="s">
        <v>1423</v>
      </c>
      <c r="E232">
        <v>2540.759</v>
      </c>
      <c r="F232" t="s">
        <v>1377</v>
      </c>
      <c r="G232" t="s">
        <v>1870</v>
      </c>
      <c r="H232" t="s">
        <v>1628</v>
      </c>
      <c r="I232" t="s">
        <v>1464</v>
      </c>
      <c r="J232" t="s">
        <v>1381</v>
      </c>
      <c r="K232" t="s">
        <v>1382</v>
      </c>
      <c r="L232" t="s">
        <v>1383</v>
      </c>
      <c r="M232" t="s">
        <v>1381</v>
      </c>
    </row>
    <row r="233" spans="1:13" x14ac:dyDescent="0.25">
      <c r="A233" t="s">
        <v>39</v>
      </c>
      <c r="B233" t="s">
        <v>1871</v>
      </c>
      <c r="C233" t="s">
        <v>331</v>
      </c>
      <c r="D233" t="s">
        <v>1376</v>
      </c>
      <c r="E233">
        <v>24357.359</v>
      </c>
      <c r="F233" t="s">
        <v>1455</v>
      </c>
      <c r="G233" t="s">
        <v>1872</v>
      </c>
      <c r="H233" t="s">
        <v>1628</v>
      </c>
      <c r="I233" t="s">
        <v>1629</v>
      </c>
      <c r="J233" t="s">
        <v>1381</v>
      </c>
      <c r="K233" t="s">
        <v>1382</v>
      </c>
      <c r="L233" t="s">
        <v>1383</v>
      </c>
      <c r="M233" t="s">
        <v>1873</v>
      </c>
    </row>
    <row r="234" spans="1:13" x14ac:dyDescent="0.25">
      <c r="A234" t="s">
        <v>39</v>
      </c>
      <c r="B234" t="s">
        <v>1874</v>
      </c>
      <c r="C234" t="s">
        <v>331</v>
      </c>
      <c r="D234" t="s">
        <v>1386</v>
      </c>
      <c r="E234">
        <v>25566.601</v>
      </c>
      <c r="F234" t="s">
        <v>1455</v>
      </c>
      <c r="G234" t="s">
        <v>1875</v>
      </c>
      <c r="H234" t="s">
        <v>1628</v>
      </c>
      <c r="I234" t="s">
        <v>1633</v>
      </c>
      <c r="J234" t="s">
        <v>1381</v>
      </c>
      <c r="K234" t="s">
        <v>1382</v>
      </c>
      <c r="L234" t="s">
        <v>1383</v>
      </c>
      <c r="M234" t="s">
        <v>1873</v>
      </c>
    </row>
    <row r="235" spans="1:13" x14ac:dyDescent="0.25">
      <c r="A235" t="s">
        <v>39</v>
      </c>
      <c r="B235" t="s">
        <v>1876</v>
      </c>
      <c r="C235" t="s">
        <v>331</v>
      </c>
      <c r="D235" t="s">
        <v>1390</v>
      </c>
      <c r="E235">
        <v>27303.219</v>
      </c>
      <c r="F235" t="s">
        <v>1455</v>
      </c>
      <c r="G235" t="s">
        <v>1877</v>
      </c>
      <c r="H235" t="s">
        <v>1628</v>
      </c>
      <c r="I235" t="s">
        <v>1636</v>
      </c>
      <c r="J235" t="s">
        <v>1381</v>
      </c>
      <c r="K235" t="s">
        <v>1382</v>
      </c>
      <c r="L235" t="s">
        <v>1383</v>
      </c>
      <c r="M235" t="s">
        <v>1873</v>
      </c>
    </row>
    <row r="236" spans="1:13" x14ac:dyDescent="0.25">
      <c r="A236" t="s">
        <v>39</v>
      </c>
      <c r="B236" t="s">
        <v>1878</v>
      </c>
      <c r="C236" t="s">
        <v>331</v>
      </c>
      <c r="D236" t="s">
        <v>1394</v>
      </c>
      <c r="E236">
        <v>27875.268</v>
      </c>
      <c r="F236" t="s">
        <v>1455</v>
      </c>
      <c r="G236" t="s">
        <v>1879</v>
      </c>
      <c r="H236" t="s">
        <v>1628</v>
      </c>
      <c r="I236" t="s">
        <v>1639</v>
      </c>
      <c r="J236" t="s">
        <v>1381</v>
      </c>
      <c r="K236" t="s">
        <v>1382</v>
      </c>
      <c r="L236" t="s">
        <v>1383</v>
      </c>
      <c r="M236" t="s">
        <v>1873</v>
      </c>
    </row>
    <row r="237" spans="1:13" x14ac:dyDescent="0.25">
      <c r="A237" t="s">
        <v>39</v>
      </c>
      <c r="B237" t="s">
        <v>1880</v>
      </c>
      <c r="C237" t="s">
        <v>331</v>
      </c>
      <c r="D237" t="s">
        <v>1398</v>
      </c>
      <c r="E237">
        <v>29034.426</v>
      </c>
      <c r="F237" t="s">
        <v>1455</v>
      </c>
      <c r="G237" t="s">
        <v>1881</v>
      </c>
      <c r="H237" t="s">
        <v>1628</v>
      </c>
      <c r="I237" t="s">
        <v>1380</v>
      </c>
      <c r="J237" t="s">
        <v>1381</v>
      </c>
      <c r="K237" t="s">
        <v>1382</v>
      </c>
      <c r="L237" t="s">
        <v>1383</v>
      </c>
      <c r="M237" t="s">
        <v>1873</v>
      </c>
    </row>
    <row r="238" spans="1:13" x14ac:dyDescent="0.25">
      <c r="A238" t="s">
        <v>39</v>
      </c>
      <c r="B238" t="s">
        <v>1882</v>
      </c>
      <c r="C238" t="s">
        <v>331</v>
      </c>
      <c r="D238" t="s">
        <v>1402</v>
      </c>
      <c r="E238">
        <v>28333.513</v>
      </c>
      <c r="F238" t="s">
        <v>1455</v>
      </c>
      <c r="G238" t="s">
        <v>1883</v>
      </c>
      <c r="H238" t="s">
        <v>1628</v>
      </c>
      <c r="I238" t="s">
        <v>1388</v>
      </c>
      <c r="J238" t="s">
        <v>1381</v>
      </c>
      <c r="K238" t="s">
        <v>1382</v>
      </c>
      <c r="L238" t="s">
        <v>1383</v>
      </c>
      <c r="M238" t="s">
        <v>1873</v>
      </c>
    </row>
    <row r="239" spans="1:13" x14ac:dyDescent="0.25">
      <c r="A239" t="s">
        <v>39</v>
      </c>
      <c r="B239" t="s">
        <v>1884</v>
      </c>
      <c r="C239" t="s">
        <v>331</v>
      </c>
      <c r="D239" t="s">
        <v>1406</v>
      </c>
      <c r="E239">
        <v>27641.832</v>
      </c>
      <c r="F239" t="s">
        <v>1455</v>
      </c>
      <c r="G239" t="s">
        <v>1885</v>
      </c>
      <c r="H239" t="s">
        <v>1628</v>
      </c>
      <c r="I239" t="s">
        <v>1392</v>
      </c>
      <c r="J239" t="s">
        <v>1381</v>
      </c>
      <c r="K239" t="s">
        <v>1382</v>
      </c>
      <c r="L239" t="s">
        <v>1383</v>
      </c>
      <c r="M239" t="s">
        <v>1873</v>
      </c>
    </row>
    <row r="240" spans="1:13" x14ac:dyDescent="0.25">
      <c r="A240" t="s">
        <v>39</v>
      </c>
      <c r="B240" t="s">
        <v>1886</v>
      </c>
      <c r="C240" t="s">
        <v>331</v>
      </c>
      <c r="D240" t="s">
        <v>1410</v>
      </c>
      <c r="E240">
        <v>29859.988</v>
      </c>
      <c r="F240" t="s">
        <v>1455</v>
      </c>
      <c r="G240" t="s">
        <v>1887</v>
      </c>
      <c r="H240" t="s">
        <v>1628</v>
      </c>
      <c r="I240" t="s">
        <v>1464</v>
      </c>
      <c r="J240" t="s">
        <v>1381</v>
      </c>
      <c r="K240" t="s">
        <v>1382</v>
      </c>
      <c r="L240" t="s">
        <v>1383</v>
      </c>
      <c r="M240" t="s">
        <v>1873</v>
      </c>
    </row>
    <row r="241" spans="1:13" x14ac:dyDescent="0.25">
      <c r="A241" t="s">
        <v>39</v>
      </c>
      <c r="B241" t="s">
        <v>1888</v>
      </c>
      <c r="C241" t="s">
        <v>331</v>
      </c>
      <c r="D241" t="s">
        <v>1414</v>
      </c>
      <c r="E241">
        <v>33145.954</v>
      </c>
      <c r="F241" t="s">
        <v>1455</v>
      </c>
      <c r="G241" t="s">
        <v>1889</v>
      </c>
      <c r="H241" t="s">
        <v>1628</v>
      </c>
      <c r="I241" t="s">
        <v>1400</v>
      </c>
      <c r="J241" t="s">
        <v>1381</v>
      </c>
      <c r="K241" t="s">
        <v>1382</v>
      </c>
      <c r="L241" t="s">
        <v>1383</v>
      </c>
      <c r="M241" t="s">
        <v>1873</v>
      </c>
    </row>
    <row r="242" spans="1:13" x14ac:dyDescent="0.25">
      <c r="A242" t="s">
        <v>39</v>
      </c>
      <c r="B242" t="s">
        <v>1890</v>
      </c>
      <c r="C242" t="s">
        <v>331</v>
      </c>
      <c r="D242" t="s">
        <v>1418</v>
      </c>
      <c r="E242">
        <v>30117.227</v>
      </c>
      <c r="F242" t="s">
        <v>1455</v>
      </c>
      <c r="G242" t="s">
        <v>1891</v>
      </c>
      <c r="H242" t="s">
        <v>1628</v>
      </c>
      <c r="I242" t="s">
        <v>1404</v>
      </c>
      <c r="J242" t="s">
        <v>1381</v>
      </c>
      <c r="K242" t="s">
        <v>1382</v>
      </c>
      <c r="L242" t="s">
        <v>1383</v>
      </c>
      <c r="M242" t="s">
        <v>1873</v>
      </c>
    </row>
    <row r="243" spans="1:13" x14ac:dyDescent="0.25">
      <c r="A243" t="s">
        <v>39</v>
      </c>
      <c r="B243" t="s">
        <v>1892</v>
      </c>
      <c r="C243" t="s">
        <v>331</v>
      </c>
      <c r="D243" t="s">
        <v>1420</v>
      </c>
      <c r="E243">
        <v>30946.877</v>
      </c>
      <c r="F243" t="s">
        <v>1455</v>
      </c>
      <c r="G243" t="s">
        <v>1893</v>
      </c>
      <c r="H243" t="s">
        <v>1628</v>
      </c>
      <c r="I243" t="s">
        <v>1408</v>
      </c>
      <c r="J243" t="s">
        <v>1381</v>
      </c>
      <c r="K243" t="s">
        <v>1382</v>
      </c>
      <c r="L243" t="s">
        <v>1383</v>
      </c>
      <c r="M243" t="s">
        <v>1873</v>
      </c>
    </row>
    <row r="244" spans="1:13" x14ac:dyDescent="0.25">
      <c r="A244" t="s">
        <v>39</v>
      </c>
      <c r="B244" t="s">
        <v>1894</v>
      </c>
      <c r="C244" t="s">
        <v>331</v>
      </c>
      <c r="D244" t="s">
        <v>1423</v>
      </c>
      <c r="E244">
        <v>32994.068</v>
      </c>
      <c r="F244" t="s">
        <v>1455</v>
      </c>
      <c r="G244" t="s">
        <v>1895</v>
      </c>
      <c r="H244" t="s">
        <v>1628</v>
      </c>
      <c r="I244" t="s">
        <v>1464</v>
      </c>
      <c r="J244" t="s">
        <v>1381</v>
      </c>
      <c r="K244" t="s">
        <v>1382</v>
      </c>
      <c r="L244" t="s">
        <v>1383</v>
      </c>
      <c r="M244" t="s">
        <v>1896</v>
      </c>
    </row>
    <row r="245" spans="1:13" x14ac:dyDescent="0.25">
      <c r="A245" t="s">
        <v>39</v>
      </c>
      <c r="B245" t="s">
        <v>1897</v>
      </c>
      <c r="C245" t="s">
        <v>334</v>
      </c>
      <c r="D245" t="s">
        <v>1376</v>
      </c>
      <c r="E245">
        <v>8625.552</v>
      </c>
      <c r="F245" t="s">
        <v>1455</v>
      </c>
      <c r="G245" t="s">
        <v>1898</v>
      </c>
      <c r="H245" t="s">
        <v>1628</v>
      </c>
      <c r="I245" t="s">
        <v>1629</v>
      </c>
      <c r="J245" t="s">
        <v>1381</v>
      </c>
      <c r="K245" t="s">
        <v>1382</v>
      </c>
      <c r="L245" t="s">
        <v>1383</v>
      </c>
      <c r="M245" t="s">
        <v>1899</v>
      </c>
    </row>
    <row r="246" spans="1:13" x14ac:dyDescent="0.25">
      <c r="A246" t="s">
        <v>39</v>
      </c>
      <c r="B246" t="s">
        <v>1900</v>
      </c>
      <c r="C246" t="s">
        <v>334</v>
      </c>
      <c r="D246" t="s">
        <v>1386</v>
      </c>
      <c r="E246">
        <v>8785.54</v>
      </c>
      <c r="F246" t="s">
        <v>1455</v>
      </c>
      <c r="G246" t="s">
        <v>1901</v>
      </c>
      <c r="H246" t="s">
        <v>1628</v>
      </c>
      <c r="I246" t="s">
        <v>1633</v>
      </c>
      <c r="J246" t="s">
        <v>1381</v>
      </c>
      <c r="K246" t="s">
        <v>1382</v>
      </c>
      <c r="L246" t="s">
        <v>1383</v>
      </c>
      <c r="M246" t="s">
        <v>1899</v>
      </c>
    </row>
    <row r="247" spans="1:13" x14ac:dyDescent="0.25">
      <c r="A247" t="s">
        <v>39</v>
      </c>
      <c r="B247" t="s">
        <v>1902</v>
      </c>
      <c r="C247" t="s">
        <v>334</v>
      </c>
      <c r="D247" t="s">
        <v>1390</v>
      </c>
      <c r="E247">
        <v>9462.491</v>
      </c>
      <c r="F247" t="s">
        <v>1455</v>
      </c>
      <c r="G247" t="s">
        <v>1903</v>
      </c>
      <c r="H247" t="s">
        <v>1628</v>
      </c>
      <c r="I247" t="s">
        <v>1636</v>
      </c>
      <c r="J247" t="s">
        <v>1381</v>
      </c>
      <c r="K247" t="s">
        <v>1382</v>
      </c>
      <c r="L247" t="s">
        <v>1383</v>
      </c>
      <c r="M247" t="s">
        <v>1899</v>
      </c>
    </row>
    <row r="248" spans="1:13" x14ac:dyDescent="0.25">
      <c r="A248" t="s">
        <v>39</v>
      </c>
      <c r="B248" t="s">
        <v>1904</v>
      </c>
      <c r="C248" t="s">
        <v>334</v>
      </c>
      <c r="D248" t="s">
        <v>1394</v>
      </c>
      <c r="E248">
        <v>9698.752</v>
      </c>
      <c r="F248" t="s">
        <v>1455</v>
      </c>
      <c r="G248" t="s">
        <v>1905</v>
      </c>
      <c r="H248" t="s">
        <v>1628</v>
      </c>
      <c r="I248" t="s">
        <v>1639</v>
      </c>
      <c r="J248" t="s">
        <v>1381</v>
      </c>
      <c r="K248" t="s">
        <v>1382</v>
      </c>
      <c r="L248" t="s">
        <v>1383</v>
      </c>
      <c r="M248" t="s">
        <v>1899</v>
      </c>
    </row>
    <row r="249" spans="1:13" x14ac:dyDescent="0.25">
      <c r="A249" t="s">
        <v>39</v>
      </c>
      <c r="B249" t="s">
        <v>1906</v>
      </c>
      <c r="C249" t="s">
        <v>334</v>
      </c>
      <c r="D249" t="s">
        <v>1398</v>
      </c>
      <c r="E249">
        <v>9917.278</v>
      </c>
      <c r="F249" t="s">
        <v>1455</v>
      </c>
      <c r="G249" t="s">
        <v>1907</v>
      </c>
      <c r="H249" t="s">
        <v>1628</v>
      </c>
      <c r="I249" t="s">
        <v>1380</v>
      </c>
      <c r="J249" t="s">
        <v>1381</v>
      </c>
      <c r="K249" t="s">
        <v>1382</v>
      </c>
      <c r="L249" t="s">
        <v>1383</v>
      </c>
      <c r="M249" t="s">
        <v>1899</v>
      </c>
    </row>
    <row r="250" spans="1:13" x14ac:dyDescent="0.25">
      <c r="A250" t="s">
        <v>39</v>
      </c>
      <c r="B250" t="s">
        <v>1908</v>
      </c>
      <c r="C250" t="s">
        <v>334</v>
      </c>
      <c r="D250" t="s">
        <v>1402</v>
      </c>
      <c r="E250">
        <v>12666.6</v>
      </c>
      <c r="F250" t="s">
        <v>1455</v>
      </c>
      <c r="G250" t="s">
        <v>1909</v>
      </c>
      <c r="H250" t="s">
        <v>1628</v>
      </c>
      <c r="I250" t="s">
        <v>1388</v>
      </c>
      <c r="J250" t="s">
        <v>1381</v>
      </c>
      <c r="K250" t="s">
        <v>1382</v>
      </c>
      <c r="L250" t="s">
        <v>1383</v>
      </c>
      <c r="M250" t="s">
        <v>1899</v>
      </c>
    </row>
    <row r="251" spans="1:13" x14ac:dyDescent="0.25">
      <c r="A251" t="s">
        <v>39</v>
      </c>
      <c r="B251" t="s">
        <v>1910</v>
      </c>
      <c r="C251" t="s">
        <v>334</v>
      </c>
      <c r="D251" t="s">
        <v>1406</v>
      </c>
      <c r="E251">
        <v>12922.012</v>
      </c>
      <c r="F251" t="s">
        <v>1455</v>
      </c>
      <c r="G251" t="s">
        <v>1911</v>
      </c>
      <c r="H251" t="s">
        <v>1628</v>
      </c>
      <c r="I251" t="s">
        <v>1392</v>
      </c>
      <c r="J251" t="s">
        <v>1381</v>
      </c>
      <c r="K251" t="s">
        <v>1382</v>
      </c>
      <c r="L251" t="s">
        <v>1383</v>
      </c>
      <c r="M251" t="s">
        <v>1899</v>
      </c>
    </row>
    <row r="252" spans="1:13" x14ac:dyDescent="0.25">
      <c r="A252" t="s">
        <v>39</v>
      </c>
      <c r="B252" t="s">
        <v>1912</v>
      </c>
      <c r="C252" t="s">
        <v>334</v>
      </c>
      <c r="D252" t="s">
        <v>1410</v>
      </c>
      <c r="E252">
        <v>13530.565</v>
      </c>
      <c r="F252" t="s">
        <v>1455</v>
      </c>
      <c r="G252" t="s">
        <v>1913</v>
      </c>
      <c r="H252" t="s">
        <v>1628</v>
      </c>
      <c r="I252" t="s">
        <v>1464</v>
      </c>
      <c r="J252" t="s">
        <v>1381</v>
      </c>
      <c r="K252" t="s">
        <v>1382</v>
      </c>
      <c r="L252" t="s">
        <v>1383</v>
      </c>
      <c r="M252" t="s">
        <v>1899</v>
      </c>
    </row>
    <row r="253" spans="1:13" x14ac:dyDescent="0.25">
      <c r="A253" t="s">
        <v>39</v>
      </c>
      <c r="B253" t="s">
        <v>1914</v>
      </c>
      <c r="C253" t="s">
        <v>334</v>
      </c>
      <c r="D253" t="s">
        <v>1414</v>
      </c>
      <c r="E253">
        <v>14785.553</v>
      </c>
      <c r="F253" t="s">
        <v>1455</v>
      </c>
      <c r="G253" t="s">
        <v>1915</v>
      </c>
      <c r="H253" t="s">
        <v>1628</v>
      </c>
      <c r="I253" t="s">
        <v>1400</v>
      </c>
      <c r="J253" t="s">
        <v>1381</v>
      </c>
      <c r="K253" t="s">
        <v>1382</v>
      </c>
      <c r="L253" t="s">
        <v>1383</v>
      </c>
      <c r="M253" t="s">
        <v>1899</v>
      </c>
    </row>
    <row r="254" spans="1:13" x14ac:dyDescent="0.25">
      <c r="A254" t="s">
        <v>39</v>
      </c>
      <c r="B254" t="s">
        <v>1916</v>
      </c>
      <c r="C254" t="s">
        <v>334</v>
      </c>
      <c r="D254" t="s">
        <v>1418</v>
      </c>
      <c r="E254">
        <v>15351.967</v>
      </c>
      <c r="F254" t="s">
        <v>1455</v>
      </c>
      <c r="G254" t="s">
        <v>1917</v>
      </c>
      <c r="H254" t="s">
        <v>1628</v>
      </c>
      <c r="I254" t="s">
        <v>1404</v>
      </c>
      <c r="J254" t="s">
        <v>1381</v>
      </c>
      <c r="K254" t="s">
        <v>1382</v>
      </c>
      <c r="L254" t="s">
        <v>1383</v>
      </c>
      <c r="M254" t="s">
        <v>1899</v>
      </c>
    </row>
    <row r="255" spans="1:13" x14ac:dyDescent="0.25">
      <c r="A255" t="s">
        <v>39</v>
      </c>
      <c r="B255" t="s">
        <v>1918</v>
      </c>
      <c r="C255" t="s">
        <v>334</v>
      </c>
      <c r="D255" t="s">
        <v>1420</v>
      </c>
      <c r="E255">
        <v>16013.634</v>
      </c>
      <c r="F255" t="s">
        <v>1455</v>
      </c>
      <c r="G255" t="s">
        <v>1919</v>
      </c>
      <c r="H255" t="s">
        <v>1628</v>
      </c>
      <c r="I255" t="s">
        <v>1408</v>
      </c>
      <c r="J255" t="s">
        <v>1381</v>
      </c>
      <c r="K255" t="s">
        <v>1382</v>
      </c>
      <c r="L255" t="s">
        <v>1383</v>
      </c>
      <c r="M255" t="s">
        <v>1899</v>
      </c>
    </row>
    <row r="256" spans="1:13" x14ac:dyDescent="0.25">
      <c r="A256" t="s">
        <v>39</v>
      </c>
      <c r="B256" t="s">
        <v>1920</v>
      </c>
      <c r="C256" t="s">
        <v>334</v>
      </c>
      <c r="D256" t="s">
        <v>1423</v>
      </c>
      <c r="E256">
        <v>15895.891</v>
      </c>
      <c r="F256" t="s">
        <v>1455</v>
      </c>
      <c r="G256" t="s">
        <v>1921</v>
      </c>
      <c r="H256" t="s">
        <v>1628</v>
      </c>
      <c r="I256" t="s">
        <v>1464</v>
      </c>
      <c r="J256" t="s">
        <v>1381</v>
      </c>
      <c r="K256" t="s">
        <v>1382</v>
      </c>
      <c r="L256" t="s">
        <v>1383</v>
      </c>
      <c r="M256" t="s">
        <v>1922</v>
      </c>
    </row>
    <row r="257" spans="1:13" x14ac:dyDescent="0.25">
      <c r="A257" t="s">
        <v>39</v>
      </c>
      <c r="B257" t="s">
        <v>1923</v>
      </c>
      <c r="C257" t="s">
        <v>339</v>
      </c>
      <c r="D257" t="s">
        <v>1376</v>
      </c>
      <c r="E257">
        <v>1.802</v>
      </c>
      <c r="F257" t="s">
        <v>1377</v>
      </c>
      <c r="G257" t="s">
        <v>1924</v>
      </c>
      <c r="H257" t="s">
        <v>1628</v>
      </c>
      <c r="I257" t="s">
        <v>1629</v>
      </c>
      <c r="J257" t="s">
        <v>1381</v>
      </c>
      <c r="K257" t="s">
        <v>1382</v>
      </c>
      <c r="L257" t="s">
        <v>1383</v>
      </c>
      <c r="M257" t="s">
        <v>1381</v>
      </c>
    </row>
    <row r="258" spans="1:13" x14ac:dyDescent="0.25">
      <c r="A258" t="s">
        <v>39</v>
      </c>
      <c r="B258" t="s">
        <v>1925</v>
      </c>
      <c r="C258" t="s">
        <v>339</v>
      </c>
      <c r="D258" t="s">
        <v>1386</v>
      </c>
      <c r="E258">
        <v>0.406</v>
      </c>
      <c r="F258" t="s">
        <v>1377</v>
      </c>
      <c r="G258" t="s">
        <v>1926</v>
      </c>
      <c r="H258" t="s">
        <v>1628</v>
      </c>
      <c r="I258" t="s">
        <v>1633</v>
      </c>
      <c r="J258" t="s">
        <v>1381</v>
      </c>
      <c r="K258" t="s">
        <v>1382</v>
      </c>
      <c r="L258" t="s">
        <v>1383</v>
      </c>
      <c r="M258" t="s">
        <v>1381</v>
      </c>
    </row>
    <row r="259" spans="1:13" x14ac:dyDescent="0.25">
      <c r="A259" t="s">
        <v>39</v>
      </c>
      <c r="B259" t="s">
        <v>1927</v>
      </c>
      <c r="C259" t="s">
        <v>339</v>
      </c>
      <c r="D259" t="s">
        <v>1390</v>
      </c>
      <c r="E259">
        <v>0.406</v>
      </c>
      <c r="F259" t="s">
        <v>1377</v>
      </c>
      <c r="G259" t="s">
        <v>1926</v>
      </c>
      <c r="H259" t="s">
        <v>1628</v>
      </c>
      <c r="I259" t="s">
        <v>1636</v>
      </c>
      <c r="J259" t="s">
        <v>1381</v>
      </c>
      <c r="K259" t="s">
        <v>1382</v>
      </c>
      <c r="L259" t="s">
        <v>1383</v>
      </c>
      <c r="M259" t="s">
        <v>1381</v>
      </c>
    </row>
    <row r="260" spans="1:13" x14ac:dyDescent="0.25">
      <c r="A260" t="s">
        <v>39</v>
      </c>
      <c r="B260" t="s">
        <v>1928</v>
      </c>
      <c r="C260" t="s">
        <v>339</v>
      </c>
      <c r="D260" t="s">
        <v>1394</v>
      </c>
      <c r="E260">
        <v>0.406</v>
      </c>
      <c r="F260" t="s">
        <v>1377</v>
      </c>
      <c r="G260" t="s">
        <v>1926</v>
      </c>
      <c r="H260" t="s">
        <v>1628</v>
      </c>
      <c r="I260" t="s">
        <v>1639</v>
      </c>
      <c r="J260" t="s">
        <v>1381</v>
      </c>
      <c r="K260" t="s">
        <v>1382</v>
      </c>
      <c r="L260" t="s">
        <v>1383</v>
      </c>
      <c r="M260" t="s">
        <v>1381</v>
      </c>
    </row>
    <row r="261" spans="1:13" x14ac:dyDescent="0.25">
      <c r="A261" t="s">
        <v>39</v>
      </c>
      <c r="B261" t="s">
        <v>1929</v>
      </c>
      <c r="C261" t="s">
        <v>339</v>
      </c>
      <c r="D261" t="s">
        <v>1398</v>
      </c>
      <c r="E261">
        <v>0.406</v>
      </c>
      <c r="F261" t="s">
        <v>1377</v>
      </c>
      <c r="G261" t="s">
        <v>1926</v>
      </c>
      <c r="H261" t="s">
        <v>1628</v>
      </c>
      <c r="I261" t="s">
        <v>1380</v>
      </c>
      <c r="J261" t="s">
        <v>1381</v>
      </c>
      <c r="K261" t="s">
        <v>1382</v>
      </c>
      <c r="L261" t="s">
        <v>1383</v>
      </c>
      <c r="M261" t="s">
        <v>1381</v>
      </c>
    </row>
    <row r="262" spans="1:13" x14ac:dyDescent="0.25">
      <c r="A262" t="s">
        <v>39</v>
      </c>
      <c r="B262" t="s">
        <v>1930</v>
      </c>
      <c r="C262" t="s">
        <v>339</v>
      </c>
      <c r="D262" t="s">
        <v>1402</v>
      </c>
      <c r="E262">
        <v>0.406</v>
      </c>
      <c r="F262" t="s">
        <v>1377</v>
      </c>
      <c r="G262" t="s">
        <v>1926</v>
      </c>
      <c r="H262" t="s">
        <v>1628</v>
      </c>
      <c r="I262" t="s">
        <v>1388</v>
      </c>
      <c r="J262" t="s">
        <v>1381</v>
      </c>
      <c r="K262" t="s">
        <v>1382</v>
      </c>
      <c r="L262" t="s">
        <v>1383</v>
      </c>
      <c r="M262" t="s">
        <v>1381</v>
      </c>
    </row>
    <row r="263" spans="1:13" x14ac:dyDescent="0.25">
      <c r="A263" t="s">
        <v>39</v>
      </c>
      <c r="B263" t="s">
        <v>1931</v>
      </c>
      <c r="C263" t="s">
        <v>339</v>
      </c>
      <c r="D263" t="s">
        <v>1406</v>
      </c>
      <c r="E263">
        <v>0.406</v>
      </c>
      <c r="F263" t="s">
        <v>1377</v>
      </c>
      <c r="G263" t="s">
        <v>1926</v>
      </c>
      <c r="H263" t="s">
        <v>1628</v>
      </c>
      <c r="I263" t="s">
        <v>1392</v>
      </c>
      <c r="J263" t="s">
        <v>1381</v>
      </c>
      <c r="K263" t="s">
        <v>1382</v>
      </c>
      <c r="L263" t="s">
        <v>1383</v>
      </c>
      <c r="M263" t="s">
        <v>1381</v>
      </c>
    </row>
    <row r="264" spans="1:13" x14ac:dyDescent="0.25">
      <c r="A264" t="s">
        <v>39</v>
      </c>
      <c r="B264" t="s">
        <v>1932</v>
      </c>
      <c r="C264" t="s">
        <v>339</v>
      </c>
      <c r="D264" t="s">
        <v>1410</v>
      </c>
      <c r="E264">
        <v>0.406</v>
      </c>
      <c r="F264" t="s">
        <v>1377</v>
      </c>
      <c r="G264" t="s">
        <v>1926</v>
      </c>
      <c r="H264" t="s">
        <v>1628</v>
      </c>
      <c r="I264" t="s">
        <v>1464</v>
      </c>
      <c r="J264" t="s">
        <v>1381</v>
      </c>
      <c r="K264" t="s">
        <v>1382</v>
      </c>
      <c r="L264" t="s">
        <v>1383</v>
      </c>
      <c r="M264" t="s">
        <v>1381</v>
      </c>
    </row>
    <row r="265" spans="1:13" x14ac:dyDescent="0.25">
      <c r="A265" t="s">
        <v>39</v>
      </c>
      <c r="B265" t="s">
        <v>1933</v>
      </c>
      <c r="C265" t="s">
        <v>339</v>
      </c>
      <c r="D265" t="s">
        <v>1414</v>
      </c>
      <c r="E265">
        <v>0.406</v>
      </c>
      <c r="F265" t="s">
        <v>1377</v>
      </c>
      <c r="G265" t="s">
        <v>1926</v>
      </c>
      <c r="H265" t="s">
        <v>1628</v>
      </c>
      <c r="I265" t="s">
        <v>1400</v>
      </c>
      <c r="J265" t="s">
        <v>1381</v>
      </c>
      <c r="K265" t="s">
        <v>1382</v>
      </c>
      <c r="L265" t="s">
        <v>1383</v>
      </c>
      <c r="M265" t="s">
        <v>1381</v>
      </c>
    </row>
    <row r="266" spans="1:13" x14ac:dyDescent="0.25">
      <c r="A266" t="s">
        <v>39</v>
      </c>
      <c r="B266" t="s">
        <v>1934</v>
      </c>
      <c r="C266" t="s">
        <v>339</v>
      </c>
      <c r="D266" t="s">
        <v>1418</v>
      </c>
      <c r="E266">
        <v>0.406</v>
      </c>
      <c r="F266" t="s">
        <v>1377</v>
      </c>
      <c r="G266" t="s">
        <v>1926</v>
      </c>
      <c r="H266" t="s">
        <v>1628</v>
      </c>
      <c r="I266" t="s">
        <v>1404</v>
      </c>
      <c r="J266" t="s">
        <v>1381</v>
      </c>
      <c r="K266" t="s">
        <v>1382</v>
      </c>
      <c r="L266" t="s">
        <v>1383</v>
      </c>
      <c r="M266" t="s">
        <v>1381</v>
      </c>
    </row>
    <row r="267" spans="1:13" x14ac:dyDescent="0.25">
      <c r="A267" t="s">
        <v>39</v>
      </c>
      <c r="B267" t="s">
        <v>1935</v>
      </c>
      <c r="C267" t="s">
        <v>339</v>
      </c>
      <c r="D267" t="s">
        <v>1420</v>
      </c>
      <c r="E267">
        <v>0.406</v>
      </c>
      <c r="F267" t="s">
        <v>1377</v>
      </c>
      <c r="G267" t="s">
        <v>1926</v>
      </c>
      <c r="H267" t="s">
        <v>1628</v>
      </c>
      <c r="I267" t="s">
        <v>1408</v>
      </c>
      <c r="J267" t="s">
        <v>1381</v>
      </c>
      <c r="K267" t="s">
        <v>1382</v>
      </c>
      <c r="L267" t="s">
        <v>1383</v>
      </c>
      <c r="M267" t="s">
        <v>1381</v>
      </c>
    </row>
    <row r="268" spans="1:13" x14ac:dyDescent="0.25">
      <c r="A268" t="s">
        <v>39</v>
      </c>
      <c r="B268" t="s">
        <v>1936</v>
      </c>
      <c r="C268" t="s">
        <v>339</v>
      </c>
      <c r="D268" t="s">
        <v>1423</v>
      </c>
      <c r="E268">
        <v>0.406</v>
      </c>
      <c r="F268" t="s">
        <v>1377</v>
      </c>
      <c r="G268" t="s">
        <v>1926</v>
      </c>
      <c r="H268" t="s">
        <v>1628</v>
      </c>
      <c r="I268" t="s">
        <v>1464</v>
      </c>
      <c r="J268" t="s">
        <v>1381</v>
      </c>
      <c r="K268" t="s">
        <v>1382</v>
      </c>
      <c r="L268" t="s">
        <v>1383</v>
      </c>
      <c r="M268" t="s">
        <v>1381</v>
      </c>
    </row>
    <row r="269" spans="1:13" x14ac:dyDescent="0.25">
      <c r="A269" t="s">
        <v>39</v>
      </c>
      <c r="B269" t="s">
        <v>1937</v>
      </c>
      <c r="C269" t="s">
        <v>340</v>
      </c>
      <c r="D269" t="s">
        <v>1376</v>
      </c>
      <c r="E269">
        <v>2245.734</v>
      </c>
      <c r="F269" t="s">
        <v>1455</v>
      </c>
      <c r="G269" t="s">
        <v>1938</v>
      </c>
      <c r="H269" t="s">
        <v>1628</v>
      </c>
      <c r="I269" t="s">
        <v>1629</v>
      </c>
      <c r="J269" t="s">
        <v>1381</v>
      </c>
      <c r="K269" t="s">
        <v>1382</v>
      </c>
      <c r="L269" t="s">
        <v>1383</v>
      </c>
      <c r="M269" t="s">
        <v>1939</v>
      </c>
    </row>
    <row r="270" spans="1:13" x14ac:dyDescent="0.25">
      <c r="A270" t="s">
        <v>39</v>
      </c>
      <c r="B270" t="s">
        <v>1940</v>
      </c>
      <c r="C270" t="s">
        <v>340</v>
      </c>
      <c r="D270" t="s">
        <v>1386</v>
      </c>
      <c r="E270">
        <v>2196.941</v>
      </c>
      <c r="F270" t="s">
        <v>1455</v>
      </c>
      <c r="G270" t="s">
        <v>1941</v>
      </c>
      <c r="H270" t="s">
        <v>1628</v>
      </c>
      <c r="I270" t="s">
        <v>1633</v>
      </c>
      <c r="J270" t="s">
        <v>1381</v>
      </c>
      <c r="K270" t="s">
        <v>1382</v>
      </c>
      <c r="L270" t="s">
        <v>1383</v>
      </c>
      <c r="M270" t="s">
        <v>1939</v>
      </c>
    </row>
    <row r="271" spans="1:13" x14ac:dyDescent="0.25">
      <c r="A271" t="s">
        <v>39</v>
      </c>
      <c r="B271" t="s">
        <v>1942</v>
      </c>
      <c r="C271" t="s">
        <v>340</v>
      </c>
      <c r="D271" t="s">
        <v>1390</v>
      </c>
      <c r="E271">
        <v>2244.576</v>
      </c>
      <c r="F271" t="s">
        <v>1455</v>
      </c>
      <c r="G271" t="s">
        <v>1943</v>
      </c>
      <c r="H271" t="s">
        <v>1628</v>
      </c>
      <c r="I271" t="s">
        <v>1636</v>
      </c>
      <c r="J271" t="s">
        <v>1381</v>
      </c>
      <c r="K271" t="s">
        <v>1382</v>
      </c>
      <c r="L271" t="s">
        <v>1383</v>
      </c>
      <c r="M271" t="s">
        <v>1939</v>
      </c>
    </row>
    <row r="272" spans="1:13" x14ac:dyDescent="0.25">
      <c r="A272" t="s">
        <v>39</v>
      </c>
      <c r="B272" t="s">
        <v>1944</v>
      </c>
      <c r="C272" t="s">
        <v>340</v>
      </c>
      <c r="D272" t="s">
        <v>1394</v>
      </c>
      <c r="E272">
        <v>2255.528</v>
      </c>
      <c r="F272" t="s">
        <v>1455</v>
      </c>
      <c r="G272" t="s">
        <v>1945</v>
      </c>
      <c r="H272" t="s">
        <v>1628</v>
      </c>
      <c r="I272" t="s">
        <v>1639</v>
      </c>
      <c r="J272" t="s">
        <v>1381</v>
      </c>
      <c r="K272" t="s">
        <v>1382</v>
      </c>
      <c r="L272" t="s">
        <v>1383</v>
      </c>
      <c r="M272" t="s">
        <v>1939</v>
      </c>
    </row>
    <row r="273" spans="1:13" x14ac:dyDescent="0.25">
      <c r="A273" t="s">
        <v>39</v>
      </c>
      <c r="B273" t="s">
        <v>1946</v>
      </c>
      <c r="C273" t="s">
        <v>340</v>
      </c>
      <c r="D273" t="s">
        <v>1398</v>
      </c>
      <c r="E273">
        <v>2238.627</v>
      </c>
      <c r="F273" t="s">
        <v>1455</v>
      </c>
      <c r="G273" t="s">
        <v>1947</v>
      </c>
      <c r="H273" t="s">
        <v>1628</v>
      </c>
      <c r="I273" t="s">
        <v>1380</v>
      </c>
      <c r="J273" t="s">
        <v>1381</v>
      </c>
      <c r="K273" t="s">
        <v>1382</v>
      </c>
      <c r="L273" t="s">
        <v>1383</v>
      </c>
      <c r="M273" t="s">
        <v>1939</v>
      </c>
    </row>
    <row r="274" spans="1:13" x14ac:dyDescent="0.25">
      <c r="A274" t="s">
        <v>39</v>
      </c>
      <c r="B274" t="s">
        <v>1948</v>
      </c>
      <c r="C274" t="s">
        <v>340</v>
      </c>
      <c r="D274" t="s">
        <v>1402</v>
      </c>
      <c r="E274">
        <v>2263.244</v>
      </c>
      <c r="F274" t="s">
        <v>1455</v>
      </c>
      <c r="G274" t="s">
        <v>1949</v>
      </c>
      <c r="H274" t="s">
        <v>1628</v>
      </c>
      <c r="I274" t="s">
        <v>1388</v>
      </c>
      <c r="J274" t="s">
        <v>1381</v>
      </c>
      <c r="K274" t="s">
        <v>1382</v>
      </c>
      <c r="L274" t="s">
        <v>1383</v>
      </c>
      <c r="M274" t="s">
        <v>1939</v>
      </c>
    </row>
    <row r="275" spans="1:13" x14ac:dyDescent="0.25">
      <c r="A275" t="s">
        <v>39</v>
      </c>
      <c r="B275" t="s">
        <v>1950</v>
      </c>
      <c r="C275" t="s">
        <v>340</v>
      </c>
      <c r="D275" t="s">
        <v>1406</v>
      </c>
      <c r="E275">
        <v>2291.777</v>
      </c>
      <c r="F275" t="s">
        <v>1455</v>
      </c>
      <c r="G275" t="s">
        <v>1951</v>
      </c>
      <c r="H275" t="s">
        <v>1628</v>
      </c>
      <c r="I275" t="s">
        <v>1392</v>
      </c>
      <c r="J275" t="s">
        <v>1381</v>
      </c>
      <c r="K275" t="s">
        <v>1382</v>
      </c>
      <c r="L275" t="s">
        <v>1383</v>
      </c>
      <c r="M275" t="s">
        <v>1939</v>
      </c>
    </row>
    <row r="276" spans="1:13" x14ac:dyDescent="0.25">
      <c r="A276" t="s">
        <v>39</v>
      </c>
      <c r="B276" t="s">
        <v>1952</v>
      </c>
      <c r="C276" t="s">
        <v>340</v>
      </c>
      <c r="D276" t="s">
        <v>1410</v>
      </c>
      <c r="E276">
        <v>2309.758</v>
      </c>
      <c r="F276" t="s">
        <v>1455</v>
      </c>
      <c r="G276" t="s">
        <v>1953</v>
      </c>
      <c r="H276" t="s">
        <v>1628</v>
      </c>
      <c r="I276" t="s">
        <v>1464</v>
      </c>
      <c r="J276" t="s">
        <v>1381</v>
      </c>
      <c r="K276" t="s">
        <v>1382</v>
      </c>
      <c r="L276" t="s">
        <v>1383</v>
      </c>
      <c r="M276" t="s">
        <v>1939</v>
      </c>
    </row>
    <row r="277" spans="1:13" x14ac:dyDescent="0.25">
      <c r="A277" t="s">
        <v>39</v>
      </c>
      <c r="B277" t="s">
        <v>1954</v>
      </c>
      <c r="C277" t="s">
        <v>340</v>
      </c>
      <c r="D277" t="s">
        <v>1414</v>
      </c>
      <c r="E277">
        <v>2300.443</v>
      </c>
      <c r="F277" t="s">
        <v>1455</v>
      </c>
      <c r="G277" t="s">
        <v>1955</v>
      </c>
      <c r="H277" t="s">
        <v>1628</v>
      </c>
      <c r="I277" t="s">
        <v>1400</v>
      </c>
      <c r="J277" t="s">
        <v>1381</v>
      </c>
      <c r="K277" t="s">
        <v>1382</v>
      </c>
      <c r="L277" t="s">
        <v>1383</v>
      </c>
      <c r="M277" t="s">
        <v>1939</v>
      </c>
    </row>
    <row r="278" spans="1:13" x14ac:dyDescent="0.25">
      <c r="A278" t="s">
        <v>39</v>
      </c>
      <c r="B278" t="s">
        <v>1956</v>
      </c>
      <c r="C278" t="s">
        <v>340</v>
      </c>
      <c r="D278" t="s">
        <v>1418</v>
      </c>
      <c r="E278">
        <v>2335.685</v>
      </c>
      <c r="F278" t="s">
        <v>1455</v>
      </c>
      <c r="G278" t="s">
        <v>1957</v>
      </c>
      <c r="H278" t="s">
        <v>1628</v>
      </c>
      <c r="I278" t="s">
        <v>1404</v>
      </c>
      <c r="J278" t="s">
        <v>1381</v>
      </c>
      <c r="K278" t="s">
        <v>1382</v>
      </c>
      <c r="L278" t="s">
        <v>1383</v>
      </c>
      <c r="M278" t="s">
        <v>1939</v>
      </c>
    </row>
    <row r="279" spans="1:13" x14ac:dyDescent="0.25">
      <c r="A279" t="s">
        <v>39</v>
      </c>
      <c r="B279" t="s">
        <v>1958</v>
      </c>
      <c r="C279" t="s">
        <v>340</v>
      </c>
      <c r="D279" t="s">
        <v>1420</v>
      </c>
      <c r="E279">
        <v>2351.744</v>
      </c>
      <c r="F279" t="s">
        <v>1455</v>
      </c>
      <c r="G279" t="s">
        <v>1959</v>
      </c>
      <c r="H279" t="s">
        <v>1628</v>
      </c>
      <c r="I279" t="s">
        <v>1408</v>
      </c>
      <c r="J279" t="s">
        <v>1381</v>
      </c>
      <c r="K279" t="s">
        <v>1382</v>
      </c>
      <c r="L279" t="s">
        <v>1383</v>
      </c>
      <c r="M279" t="s">
        <v>1939</v>
      </c>
    </row>
    <row r="280" spans="1:13" x14ac:dyDescent="0.25">
      <c r="A280" t="s">
        <v>39</v>
      </c>
      <c r="B280" t="s">
        <v>1960</v>
      </c>
      <c r="C280" t="s">
        <v>340</v>
      </c>
      <c r="D280" t="s">
        <v>1423</v>
      </c>
      <c r="E280">
        <v>2384.305</v>
      </c>
      <c r="F280" t="s">
        <v>1455</v>
      </c>
      <c r="G280" t="s">
        <v>1961</v>
      </c>
      <c r="H280" t="s">
        <v>1628</v>
      </c>
      <c r="I280" t="s">
        <v>1464</v>
      </c>
      <c r="J280" t="s">
        <v>1381</v>
      </c>
      <c r="K280" t="s">
        <v>1382</v>
      </c>
      <c r="L280" t="s">
        <v>1383</v>
      </c>
      <c r="M280" t="s">
        <v>1962</v>
      </c>
    </row>
    <row r="281" spans="1:13" x14ac:dyDescent="0.25">
      <c r="A281" t="s">
        <v>39</v>
      </c>
      <c r="B281" t="s">
        <v>1963</v>
      </c>
      <c r="C281" t="s">
        <v>341</v>
      </c>
      <c r="D281" t="s">
        <v>1376</v>
      </c>
      <c r="E281">
        <v>7930.615</v>
      </c>
      <c r="F281" t="s">
        <v>1377</v>
      </c>
      <c r="G281" t="s">
        <v>1964</v>
      </c>
      <c r="H281" t="s">
        <v>1628</v>
      </c>
      <c r="I281" t="s">
        <v>1629</v>
      </c>
      <c r="J281" t="s">
        <v>1381</v>
      </c>
      <c r="K281" t="s">
        <v>1382</v>
      </c>
      <c r="L281" t="s">
        <v>1383</v>
      </c>
      <c r="M281" t="s">
        <v>1381</v>
      </c>
    </row>
    <row r="282" spans="1:13" x14ac:dyDescent="0.25">
      <c r="A282" t="s">
        <v>39</v>
      </c>
      <c r="B282" t="s">
        <v>1965</v>
      </c>
      <c r="C282" t="s">
        <v>341</v>
      </c>
      <c r="D282" t="s">
        <v>1386</v>
      </c>
      <c r="E282">
        <v>7868.766</v>
      </c>
      <c r="F282" t="s">
        <v>1377</v>
      </c>
      <c r="G282" t="s">
        <v>1966</v>
      </c>
      <c r="H282" t="s">
        <v>1628</v>
      </c>
      <c r="I282" t="s">
        <v>1633</v>
      </c>
      <c r="J282" t="s">
        <v>1381</v>
      </c>
      <c r="K282" t="s">
        <v>1382</v>
      </c>
      <c r="L282" t="s">
        <v>1383</v>
      </c>
      <c r="M282" t="s">
        <v>1381</v>
      </c>
    </row>
    <row r="283" spans="1:13" x14ac:dyDescent="0.25">
      <c r="A283" t="s">
        <v>39</v>
      </c>
      <c r="B283" t="s">
        <v>1967</v>
      </c>
      <c r="C283" t="s">
        <v>341</v>
      </c>
      <c r="D283" t="s">
        <v>1390</v>
      </c>
      <c r="E283">
        <v>7852.522</v>
      </c>
      <c r="F283" t="s">
        <v>1377</v>
      </c>
      <c r="G283" t="s">
        <v>1968</v>
      </c>
      <c r="H283" t="s">
        <v>1628</v>
      </c>
      <c r="I283" t="s">
        <v>1636</v>
      </c>
      <c r="J283" t="s">
        <v>1381</v>
      </c>
      <c r="K283" t="s">
        <v>1382</v>
      </c>
      <c r="L283" t="s">
        <v>1383</v>
      </c>
      <c r="M283" t="s">
        <v>1381</v>
      </c>
    </row>
    <row r="284" spans="1:13" x14ac:dyDescent="0.25">
      <c r="A284" t="s">
        <v>39</v>
      </c>
      <c r="B284" t="s">
        <v>1969</v>
      </c>
      <c r="C284" t="s">
        <v>341</v>
      </c>
      <c r="D284" t="s">
        <v>1394</v>
      </c>
      <c r="E284">
        <v>7849.844</v>
      </c>
      <c r="F284" t="s">
        <v>1377</v>
      </c>
      <c r="G284" t="s">
        <v>1970</v>
      </c>
      <c r="H284" t="s">
        <v>1628</v>
      </c>
      <c r="I284" t="s">
        <v>1639</v>
      </c>
      <c r="J284" t="s">
        <v>1381</v>
      </c>
      <c r="K284" t="s">
        <v>1382</v>
      </c>
      <c r="L284" t="s">
        <v>1383</v>
      </c>
      <c r="M284" t="s">
        <v>1381</v>
      </c>
    </row>
    <row r="285" spans="1:13" x14ac:dyDescent="0.25">
      <c r="A285" t="s">
        <v>39</v>
      </c>
      <c r="B285" t="s">
        <v>1971</v>
      </c>
      <c r="C285" t="s">
        <v>341</v>
      </c>
      <c r="D285" t="s">
        <v>1398</v>
      </c>
      <c r="E285">
        <v>7937.908</v>
      </c>
      <c r="F285" t="s">
        <v>1377</v>
      </c>
      <c r="G285" t="s">
        <v>1972</v>
      </c>
      <c r="H285" t="s">
        <v>1628</v>
      </c>
      <c r="I285" t="s">
        <v>1380</v>
      </c>
      <c r="J285" t="s">
        <v>1381</v>
      </c>
      <c r="K285" t="s">
        <v>1382</v>
      </c>
      <c r="L285" t="s">
        <v>1383</v>
      </c>
      <c r="M285" t="s">
        <v>1381</v>
      </c>
    </row>
    <row r="286" spans="1:13" x14ac:dyDescent="0.25">
      <c r="A286" t="s">
        <v>39</v>
      </c>
      <c r="B286" t="s">
        <v>1973</v>
      </c>
      <c r="C286" t="s">
        <v>341</v>
      </c>
      <c r="D286" t="s">
        <v>1402</v>
      </c>
      <c r="E286">
        <v>8022.546</v>
      </c>
      <c r="F286" t="s">
        <v>1377</v>
      </c>
      <c r="G286" t="s">
        <v>1974</v>
      </c>
      <c r="H286" t="s">
        <v>1628</v>
      </c>
      <c r="I286" t="s">
        <v>1388</v>
      </c>
      <c r="J286" t="s">
        <v>1381</v>
      </c>
      <c r="K286" t="s">
        <v>1382</v>
      </c>
      <c r="L286" t="s">
        <v>1383</v>
      </c>
      <c r="M286" t="s">
        <v>1381</v>
      </c>
    </row>
    <row r="287" spans="1:13" x14ac:dyDescent="0.25">
      <c r="A287" t="s">
        <v>39</v>
      </c>
      <c r="B287" t="s">
        <v>1975</v>
      </c>
      <c r="C287" t="s">
        <v>341</v>
      </c>
      <c r="D287" t="s">
        <v>1406</v>
      </c>
      <c r="E287">
        <v>8124.134</v>
      </c>
      <c r="F287" t="s">
        <v>1377</v>
      </c>
      <c r="G287" t="s">
        <v>1976</v>
      </c>
      <c r="H287" t="s">
        <v>1628</v>
      </c>
      <c r="I287" t="s">
        <v>1392</v>
      </c>
      <c r="J287" t="s">
        <v>1381</v>
      </c>
      <c r="K287" t="s">
        <v>1382</v>
      </c>
      <c r="L287" t="s">
        <v>1383</v>
      </c>
      <c r="M287" t="s">
        <v>1381</v>
      </c>
    </row>
    <row r="288" spans="1:13" x14ac:dyDescent="0.25">
      <c r="A288" t="s">
        <v>39</v>
      </c>
      <c r="B288" t="s">
        <v>1977</v>
      </c>
      <c r="C288" t="s">
        <v>341</v>
      </c>
      <c r="D288" t="s">
        <v>1410</v>
      </c>
      <c r="E288">
        <v>8270.145</v>
      </c>
      <c r="F288" t="s">
        <v>1377</v>
      </c>
      <c r="G288" t="s">
        <v>1978</v>
      </c>
      <c r="H288" t="s">
        <v>1628</v>
      </c>
      <c r="I288" t="s">
        <v>1464</v>
      </c>
      <c r="J288" t="s">
        <v>1381</v>
      </c>
      <c r="K288" t="s">
        <v>1382</v>
      </c>
      <c r="L288" t="s">
        <v>1383</v>
      </c>
      <c r="M288" t="s">
        <v>1381</v>
      </c>
    </row>
    <row r="289" spans="1:13" x14ac:dyDescent="0.25">
      <c r="A289" t="s">
        <v>39</v>
      </c>
      <c r="B289" t="s">
        <v>1979</v>
      </c>
      <c r="C289" t="s">
        <v>341</v>
      </c>
      <c r="D289" t="s">
        <v>1414</v>
      </c>
      <c r="E289">
        <v>8311.857</v>
      </c>
      <c r="F289" t="s">
        <v>1377</v>
      </c>
      <c r="G289" t="s">
        <v>1980</v>
      </c>
      <c r="H289" t="s">
        <v>1628</v>
      </c>
      <c r="I289" t="s">
        <v>1400</v>
      </c>
      <c r="J289" t="s">
        <v>1381</v>
      </c>
      <c r="K289" t="s">
        <v>1382</v>
      </c>
      <c r="L289" t="s">
        <v>1383</v>
      </c>
      <c r="M289" t="s">
        <v>1381</v>
      </c>
    </row>
    <row r="290" spans="1:13" x14ac:dyDescent="0.25">
      <c r="A290" t="s">
        <v>39</v>
      </c>
      <c r="B290" t="s">
        <v>1981</v>
      </c>
      <c r="C290" t="s">
        <v>341</v>
      </c>
      <c r="D290" t="s">
        <v>1418</v>
      </c>
      <c r="E290">
        <v>8309.035</v>
      </c>
      <c r="F290" t="s">
        <v>1377</v>
      </c>
      <c r="G290" t="s">
        <v>1982</v>
      </c>
      <c r="H290" t="s">
        <v>1628</v>
      </c>
      <c r="I290" t="s">
        <v>1404</v>
      </c>
      <c r="J290" t="s">
        <v>1381</v>
      </c>
      <c r="K290" t="s">
        <v>1382</v>
      </c>
      <c r="L290" t="s">
        <v>1383</v>
      </c>
      <c r="M290" t="s">
        <v>1381</v>
      </c>
    </row>
    <row r="291" spans="1:13" x14ac:dyDescent="0.25">
      <c r="A291" t="s">
        <v>39</v>
      </c>
      <c r="B291" t="s">
        <v>1983</v>
      </c>
      <c r="C291" t="s">
        <v>341</v>
      </c>
      <c r="D291" t="s">
        <v>1420</v>
      </c>
      <c r="E291">
        <v>8461.907</v>
      </c>
      <c r="F291" t="s">
        <v>1377</v>
      </c>
      <c r="G291" t="s">
        <v>1984</v>
      </c>
      <c r="H291" t="s">
        <v>1628</v>
      </c>
      <c r="I291" t="s">
        <v>1408</v>
      </c>
      <c r="J291" t="s">
        <v>1381</v>
      </c>
      <c r="K291" t="s">
        <v>1382</v>
      </c>
      <c r="L291" t="s">
        <v>1383</v>
      </c>
      <c r="M291" t="s">
        <v>1381</v>
      </c>
    </row>
    <row r="292" spans="1:13" x14ac:dyDescent="0.25">
      <c r="A292" t="s">
        <v>39</v>
      </c>
      <c r="B292" t="s">
        <v>1985</v>
      </c>
      <c r="C292" t="s">
        <v>341</v>
      </c>
      <c r="D292" t="s">
        <v>1423</v>
      </c>
      <c r="E292">
        <v>8574.825</v>
      </c>
      <c r="F292" t="s">
        <v>1377</v>
      </c>
      <c r="G292" t="s">
        <v>1986</v>
      </c>
      <c r="H292" t="s">
        <v>1628</v>
      </c>
      <c r="I292" t="s">
        <v>1464</v>
      </c>
      <c r="J292" t="s">
        <v>1381</v>
      </c>
      <c r="K292" t="s">
        <v>1382</v>
      </c>
      <c r="L292" t="s">
        <v>1383</v>
      </c>
      <c r="M292" t="s">
        <v>1381</v>
      </c>
    </row>
    <row r="293" spans="1:13" x14ac:dyDescent="0.25">
      <c r="A293" t="s">
        <v>39</v>
      </c>
      <c r="B293" t="s">
        <v>1987</v>
      </c>
      <c r="C293" t="s">
        <v>1988</v>
      </c>
      <c r="D293" t="s">
        <v>1376</v>
      </c>
      <c r="E293">
        <v>0</v>
      </c>
      <c r="F293" t="s">
        <v>1455</v>
      </c>
      <c r="G293" t="s">
        <v>1989</v>
      </c>
      <c r="H293" t="s">
        <v>1628</v>
      </c>
      <c r="I293" t="s">
        <v>1381</v>
      </c>
      <c r="J293" t="s">
        <v>1381</v>
      </c>
      <c r="K293" t="s">
        <v>1382</v>
      </c>
      <c r="L293" t="s">
        <v>1383</v>
      </c>
      <c r="M293" t="s">
        <v>1990</v>
      </c>
    </row>
    <row r="294" spans="1:13" x14ac:dyDescent="0.25">
      <c r="A294" t="s">
        <v>39</v>
      </c>
      <c r="B294" t="s">
        <v>1991</v>
      </c>
      <c r="C294" t="s">
        <v>1988</v>
      </c>
      <c r="D294" t="s">
        <v>1386</v>
      </c>
      <c r="E294">
        <v>0</v>
      </c>
      <c r="F294" t="s">
        <v>1455</v>
      </c>
      <c r="G294" t="s">
        <v>1989</v>
      </c>
      <c r="H294" t="s">
        <v>1628</v>
      </c>
      <c r="I294" t="s">
        <v>1381</v>
      </c>
      <c r="J294" t="s">
        <v>1381</v>
      </c>
      <c r="K294" t="s">
        <v>1382</v>
      </c>
      <c r="L294" t="s">
        <v>1383</v>
      </c>
      <c r="M294" t="s">
        <v>1990</v>
      </c>
    </row>
    <row r="295" spans="1:13" x14ac:dyDescent="0.25">
      <c r="A295" t="s">
        <v>39</v>
      </c>
      <c r="B295" t="s">
        <v>1992</v>
      </c>
      <c r="C295" t="s">
        <v>1988</v>
      </c>
      <c r="D295" t="s">
        <v>1390</v>
      </c>
      <c r="E295">
        <v>0</v>
      </c>
      <c r="F295" t="s">
        <v>1455</v>
      </c>
      <c r="G295" t="s">
        <v>1989</v>
      </c>
      <c r="H295" t="s">
        <v>1628</v>
      </c>
      <c r="I295" t="s">
        <v>1381</v>
      </c>
      <c r="J295" t="s">
        <v>1381</v>
      </c>
      <c r="K295" t="s">
        <v>1382</v>
      </c>
      <c r="L295" t="s">
        <v>1383</v>
      </c>
      <c r="M295" t="s">
        <v>1990</v>
      </c>
    </row>
    <row r="296" spans="1:13" x14ac:dyDescent="0.25">
      <c r="A296" t="s">
        <v>39</v>
      </c>
      <c r="B296" t="s">
        <v>1993</v>
      </c>
      <c r="C296" t="s">
        <v>1988</v>
      </c>
      <c r="D296" t="s">
        <v>1394</v>
      </c>
      <c r="E296">
        <v>0</v>
      </c>
      <c r="F296" t="s">
        <v>1455</v>
      </c>
      <c r="G296" t="s">
        <v>1989</v>
      </c>
      <c r="H296" t="s">
        <v>1628</v>
      </c>
      <c r="I296" t="s">
        <v>1381</v>
      </c>
      <c r="J296" t="s">
        <v>1381</v>
      </c>
      <c r="K296" t="s">
        <v>1382</v>
      </c>
      <c r="L296" t="s">
        <v>1383</v>
      </c>
      <c r="M296" t="s">
        <v>1990</v>
      </c>
    </row>
    <row r="297" spans="1:13" x14ac:dyDescent="0.25">
      <c r="A297" t="s">
        <v>39</v>
      </c>
      <c r="B297" t="s">
        <v>1994</v>
      </c>
      <c r="C297" t="s">
        <v>1988</v>
      </c>
      <c r="D297" t="s">
        <v>1398</v>
      </c>
      <c r="E297">
        <v>0</v>
      </c>
      <c r="F297" t="s">
        <v>1455</v>
      </c>
      <c r="G297" t="s">
        <v>1989</v>
      </c>
      <c r="H297" t="s">
        <v>1628</v>
      </c>
      <c r="I297" t="s">
        <v>1381</v>
      </c>
      <c r="J297" t="s">
        <v>1381</v>
      </c>
      <c r="K297" t="s">
        <v>1382</v>
      </c>
      <c r="L297" t="s">
        <v>1383</v>
      </c>
      <c r="M297" t="s">
        <v>1990</v>
      </c>
    </row>
    <row r="298" spans="1:13" x14ac:dyDescent="0.25">
      <c r="A298" t="s">
        <v>39</v>
      </c>
      <c r="B298" t="s">
        <v>1995</v>
      </c>
      <c r="C298" t="s">
        <v>1988</v>
      </c>
      <c r="D298" t="s">
        <v>1402</v>
      </c>
      <c r="E298">
        <v>0</v>
      </c>
      <c r="F298" t="s">
        <v>1455</v>
      </c>
      <c r="G298" t="s">
        <v>1989</v>
      </c>
      <c r="H298" t="s">
        <v>1628</v>
      </c>
      <c r="I298" t="s">
        <v>1381</v>
      </c>
      <c r="J298" t="s">
        <v>1381</v>
      </c>
      <c r="K298" t="s">
        <v>1382</v>
      </c>
      <c r="L298" t="s">
        <v>1383</v>
      </c>
      <c r="M298" t="s">
        <v>1990</v>
      </c>
    </row>
    <row r="299" spans="1:13" x14ac:dyDescent="0.25">
      <c r="A299" t="s">
        <v>39</v>
      </c>
      <c r="B299" t="s">
        <v>1996</v>
      </c>
      <c r="C299" t="s">
        <v>1988</v>
      </c>
      <c r="D299" t="s">
        <v>1406</v>
      </c>
      <c r="E299">
        <v>0</v>
      </c>
      <c r="F299" t="s">
        <v>1455</v>
      </c>
      <c r="G299" t="s">
        <v>1989</v>
      </c>
      <c r="H299" t="s">
        <v>1628</v>
      </c>
      <c r="I299" t="s">
        <v>1381</v>
      </c>
      <c r="J299" t="s">
        <v>1381</v>
      </c>
      <c r="K299" t="s">
        <v>1382</v>
      </c>
      <c r="L299" t="s">
        <v>1383</v>
      </c>
      <c r="M299" t="s">
        <v>1990</v>
      </c>
    </row>
    <row r="300" spans="1:13" x14ac:dyDescent="0.25">
      <c r="A300" t="s">
        <v>39</v>
      </c>
      <c r="B300" t="s">
        <v>1997</v>
      </c>
      <c r="C300" t="s">
        <v>1988</v>
      </c>
      <c r="D300" t="s">
        <v>1410</v>
      </c>
      <c r="E300">
        <v>0</v>
      </c>
      <c r="F300" t="s">
        <v>1455</v>
      </c>
      <c r="G300" t="s">
        <v>1989</v>
      </c>
      <c r="H300" t="s">
        <v>1628</v>
      </c>
      <c r="I300" t="s">
        <v>1381</v>
      </c>
      <c r="J300" t="s">
        <v>1381</v>
      </c>
      <c r="K300" t="s">
        <v>1382</v>
      </c>
      <c r="L300" t="s">
        <v>1383</v>
      </c>
      <c r="M300" t="s">
        <v>1990</v>
      </c>
    </row>
    <row r="301" spans="1:13" x14ac:dyDescent="0.25">
      <c r="A301" t="s">
        <v>39</v>
      </c>
      <c r="B301" t="s">
        <v>1998</v>
      </c>
      <c r="C301" t="s">
        <v>1988</v>
      </c>
      <c r="D301" t="s">
        <v>1414</v>
      </c>
      <c r="E301">
        <v>0</v>
      </c>
      <c r="F301" t="s">
        <v>1455</v>
      </c>
      <c r="G301" t="s">
        <v>1989</v>
      </c>
      <c r="H301" t="s">
        <v>1628</v>
      </c>
      <c r="I301" t="s">
        <v>1381</v>
      </c>
      <c r="J301" t="s">
        <v>1381</v>
      </c>
      <c r="K301" t="s">
        <v>1382</v>
      </c>
      <c r="L301" t="s">
        <v>1383</v>
      </c>
      <c r="M301" t="s">
        <v>1990</v>
      </c>
    </row>
    <row r="302" spans="1:13" x14ac:dyDescent="0.25">
      <c r="A302" t="s">
        <v>39</v>
      </c>
      <c r="B302" t="s">
        <v>1999</v>
      </c>
      <c r="C302" t="s">
        <v>1988</v>
      </c>
      <c r="D302" t="s">
        <v>1418</v>
      </c>
      <c r="E302">
        <v>0</v>
      </c>
      <c r="F302" t="s">
        <v>1455</v>
      </c>
      <c r="G302" t="s">
        <v>1989</v>
      </c>
      <c r="H302" t="s">
        <v>1628</v>
      </c>
      <c r="I302" t="s">
        <v>1381</v>
      </c>
      <c r="J302" t="s">
        <v>1381</v>
      </c>
      <c r="K302" t="s">
        <v>1382</v>
      </c>
      <c r="L302" t="s">
        <v>1383</v>
      </c>
      <c r="M302" t="s">
        <v>1990</v>
      </c>
    </row>
    <row r="303" spans="1:13" x14ac:dyDescent="0.25">
      <c r="A303" t="s">
        <v>39</v>
      </c>
      <c r="B303" t="s">
        <v>2000</v>
      </c>
      <c r="C303" t="s">
        <v>1988</v>
      </c>
      <c r="D303" t="s">
        <v>1420</v>
      </c>
      <c r="E303">
        <v>0</v>
      </c>
      <c r="F303" t="s">
        <v>1455</v>
      </c>
      <c r="G303" t="s">
        <v>1989</v>
      </c>
      <c r="H303" t="s">
        <v>1628</v>
      </c>
      <c r="I303" t="s">
        <v>1381</v>
      </c>
      <c r="J303" t="s">
        <v>1381</v>
      </c>
      <c r="K303" t="s">
        <v>1382</v>
      </c>
      <c r="L303" t="s">
        <v>1383</v>
      </c>
      <c r="M303" t="s">
        <v>1990</v>
      </c>
    </row>
    <row r="304" spans="1:13" x14ac:dyDescent="0.25">
      <c r="A304" t="s">
        <v>39</v>
      </c>
      <c r="B304" t="s">
        <v>2001</v>
      </c>
      <c r="C304" t="s">
        <v>1988</v>
      </c>
      <c r="D304" t="s">
        <v>1423</v>
      </c>
      <c r="E304">
        <v>0</v>
      </c>
      <c r="F304" t="s">
        <v>1455</v>
      </c>
      <c r="G304" t="s">
        <v>1989</v>
      </c>
      <c r="H304" t="s">
        <v>1628</v>
      </c>
      <c r="I304" t="s">
        <v>1381</v>
      </c>
      <c r="J304" t="s">
        <v>1381</v>
      </c>
      <c r="K304" t="s">
        <v>1382</v>
      </c>
      <c r="L304" t="s">
        <v>1383</v>
      </c>
      <c r="M304" t="s">
        <v>1990</v>
      </c>
    </row>
    <row r="305" spans="1:13" x14ac:dyDescent="0.25">
      <c r="A305" t="s">
        <v>39</v>
      </c>
      <c r="B305" t="s">
        <v>2002</v>
      </c>
      <c r="C305" t="s">
        <v>343</v>
      </c>
      <c r="D305" t="s">
        <v>1376</v>
      </c>
      <c r="E305">
        <v>-421.105</v>
      </c>
      <c r="F305" t="s">
        <v>1377</v>
      </c>
      <c r="G305" t="s">
        <v>2003</v>
      </c>
      <c r="H305" t="s">
        <v>1628</v>
      </c>
      <c r="I305" t="s">
        <v>1629</v>
      </c>
      <c r="J305" t="s">
        <v>1381</v>
      </c>
      <c r="K305" t="s">
        <v>1382</v>
      </c>
      <c r="L305" t="s">
        <v>1383</v>
      </c>
      <c r="M305" t="s">
        <v>1381</v>
      </c>
    </row>
    <row r="306" spans="1:13" x14ac:dyDescent="0.25">
      <c r="A306" t="s">
        <v>39</v>
      </c>
      <c r="B306" t="s">
        <v>2004</v>
      </c>
      <c r="C306" t="s">
        <v>343</v>
      </c>
      <c r="D306" t="s">
        <v>1386</v>
      </c>
      <c r="E306">
        <v>-370.052</v>
      </c>
      <c r="F306" t="s">
        <v>1377</v>
      </c>
      <c r="G306" t="s">
        <v>2005</v>
      </c>
      <c r="H306" t="s">
        <v>1628</v>
      </c>
      <c r="I306" t="s">
        <v>1633</v>
      </c>
      <c r="J306" t="s">
        <v>1381</v>
      </c>
      <c r="K306" t="s">
        <v>1382</v>
      </c>
      <c r="L306" t="s">
        <v>1383</v>
      </c>
      <c r="M306" t="s">
        <v>1381</v>
      </c>
    </row>
    <row r="307" spans="1:13" x14ac:dyDescent="0.25">
      <c r="A307" t="s">
        <v>39</v>
      </c>
      <c r="B307" t="s">
        <v>2006</v>
      </c>
      <c r="C307" t="s">
        <v>343</v>
      </c>
      <c r="D307" t="s">
        <v>1390</v>
      </c>
      <c r="E307">
        <v>-398.25</v>
      </c>
      <c r="F307" t="s">
        <v>1377</v>
      </c>
      <c r="G307" t="s">
        <v>2007</v>
      </c>
      <c r="H307" t="s">
        <v>1628</v>
      </c>
      <c r="I307" t="s">
        <v>1636</v>
      </c>
      <c r="J307" t="s">
        <v>1381</v>
      </c>
      <c r="K307" t="s">
        <v>1382</v>
      </c>
      <c r="L307" t="s">
        <v>1383</v>
      </c>
      <c r="M307" t="s">
        <v>1381</v>
      </c>
    </row>
    <row r="308" spans="1:13" x14ac:dyDescent="0.25">
      <c r="A308" t="s">
        <v>39</v>
      </c>
      <c r="B308" t="s">
        <v>2008</v>
      </c>
      <c r="C308" t="s">
        <v>343</v>
      </c>
      <c r="D308" t="s">
        <v>1394</v>
      </c>
      <c r="E308">
        <v>-395.545</v>
      </c>
      <c r="F308" t="s">
        <v>1377</v>
      </c>
      <c r="G308" t="s">
        <v>2009</v>
      </c>
      <c r="H308" t="s">
        <v>1628</v>
      </c>
      <c r="I308" t="s">
        <v>1639</v>
      </c>
      <c r="J308" t="s">
        <v>1381</v>
      </c>
      <c r="K308" t="s">
        <v>1382</v>
      </c>
      <c r="L308" t="s">
        <v>1383</v>
      </c>
      <c r="M308" t="s">
        <v>1381</v>
      </c>
    </row>
    <row r="309" spans="1:13" x14ac:dyDescent="0.25">
      <c r="A309" t="s">
        <v>39</v>
      </c>
      <c r="B309" t="s">
        <v>2010</v>
      </c>
      <c r="C309" t="s">
        <v>343</v>
      </c>
      <c r="D309" t="s">
        <v>1398</v>
      </c>
      <c r="E309">
        <v>-396.438</v>
      </c>
      <c r="F309" t="s">
        <v>1377</v>
      </c>
      <c r="G309" t="s">
        <v>2011</v>
      </c>
      <c r="H309" t="s">
        <v>1628</v>
      </c>
      <c r="I309" t="s">
        <v>1380</v>
      </c>
      <c r="J309" t="s">
        <v>1381</v>
      </c>
      <c r="K309" t="s">
        <v>1382</v>
      </c>
      <c r="L309" t="s">
        <v>1383</v>
      </c>
      <c r="M309" t="s">
        <v>1381</v>
      </c>
    </row>
    <row r="310" spans="1:13" x14ac:dyDescent="0.25">
      <c r="A310" t="s">
        <v>39</v>
      </c>
      <c r="B310" t="s">
        <v>2012</v>
      </c>
      <c r="C310" t="s">
        <v>343</v>
      </c>
      <c r="D310" t="s">
        <v>1402</v>
      </c>
      <c r="E310">
        <v>-410.734</v>
      </c>
      <c r="F310" t="s">
        <v>1377</v>
      </c>
      <c r="G310" t="s">
        <v>2013</v>
      </c>
      <c r="H310" t="s">
        <v>1628</v>
      </c>
      <c r="I310" t="s">
        <v>1388</v>
      </c>
      <c r="J310" t="s">
        <v>1381</v>
      </c>
      <c r="K310" t="s">
        <v>1382</v>
      </c>
      <c r="L310" t="s">
        <v>1383</v>
      </c>
      <c r="M310" t="s">
        <v>1381</v>
      </c>
    </row>
    <row r="311" spans="1:13" x14ac:dyDescent="0.25">
      <c r="A311" t="s">
        <v>39</v>
      </c>
      <c r="B311" t="s">
        <v>2014</v>
      </c>
      <c r="C311" t="s">
        <v>343</v>
      </c>
      <c r="D311" t="s">
        <v>1406</v>
      </c>
      <c r="E311">
        <v>-369.965</v>
      </c>
      <c r="F311" t="s">
        <v>1377</v>
      </c>
      <c r="G311" t="s">
        <v>2015</v>
      </c>
      <c r="H311" t="s">
        <v>1628</v>
      </c>
      <c r="I311" t="s">
        <v>1392</v>
      </c>
      <c r="J311" t="s">
        <v>1381</v>
      </c>
      <c r="K311" t="s">
        <v>1382</v>
      </c>
      <c r="L311" t="s">
        <v>1383</v>
      </c>
      <c r="M311" t="s">
        <v>1381</v>
      </c>
    </row>
    <row r="312" spans="1:13" x14ac:dyDescent="0.25">
      <c r="A312" t="s">
        <v>39</v>
      </c>
      <c r="B312" t="s">
        <v>2016</v>
      </c>
      <c r="C312" t="s">
        <v>343</v>
      </c>
      <c r="D312" t="s">
        <v>1410</v>
      </c>
      <c r="E312">
        <v>-423.131</v>
      </c>
      <c r="F312" t="s">
        <v>1377</v>
      </c>
      <c r="G312" t="s">
        <v>2017</v>
      </c>
      <c r="H312" t="s">
        <v>1628</v>
      </c>
      <c r="I312" t="s">
        <v>1464</v>
      </c>
      <c r="J312" t="s">
        <v>1381</v>
      </c>
      <c r="K312" t="s">
        <v>1382</v>
      </c>
      <c r="L312" t="s">
        <v>1383</v>
      </c>
      <c r="M312" t="s">
        <v>1381</v>
      </c>
    </row>
    <row r="313" spans="1:13" x14ac:dyDescent="0.25">
      <c r="A313" t="s">
        <v>39</v>
      </c>
      <c r="B313" t="s">
        <v>2018</v>
      </c>
      <c r="C313" t="s">
        <v>343</v>
      </c>
      <c r="D313" t="s">
        <v>1414</v>
      </c>
      <c r="E313">
        <v>-408.072</v>
      </c>
      <c r="F313" t="s">
        <v>1377</v>
      </c>
      <c r="G313" t="s">
        <v>2019</v>
      </c>
      <c r="H313" t="s">
        <v>1628</v>
      </c>
      <c r="I313" t="s">
        <v>1400</v>
      </c>
      <c r="J313" t="s">
        <v>1381</v>
      </c>
      <c r="K313" t="s">
        <v>1382</v>
      </c>
      <c r="L313" t="s">
        <v>1383</v>
      </c>
      <c r="M313" t="s">
        <v>1381</v>
      </c>
    </row>
    <row r="314" spans="1:13" x14ac:dyDescent="0.25">
      <c r="A314" t="s">
        <v>39</v>
      </c>
      <c r="B314" t="s">
        <v>2020</v>
      </c>
      <c r="C314" t="s">
        <v>343</v>
      </c>
      <c r="D314" t="s">
        <v>1418</v>
      </c>
      <c r="E314">
        <v>-339.695</v>
      </c>
      <c r="F314" t="s">
        <v>1377</v>
      </c>
      <c r="G314" t="s">
        <v>2021</v>
      </c>
      <c r="H314" t="s">
        <v>1628</v>
      </c>
      <c r="I314" t="s">
        <v>1404</v>
      </c>
      <c r="J314" t="s">
        <v>1381</v>
      </c>
      <c r="K314" t="s">
        <v>1382</v>
      </c>
      <c r="L314" t="s">
        <v>1383</v>
      </c>
      <c r="M314" t="s">
        <v>1381</v>
      </c>
    </row>
    <row r="315" spans="1:13" x14ac:dyDescent="0.25">
      <c r="A315" t="s">
        <v>39</v>
      </c>
      <c r="B315" t="s">
        <v>2022</v>
      </c>
      <c r="C315" t="s">
        <v>343</v>
      </c>
      <c r="D315" t="s">
        <v>1420</v>
      </c>
      <c r="E315">
        <v>-374.927</v>
      </c>
      <c r="F315" t="s">
        <v>1377</v>
      </c>
      <c r="G315" t="s">
        <v>2023</v>
      </c>
      <c r="H315" t="s">
        <v>1628</v>
      </c>
      <c r="I315" t="s">
        <v>1408</v>
      </c>
      <c r="J315" t="s">
        <v>1381</v>
      </c>
      <c r="K315" t="s">
        <v>1382</v>
      </c>
      <c r="L315" t="s">
        <v>1383</v>
      </c>
      <c r="M315" t="s">
        <v>1381</v>
      </c>
    </row>
    <row r="316" spans="1:13" x14ac:dyDescent="0.25">
      <c r="A316" t="s">
        <v>39</v>
      </c>
      <c r="B316" t="s">
        <v>2024</v>
      </c>
      <c r="C316" t="s">
        <v>343</v>
      </c>
      <c r="D316" t="s">
        <v>1423</v>
      </c>
      <c r="E316">
        <v>-384.434</v>
      </c>
      <c r="F316" t="s">
        <v>1377</v>
      </c>
      <c r="G316" t="s">
        <v>2025</v>
      </c>
      <c r="H316" t="s">
        <v>1628</v>
      </c>
      <c r="I316" t="s">
        <v>1464</v>
      </c>
      <c r="J316" t="s">
        <v>1381</v>
      </c>
      <c r="K316" t="s">
        <v>1382</v>
      </c>
      <c r="L316" t="s">
        <v>1383</v>
      </c>
      <c r="M316" t="s">
        <v>1381</v>
      </c>
    </row>
    <row r="317" spans="1:13" x14ac:dyDescent="0.25">
      <c r="A317" t="s">
        <v>39</v>
      </c>
      <c r="B317" t="s">
        <v>2026</v>
      </c>
      <c r="C317" t="s">
        <v>345</v>
      </c>
      <c r="D317" t="s">
        <v>1376</v>
      </c>
      <c r="E317">
        <v>56.185</v>
      </c>
      <c r="F317" t="s">
        <v>1377</v>
      </c>
      <c r="G317" t="s">
        <v>2027</v>
      </c>
      <c r="H317" t="s">
        <v>1628</v>
      </c>
      <c r="I317" t="s">
        <v>1629</v>
      </c>
      <c r="J317" t="s">
        <v>1381</v>
      </c>
      <c r="K317" t="s">
        <v>1382</v>
      </c>
      <c r="L317" t="s">
        <v>1383</v>
      </c>
      <c r="M317" t="s">
        <v>1381</v>
      </c>
    </row>
    <row r="318" spans="1:13" x14ac:dyDescent="0.25">
      <c r="A318" t="s">
        <v>39</v>
      </c>
      <c r="B318" t="s">
        <v>2028</v>
      </c>
      <c r="C318" t="s">
        <v>345</v>
      </c>
      <c r="D318" t="s">
        <v>1386</v>
      </c>
      <c r="E318">
        <v>69.595</v>
      </c>
      <c r="F318" t="s">
        <v>1377</v>
      </c>
      <c r="G318" t="s">
        <v>2029</v>
      </c>
      <c r="H318" t="s">
        <v>1628</v>
      </c>
      <c r="I318" t="s">
        <v>1633</v>
      </c>
      <c r="J318" t="s">
        <v>1381</v>
      </c>
      <c r="K318" t="s">
        <v>1382</v>
      </c>
      <c r="L318" t="s">
        <v>1383</v>
      </c>
      <c r="M318" t="s">
        <v>1381</v>
      </c>
    </row>
    <row r="319" spans="1:13" x14ac:dyDescent="0.25">
      <c r="A319" t="s">
        <v>39</v>
      </c>
      <c r="B319" t="s">
        <v>2030</v>
      </c>
      <c r="C319" t="s">
        <v>345</v>
      </c>
      <c r="D319" t="s">
        <v>1390</v>
      </c>
      <c r="E319">
        <v>66.284</v>
      </c>
      <c r="F319" t="s">
        <v>1377</v>
      </c>
      <c r="G319" t="s">
        <v>2031</v>
      </c>
      <c r="H319" t="s">
        <v>1628</v>
      </c>
      <c r="I319" t="s">
        <v>1636</v>
      </c>
      <c r="J319" t="s">
        <v>1381</v>
      </c>
      <c r="K319" t="s">
        <v>1382</v>
      </c>
      <c r="L319" t="s">
        <v>1383</v>
      </c>
      <c r="M319" t="s">
        <v>1381</v>
      </c>
    </row>
    <row r="320" spans="1:13" x14ac:dyDescent="0.25">
      <c r="A320" t="s">
        <v>39</v>
      </c>
      <c r="B320" t="s">
        <v>2032</v>
      </c>
      <c r="C320" t="s">
        <v>345</v>
      </c>
      <c r="D320" t="s">
        <v>1394</v>
      </c>
      <c r="E320">
        <v>92.308</v>
      </c>
      <c r="F320" t="s">
        <v>1377</v>
      </c>
      <c r="G320" t="s">
        <v>2033</v>
      </c>
      <c r="H320" t="s">
        <v>1628</v>
      </c>
      <c r="I320" t="s">
        <v>1639</v>
      </c>
      <c r="J320" t="s">
        <v>1381</v>
      </c>
      <c r="K320" t="s">
        <v>1382</v>
      </c>
      <c r="L320" t="s">
        <v>1383</v>
      </c>
      <c r="M320" t="s">
        <v>1381</v>
      </c>
    </row>
    <row r="321" spans="1:13" x14ac:dyDescent="0.25">
      <c r="A321" t="s">
        <v>39</v>
      </c>
      <c r="B321" t="s">
        <v>2034</v>
      </c>
      <c r="C321" t="s">
        <v>345</v>
      </c>
      <c r="D321" t="s">
        <v>1398</v>
      </c>
      <c r="E321">
        <v>87.372</v>
      </c>
      <c r="F321" t="s">
        <v>1377</v>
      </c>
      <c r="G321" t="s">
        <v>2035</v>
      </c>
      <c r="H321" t="s">
        <v>1628</v>
      </c>
      <c r="I321" t="s">
        <v>1380</v>
      </c>
      <c r="J321" t="s">
        <v>1381</v>
      </c>
      <c r="K321" t="s">
        <v>1382</v>
      </c>
      <c r="L321" t="s">
        <v>1383</v>
      </c>
      <c r="M321" t="s">
        <v>1381</v>
      </c>
    </row>
    <row r="322" spans="1:13" x14ac:dyDescent="0.25">
      <c r="A322" t="s">
        <v>39</v>
      </c>
      <c r="B322" t="s">
        <v>2036</v>
      </c>
      <c r="C322" t="s">
        <v>345</v>
      </c>
      <c r="D322" t="s">
        <v>1402</v>
      </c>
      <c r="E322">
        <v>77.13</v>
      </c>
      <c r="F322" t="s">
        <v>1377</v>
      </c>
      <c r="G322" t="s">
        <v>2037</v>
      </c>
      <c r="H322" t="s">
        <v>1628</v>
      </c>
      <c r="I322" t="s">
        <v>1388</v>
      </c>
      <c r="J322" t="s">
        <v>1381</v>
      </c>
      <c r="K322" t="s">
        <v>1382</v>
      </c>
      <c r="L322" t="s">
        <v>1383</v>
      </c>
      <c r="M322" t="s">
        <v>1381</v>
      </c>
    </row>
    <row r="323" spans="1:13" x14ac:dyDescent="0.25">
      <c r="A323" t="s">
        <v>39</v>
      </c>
      <c r="B323" t="s">
        <v>2038</v>
      </c>
      <c r="C323" t="s">
        <v>345</v>
      </c>
      <c r="D323" t="s">
        <v>1406</v>
      </c>
      <c r="E323">
        <v>69.415</v>
      </c>
      <c r="F323" t="s">
        <v>1377</v>
      </c>
      <c r="G323" t="s">
        <v>2039</v>
      </c>
      <c r="H323" t="s">
        <v>1628</v>
      </c>
      <c r="I323" t="s">
        <v>1392</v>
      </c>
      <c r="J323" t="s">
        <v>1381</v>
      </c>
      <c r="K323" t="s">
        <v>1382</v>
      </c>
      <c r="L323" t="s">
        <v>1383</v>
      </c>
      <c r="M323" t="s">
        <v>1381</v>
      </c>
    </row>
    <row r="324" spans="1:13" x14ac:dyDescent="0.25">
      <c r="A324" t="s">
        <v>39</v>
      </c>
      <c r="B324" t="s">
        <v>2040</v>
      </c>
      <c r="C324" t="s">
        <v>345</v>
      </c>
      <c r="D324" t="s">
        <v>1410</v>
      </c>
      <c r="E324">
        <v>68.215</v>
      </c>
      <c r="F324" t="s">
        <v>1377</v>
      </c>
      <c r="G324" t="s">
        <v>2041</v>
      </c>
      <c r="H324" t="s">
        <v>1628</v>
      </c>
      <c r="I324" t="s">
        <v>1464</v>
      </c>
      <c r="J324" t="s">
        <v>1381</v>
      </c>
      <c r="K324" t="s">
        <v>1382</v>
      </c>
      <c r="L324" t="s">
        <v>1383</v>
      </c>
      <c r="M324" t="s">
        <v>1381</v>
      </c>
    </row>
    <row r="325" spans="1:13" x14ac:dyDescent="0.25">
      <c r="A325" t="s">
        <v>39</v>
      </c>
      <c r="B325" t="s">
        <v>2042</v>
      </c>
      <c r="C325" t="s">
        <v>345</v>
      </c>
      <c r="D325" t="s">
        <v>1414</v>
      </c>
      <c r="E325">
        <v>64.211</v>
      </c>
      <c r="F325" t="s">
        <v>1377</v>
      </c>
      <c r="G325" t="s">
        <v>2043</v>
      </c>
      <c r="H325" t="s">
        <v>1628</v>
      </c>
      <c r="I325" t="s">
        <v>1400</v>
      </c>
      <c r="J325" t="s">
        <v>1381</v>
      </c>
      <c r="K325" t="s">
        <v>1382</v>
      </c>
      <c r="L325" t="s">
        <v>1383</v>
      </c>
      <c r="M325" t="s">
        <v>1381</v>
      </c>
    </row>
    <row r="326" spans="1:13" x14ac:dyDescent="0.25">
      <c r="A326" t="s">
        <v>39</v>
      </c>
      <c r="B326" t="s">
        <v>2044</v>
      </c>
      <c r="C326" t="s">
        <v>345</v>
      </c>
      <c r="D326" t="s">
        <v>1418</v>
      </c>
      <c r="E326">
        <v>77.149</v>
      </c>
      <c r="F326" t="s">
        <v>1377</v>
      </c>
      <c r="G326" t="s">
        <v>2037</v>
      </c>
      <c r="H326" t="s">
        <v>1628</v>
      </c>
      <c r="I326" t="s">
        <v>1404</v>
      </c>
      <c r="J326" t="s">
        <v>1381</v>
      </c>
      <c r="K326" t="s">
        <v>1382</v>
      </c>
      <c r="L326" t="s">
        <v>1383</v>
      </c>
      <c r="M326" t="s">
        <v>1381</v>
      </c>
    </row>
    <row r="327" spans="1:13" x14ac:dyDescent="0.25">
      <c r="A327" t="s">
        <v>39</v>
      </c>
      <c r="B327" t="s">
        <v>2045</v>
      </c>
      <c r="C327" t="s">
        <v>345</v>
      </c>
      <c r="D327" t="s">
        <v>1420</v>
      </c>
      <c r="E327">
        <v>62.186</v>
      </c>
      <c r="F327" t="s">
        <v>1377</v>
      </c>
      <c r="G327" t="s">
        <v>2046</v>
      </c>
      <c r="H327" t="s">
        <v>1628</v>
      </c>
      <c r="I327" t="s">
        <v>1408</v>
      </c>
      <c r="J327" t="s">
        <v>1381</v>
      </c>
      <c r="K327" t="s">
        <v>1382</v>
      </c>
      <c r="L327" t="s">
        <v>1383</v>
      </c>
      <c r="M327" t="s">
        <v>1381</v>
      </c>
    </row>
    <row r="328" spans="1:13" x14ac:dyDescent="0.25">
      <c r="A328" t="s">
        <v>39</v>
      </c>
      <c r="B328" t="s">
        <v>2047</v>
      </c>
      <c r="C328" t="s">
        <v>345</v>
      </c>
      <c r="D328" t="s">
        <v>1423</v>
      </c>
      <c r="E328">
        <v>67.507</v>
      </c>
      <c r="F328" t="s">
        <v>1377</v>
      </c>
      <c r="G328" t="s">
        <v>2048</v>
      </c>
      <c r="H328" t="s">
        <v>1628</v>
      </c>
      <c r="I328" t="s">
        <v>1464</v>
      </c>
      <c r="J328" t="s">
        <v>1381</v>
      </c>
      <c r="K328" t="s">
        <v>1382</v>
      </c>
      <c r="L328" t="s">
        <v>1383</v>
      </c>
      <c r="M328" t="s">
        <v>1381</v>
      </c>
    </row>
    <row r="329" spans="1:13" x14ac:dyDescent="0.25">
      <c r="A329" t="s">
        <v>39</v>
      </c>
      <c r="B329" t="s">
        <v>2049</v>
      </c>
      <c r="C329" t="s">
        <v>367</v>
      </c>
      <c r="D329" t="s">
        <v>1376</v>
      </c>
      <c r="E329">
        <v>0</v>
      </c>
      <c r="F329" t="s">
        <v>1377</v>
      </c>
      <c r="G329" t="s">
        <v>2050</v>
      </c>
      <c r="H329" t="s">
        <v>2051</v>
      </c>
      <c r="I329" t="s">
        <v>1629</v>
      </c>
      <c r="J329" t="s">
        <v>1381</v>
      </c>
      <c r="K329" t="s">
        <v>1382</v>
      </c>
      <c r="L329" t="s">
        <v>1383</v>
      </c>
      <c r="M329" t="s">
        <v>1381</v>
      </c>
    </row>
    <row r="330" spans="1:13" x14ac:dyDescent="0.25">
      <c r="A330" t="s">
        <v>39</v>
      </c>
      <c r="B330" t="s">
        <v>2052</v>
      </c>
      <c r="C330" t="s">
        <v>367</v>
      </c>
      <c r="D330" t="s">
        <v>1386</v>
      </c>
      <c r="E330">
        <v>0</v>
      </c>
      <c r="F330" t="s">
        <v>1377</v>
      </c>
      <c r="G330" t="s">
        <v>2050</v>
      </c>
      <c r="H330" t="s">
        <v>2051</v>
      </c>
      <c r="I330" t="s">
        <v>1633</v>
      </c>
      <c r="J330" t="s">
        <v>1381</v>
      </c>
      <c r="K330" t="s">
        <v>1382</v>
      </c>
      <c r="L330" t="s">
        <v>1383</v>
      </c>
      <c r="M330" t="s">
        <v>2053</v>
      </c>
    </row>
    <row r="331" spans="1:13" x14ac:dyDescent="0.25">
      <c r="A331" t="s">
        <v>39</v>
      </c>
      <c r="B331" t="s">
        <v>2054</v>
      </c>
      <c r="C331" t="s">
        <v>367</v>
      </c>
      <c r="D331" t="s">
        <v>1390</v>
      </c>
      <c r="E331">
        <v>0</v>
      </c>
      <c r="F331" t="s">
        <v>1377</v>
      </c>
      <c r="G331" t="s">
        <v>2050</v>
      </c>
      <c r="H331" t="s">
        <v>2051</v>
      </c>
      <c r="I331" t="s">
        <v>1636</v>
      </c>
      <c r="J331" t="s">
        <v>1381</v>
      </c>
      <c r="K331" t="s">
        <v>1382</v>
      </c>
      <c r="L331" t="s">
        <v>1383</v>
      </c>
      <c r="M331" t="s">
        <v>2055</v>
      </c>
    </row>
    <row r="332" spans="1:13" x14ac:dyDescent="0.25">
      <c r="A332" t="s">
        <v>39</v>
      </c>
      <c r="B332" t="s">
        <v>2056</v>
      </c>
      <c r="C332" t="s">
        <v>367</v>
      </c>
      <c r="D332" t="s">
        <v>1394</v>
      </c>
      <c r="E332">
        <v>0</v>
      </c>
      <c r="F332" t="s">
        <v>1377</v>
      </c>
      <c r="G332" t="s">
        <v>2050</v>
      </c>
      <c r="H332" t="s">
        <v>2051</v>
      </c>
      <c r="I332" t="s">
        <v>1381</v>
      </c>
      <c r="J332" t="s">
        <v>1381</v>
      </c>
      <c r="K332" t="s">
        <v>1382</v>
      </c>
      <c r="L332" t="s">
        <v>1383</v>
      </c>
      <c r="M332" t="s">
        <v>2057</v>
      </c>
    </row>
    <row r="333" spans="1:13" x14ac:dyDescent="0.25">
      <c r="A333" t="s">
        <v>39</v>
      </c>
      <c r="B333" t="s">
        <v>2058</v>
      </c>
      <c r="C333" t="s">
        <v>396</v>
      </c>
      <c r="D333" t="s">
        <v>1376</v>
      </c>
      <c r="E333">
        <v>13.726</v>
      </c>
      <c r="F333" t="s">
        <v>1377</v>
      </c>
      <c r="G333" t="s">
        <v>2059</v>
      </c>
      <c r="H333" t="s">
        <v>2051</v>
      </c>
      <c r="I333" t="s">
        <v>1380</v>
      </c>
      <c r="J333" t="s">
        <v>1381</v>
      </c>
      <c r="K333" t="s">
        <v>1382</v>
      </c>
      <c r="L333" t="s">
        <v>1383</v>
      </c>
      <c r="M333" t="s">
        <v>1381</v>
      </c>
    </row>
    <row r="334" spans="1:13" x14ac:dyDescent="0.25">
      <c r="A334" t="s">
        <v>39</v>
      </c>
      <c r="B334" t="s">
        <v>2060</v>
      </c>
      <c r="C334" t="s">
        <v>396</v>
      </c>
      <c r="D334" t="s">
        <v>1386</v>
      </c>
      <c r="E334">
        <v>10.492</v>
      </c>
      <c r="F334" t="s">
        <v>1377</v>
      </c>
      <c r="G334" t="s">
        <v>2061</v>
      </c>
      <c r="H334" t="s">
        <v>2051</v>
      </c>
      <c r="I334" t="s">
        <v>1388</v>
      </c>
      <c r="J334" t="s">
        <v>1381</v>
      </c>
      <c r="K334" t="s">
        <v>1382</v>
      </c>
      <c r="L334" t="s">
        <v>1383</v>
      </c>
      <c r="M334" t="s">
        <v>2062</v>
      </c>
    </row>
    <row r="335" spans="1:13" x14ac:dyDescent="0.25">
      <c r="A335" t="s">
        <v>39</v>
      </c>
      <c r="B335" t="s">
        <v>2063</v>
      </c>
      <c r="C335" t="s">
        <v>396</v>
      </c>
      <c r="D335" t="s">
        <v>1390</v>
      </c>
      <c r="E335">
        <v>11.258</v>
      </c>
      <c r="F335" t="s">
        <v>1377</v>
      </c>
      <c r="G335" t="s">
        <v>2064</v>
      </c>
      <c r="H335" t="s">
        <v>2051</v>
      </c>
      <c r="I335" t="s">
        <v>1392</v>
      </c>
      <c r="J335" t="s">
        <v>1381</v>
      </c>
      <c r="K335" t="s">
        <v>1382</v>
      </c>
      <c r="L335" t="s">
        <v>1383</v>
      </c>
      <c r="M335" t="s">
        <v>2065</v>
      </c>
    </row>
    <row r="336" spans="1:13" x14ac:dyDescent="0.25">
      <c r="A336" t="s">
        <v>39</v>
      </c>
      <c r="B336" t="s">
        <v>2066</v>
      </c>
      <c r="C336" t="s">
        <v>396</v>
      </c>
      <c r="D336" t="s">
        <v>1394</v>
      </c>
      <c r="E336">
        <v>9.884</v>
      </c>
      <c r="F336" t="s">
        <v>1377</v>
      </c>
      <c r="G336" t="s">
        <v>2067</v>
      </c>
      <c r="H336" t="s">
        <v>2051</v>
      </c>
      <c r="I336" t="s">
        <v>1381</v>
      </c>
      <c r="J336" t="s">
        <v>1381</v>
      </c>
      <c r="K336" t="s">
        <v>1382</v>
      </c>
      <c r="L336" t="s">
        <v>1383</v>
      </c>
      <c r="M336" t="s">
        <v>2068</v>
      </c>
    </row>
    <row r="337" spans="1:13" x14ac:dyDescent="0.25">
      <c r="A337" t="s">
        <v>39</v>
      </c>
      <c r="B337" t="s">
        <v>2069</v>
      </c>
      <c r="C337" t="s">
        <v>396</v>
      </c>
      <c r="D337" t="s">
        <v>1398</v>
      </c>
      <c r="E337">
        <v>20.215</v>
      </c>
      <c r="F337" t="s">
        <v>1377</v>
      </c>
      <c r="G337" t="s">
        <v>2070</v>
      </c>
      <c r="H337" t="s">
        <v>2051</v>
      </c>
      <c r="I337" t="s">
        <v>1400</v>
      </c>
      <c r="J337" t="s">
        <v>1381</v>
      </c>
      <c r="K337" t="s">
        <v>1382</v>
      </c>
      <c r="L337" t="s">
        <v>1383</v>
      </c>
      <c r="M337" t="s">
        <v>1381</v>
      </c>
    </row>
    <row r="338" spans="1:13" x14ac:dyDescent="0.25">
      <c r="A338" t="s">
        <v>39</v>
      </c>
      <c r="B338" t="s">
        <v>2071</v>
      </c>
      <c r="C338" t="s">
        <v>396</v>
      </c>
      <c r="D338" t="s">
        <v>1402</v>
      </c>
      <c r="E338">
        <v>14.357</v>
      </c>
      <c r="F338" t="s">
        <v>1377</v>
      </c>
      <c r="G338" t="s">
        <v>2072</v>
      </c>
      <c r="H338" t="s">
        <v>2051</v>
      </c>
      <c r="I338" t="s">
        <v>1404</v>
      </c>
      <c r="J338" t="s">
        <v>1381</v>
      </c>
      <c r="K338" t="s">
        <v>1382</v>
      </c>
      <c r="L338" t="s">
        <v>1383</v>
      </c>
      <c r="M338" t="s">
        <v>2073</v>
      </c>
    </row>
    <row r="339" spans="1:13" x14ac:dyDescent="0.25">
      <c r="A339" t="s">
        <v>39</v>
      </c>
      <c r="B339" t="s">
        <v>2074</v>
      </c>
      <c r="C339" t="s">
        <v>396</v>
      </c>
      <c r="D339" t="s">
        <v>1406</v>
      </c>
      <c r="E339">
        <v>13.377</v>
      </c>
      <c r="F339" t="s">
        <v>1377</v>
      </c>
      <c r="G339" t="s">
        <v>2075</v>
      </c>
      <c r="H339" t="s">
        <v>2051</v>
      </c>
      <c r="I339" t="s">
        <v>1408</v>
      </c>
      <c r="J339" t="s">
        <v>1381</v>
      </c>
      <c r="K339" t="s">
        <v>1382</v>
      </c>
      <c r="L339" t="s">
        <v>1383</v>
      </c>
      <c r="M339" t="s">
        <v>2076</v>
      </c>
    </row>
    <row r="340" spans="1:13" x14ac:dyDescent="0.25">
      <c r="A340" t="s">
        <v>39</v>
      </c>
      <c r="B340" t="s">
        <v>2077</v>
      </c>
      <c r="C340" t="s">
        <v>396</v>
      </c>
      <c r="D340" t="s">
        <v>1410</v>
      </c>
      <c r="E340">
        <v>15.17</v>
      </c>
      <c r="F340" t="s">
        <v>1377</v>
      </c>
      <c r="G340" t="s">
        <v>2078</v>
      </c>
      <c r="H340" t="s">
        <v>2051</v>
      </c>
      <c r="I340" t="s">
        <v>1381</v>
      </c>
      <c r="J340" t="s">
        <v>1381</v>
      </c>
      <c r="K340" t="s">
        <v>1382</v>
      </c>
      <c r="L340" t="s">
        <v>1383</v>
      </c>
      <c r="M340" t="s">
        <v>2079</v>
      </c>
    </row>
    <row r="341" spans="1:13" x14ac:dyDescent="0.25">
      <c r="A341" t="s">
        <v>39</v>
      </c>
      <c r="B341" t="s">
        <v>2080</v>
      </c>
      <c r="C341" t="s">
        <v>396</v>
      </c>
      <c r="D341" t="s">
        <v>1414</v>
      </c>
      <c r="E341">
        <v>35.637</v>
      </c>
      <c r="F341" t="s">
        <v>1377</v>
      </c>
      <c r="G341" t="s">
        <v>2081</v>
      </c>
      <c r="H341" t="s">
        <v>2051</v>
      </c>
      <c r="I341" t="s">
        <v>1416</v>
      </c>
      <c r="J341" t="s">
        <v>1381</v>
      </c>
      <c r="K341" t="s">
        <v>1382</v>
      </c>
      <c r="L341" t="s">
        <v>1383</v>
      </c>
      <c r="M341" t="s">
        <v>1381</v>
      </c>
    </row>
    <row r="342" spans="1:13" x14ac:dyDescent="0.25">
      <c r="A342" t="s">
        <v>39</v>
      </c>
      <c r="B342" t="s">
        <v>2082</v>
      </c>
      <c r="C342" t="s">
        <v>396</v>
      </c>
      <c r="D342" t="s">
        <v>1418</v>
      </c>
      <c r="E342">
        <v>18.193</v>
      </c>
      <c r="F342" t="s">
        <v>1377</v>
      </c>
      <c r="G342" t="s">
        <v>2083</v>
      </c>
      <c r="H342" t="s">
        <v>2051</v>
      </c>
      <c r="I342" t="s">
        <v>1404</v>
      </c>
      <c r="J342" t="s">
        <v>1381</v>
      </c>
      <c r="K342" t="s">
        <v>1382</v>
      </c>
      <c r="L342" t="s">
        <v>1383</v>
      </c>
      <c r="M342" t="s">
        <v>2084</v>
      </c>
    </row>
    <row r="343" spans="1:13" x14ac:dyDescent="0.25">
      <c r="A343" t="s">
        <v>39</v>
      </c>
      <c r="B343" t="s">
        <v>2085</v>
      </c>
      <c r="C343" t="s">
        <v>396</v>
      </c>
      <c r="D343" t="s">
        <v>1420</v>
      </c>
      <c r="E343">
        <v>13.98</v>
      </c>
      <c r="F343" t="s">
        <v>1377</v>
      </c>
      <c r="G343" t="s">
        <v>2086</v>
      </c>
      <c r="H343" t="s">
        <v>2051</v>
      </c>
      <c r="I343" t="s">
        <v>1408</v>
      </c>
      <c r="J343" t="s">
        <v>1381</v>
      </c>
      <c r="K343" t="s">
        <v>1382</v>
      </c>
      <c r="L343" t="s">
        <v>1383</v>
      </c>
      <c r="M343" t="s">
        <v>2087</v>
      </c>
    </row>
    <row r="344" spans="1:13" x14ac:dyDescent="0.25">
      <c r="A344" t="s">
        <v>39</v>
      </c>
      <c r="B344" t="s">
        <v>2088</v>
      </c>
      <c r="C344" t="s">
        <v>399</v>
      </c>
      <c r="D344" t="s">
        <v>1376</v>
      </c>
      <c r="E344">
        <v>-68.769</v>
      </c>
      <c r="F344" t="s">
        <v>1377</v>
      </c>
      <c r="G344" t="s">
        <v>2089</v>
      </c>
      <c r="H344" t="s">
        <v>2051</v>
      </c>
      <c r="I344" t="s">
        <v>1380</v>
      </c>
      <c r="J344" t="s">
        <v>1381</v>
      </c>
      <c r="K344" t="s">
        <v>1382</v>
      </c>
      <c r="L344" t="s">
        <v>1383</v>
      </c>
      <c r="M344" t="s">
        <v>1381</v>
      </c>
    </row>
    <row r="345" spans="1:13" x14ac:dyDescent="0.25">
      <c r="A345" t="s">
        <v>39</v>
      </c>
      <c r="B345" t="s">
        <v>2090</v>
      </c>
      <c r="C345" t="s">
        <v>415</v>
      </c>
      <c r="D345" t="s">
        <v>1376</v>
      </c>
      <c r="E345">
        <v>239.101</v>
      </c>
      <c r="F345" t="s">
        <v>1377</v>
      </c>
      <c r="G345" t="s">
        <v>2091</v>
      </c>
      <c r="H345" t="s">
        <v>2051</v>
      </c>
      <c r="I345" t="s">
        <v>1380</v>
      </c>
      <c r="J345" t="s">
        <v>1381</v>
      </c>
      <c r="K345" t="s">
        <v>1382</v>
      </c>
      <c r="L345" t="s">
        <v>1383</v>
      </c>
      <c r="M345" t="s">
        <v>1381</v>
      </c>
    </row>
    <row r="346" spans="1:13" x14ac:dyDescent="0.25">
      <c r="A346" t="s">
        <v>39</v>
      </c>
      <c r="B346" t="s">
        <v>2092</v>
      </c>
      <c r="C346" t="s">
        <v>415</v>
      </c>
      <c r="D346" t="s">
        <v>1386</v>
      </c>
      <c r="E346">
        <v>242.568</v>
      </c>
      <c r="F346" t="s">
        <v>1377</v>
      </c>
      <c r="G346" t="s">
        <v>2093</v>
      </c>
      <c r="H346" t="s">
        <v>2051</v>
      </c>
      <c r="I346" t="s">
        <v>1388</v>
      </c>
      <c r="J346" t="s">
        <v>1381</v>
      </c>
      <c r="K346" t="s">
        <v>1382</v>
      </c>
      <c r="L346" t="s">
        <v>1383</v>
      </c>
      <c r="M346" t="s">
        <v>1381</v>
      </c>
    </row>
    <row r="347" spans="1:13" x14ac:dyDescent="0.25">
      <c r="A347" t="s">
        <v>39</v>
      </c>
      <c r="B347" t="s">
        <v>2094</v>
      </c>
      <c r="C347" t="s">
        <v>415</v>
      </c>
      <c r="D347" t="s">
        <v>1390</v>
      </c>
      <c r="E347">
        <v>228.353</v>
      </c>
      <c r="F347" t="s">
        <v>1377</v>
      </c>
      <c r="G347" t="s">
        <v>2095</v>
      </c>
      <c r="H347" t="s">
        <v>2051</v>
      </c>
      <c r="I347" t="s">
        <v>1392</v>
      </c>
      <c r="J347" t="s">
        <v>1381</v>
      </c>
      <c r="K347" t="s">
        <v>1382</v>
      </c>
      <c r="L347" t="s">
        <v>1383</v>
      </c>
      <c r="M347" t="s">
        <v>1381</v>
      </c>
    </row>
    <row r="348" spans="1:13" x14ac:dyDescent="0.25">
      <c r="A348" t="s">
        <v>39</v>
      </c>
      <c r="B348" t="s">
        <v>2096</v>
      </c>
      <c r="C348" t="s">
        <v>415</v>
      </c>
      <c r="D348" t="s">
        <v>1394</v>
      </c>
      <c r="E348">
        <v>232.609</v>
      </c>
      <c r="F348" t="s">
        <v>1377</v>
      </c>
      <c r="G348" t="s">
        <v>2097</v>
      </c>
      <c r="H348" t="s">
        <v>2051</v>
      </c>
      <c r="I348" t="s">
        <v>1464</v>
      </c>
      <c r="J348" t="s">
        <v>1381</v>
      </c>
      <c r="K348" t="s">
        <v>1382</v>
      </c>
      <c r="L348" t="s">
        <v>1383</v>
      </c>
      <c r="M348" t="s">
        <v>1381</v>
      </c>
    </row>
    <row r="349" spans="1:13" x14ac:dyDescent="0.25">
      <c r="A349" t="s">
        <v>39</v>
      </c>
      <c r="B349" t="s">
        <v>2098</v>
      </c>
      <c r="C349" t="s">
        <v>415</v>
      </c>
      <c r="D349" t="s">
        <v>1398</v>
      </c>
      <c r="E349">
        <v>220.046</v>
      </c>
      <c r="F349" t="s">
        <v>1377</v>
      </c>
      <c r="G349" t="s">
        <v>2099</v>
      </c>
      <c r="H349" t="s">
        <v>2051</v>
      </c>
      <c r="I349" t="s">
        <v>1400</v>
      </c>
      <c r="J349" t="s">
        <v>1381</v>
      </c>
      <c r="K349" t="s">
        <v>1382</v>
      </c>
      <c r="L349" t="s">
        <v>1383</v>
      </c>
      <c r="M349" t="s">
        <v>1381</v>
      </c>
    </row>
    <row r="350" spans="1:13" x14ac:dyDescent="0.25">
      <c r="A350" t="s">
        <v>39</v>
      </c>
      <c r="B350" t="s">
        <v>2100</v>
      </c>
      <c r="C350" t="s">
        <v>415</v>
      </c>
      <c r="D350" t="s">
        <v>1402</v>
      </c>
      <c r="E350">
        <v>219.971</v>
      </c>
      <c r="F350" t="s">
        <v>1377</v>
      </c>
      <c r="G350" t="s">
        <v>2099</v>
      </c>
      <c r="H350" t="s">
        <v>2051</v>
      </c>
      <c r="I350" t="s">
        <v>1404</v>
      </c>
      <c r="J350" t="s">
        <v>1381</v>
      </c>
      <c r="K350" t="s">
        <v>1382</v>
      </c>
      <c r="L350" t="s">
        <v>1383</v>
      </c>
      <c r="M350" t="s">
        <v>1381</v>
      </c>
    </row>
    <row r="351" spans="1:13" x14ac:dyDescent="0.25">
      <c r="A351" t="s">
        <v>39</v>
      </c>
      <c r="B351" t="s">
        <v>2101</v>
      </c>
      <c r="C351" t="s">
        <v>415</v>
      </c>
      <c r="D351" t="s">
        <v>1406</v>
      </c>
      <c r="E351">
        <v>214.452</v>
      </c>
      <c r="F351" t="s">
        <v>1377</v>
      </c>
      <c r="G351" t="s">
        <v>2102</v>
      </c>
      <c r="H351" t="s">
        <v>2051</v>
      </c>
      <c r="I351" t="s">
        <v>1408</v>
      </c>
      <c r="J351" t="s">
        <v>1381</v>
      </c>
      <c r="K351" t="s">
        <v>1382</v>
      </c>
      <c r="L351" t="s">
        <v>1383</v>
      </c>
      <c r="M351" t="s">
        <v>1381</v>
      </c>
    </row>
    <row r="352" spans="1:13" x14ac:dyDescent="0.25">
      <c r="A352" t="s">
        <v>39</v>
      </c>
      <c r="B352" t="s">
        <v>2103</v>
      </c>
      <c r="C352" t="s">
        <v>415</v>
      </c>
      <c r="D352" t="s">
        <v>1410</v>
      </c>
      <c r="E352">
        <v>217.079</v>
      </c>
      <c r="F352" t="s">
        <v>1377</v>
      </c>
      <c r="G352" t="s">
        <v>2104</v>
      </c>
      <c r="H352" t="s">
        <v>2051</v>
      </c>
      <c r="I352" t="s">
        <v>1464</v>
      </c>
      <c r="J352" t="s">
        <v>1381</v>
      </c>
      <c r="K352" t="s">
        <v>1382</v>
      </c>
      <c r="L352" t="s">
        <v>1383</v>
      </c>
      <c r="M352" t="s">
        <v>1381</v>
      </c>
    </row>
    <row r="353" spans="1:13" x14ac:dyDescent="0.25">
      <c r="A353" t="s">
        <v>39</v>
      </c>
      <c r="B353" t="s">
        <v>2105</v>
      </c>
      <c r="C353" t="s">
        <v>415</v>
      </c>
      <c r="D353" t="s">
        <v>1414</v>
      </c>
      <c r="E353">
        <v>214.536</v>
      </c>
      <c r="F353" t="s">
        <v>1377</v>
      </c>
      <c r="G353" t="s">
        <v>2102</v>
      </c>
      <c r="H353" t="s">
        <v>2051</v>
      </c>
      <c r="I353" t="s">
        <v>1416</v>
      </c>
      <c r="J353" t="s">
        <v>1381</v>
      </c>
      <c r="K353" t="s">
        <v>1382</v>
      </c>
      <c r="L353" t="s">
        <v>1383</v>
      </c>
      <c r="M353" t="s">
        <v>1381</v>
      </c>
    </row>
    <row r="354" spans="1:13" x14ac:dyDescent="0.25">
      <c r="A354" t="s">
        <v>39</v>
      </c>
      <c r="B354" t="s">
        <v>2106</v>
      </c>
      <c r="C354" t="s">
        <v>415</v>
      </c>
      <c r="D354" t="s">
        <v>1418</v>
      </c>
      <c r="E354">
        <v>215.097</v>
      </c>
      <c r="F354" t="s">
        <v>1377</v>
      </c>
      <c r="G354" t="s">
        <v>2107</v>
      </c>
      <c r="H354" t="s">
        <v>2051</v>
      </c>
      <c r="I354" t="s">
        <v>1404</v>
      </c>
      <c r="J354" t="s">
        <v>1381</v>
      </c>
      <c r="K354" t="s">
        <v>1382</v>
      </c>
      <c r="L354" t="s">
        <v>1383</v>
      </c>
      <c r="M354" t="s">
        <v>1381</v>
      </c>
    </row>
    <row r="355" spans="1:13" x14ac:dyDescent="0.25">
      <c r="A355" t="s">
        <v>39</v>
      </c>
      <c r="B355" t="s">
        <v>2108</v>
      </c>
      <c r="C355" t="s">
        <v>415</v>
      </c>
      <c r="D355" t="s">
        <v>1420</v>
      </c>
      <c r="E355">
        <v>215.293</v>
      </c>
      <c r="F355" t="s">
        <v>1377</v>
      </c>
      <c r="G355" t="s">
        <v>2109</v>
      </c>
      <c r="H355" t="s">
        <v>2051</v>
      </c>
      <c r="I355" t="s">
        <v>1408</v>
      </c>
      <c r="J355" t="s">
        <v>1381</v>
      </c>
      <c r="K355" t="s">
        <v>1382</v>
      </c>
      <c r="L355" t="s">
        <v>1383</v>
      </c>
      <c r="M355" t="s">
        <v>1381</v>
      </c>
    </row>
    <row r="356" spans="1:13" x14ac:dyDescent="0.25">
      <c r="A356" t="s">
        <v>39</v>
      </c>
      <c r="B356" t="s">
        <v>2110</v>
      </c>
      <c r="C356" t="s">
        <v>417</v>
      </c>
      <c r="D356" t="s">
        <v>1376</v>
      </c>
      <c r="E356">
        <v>248.095</v>
      </c>
      <c r="F356" t="s">
        <v>1377</v>
      </c>
      <c r="G356" t="s">
        <v>2111</v>
      </c>
      <c r="H356" t="s">
        <v>2051</v>
      </c>
      <c r="I356" t="s">
        <v>1380</v>
      </c>
      <c r="J356" t="s">
        <v>1381</v>
      </c>
      <c r="K356" t="s">
        <v>1382</v>
      </c>
      <c r="L356" t="s">
        <v>1383</v>
      </c>
      <c r="M356" t="s">
        <v>1381</v>
      </c>
    </row>
    <row r="357" spans="1:13" x14ac:dyDescent="0.25">
      <c r="A357" t="s">
        <v>39</v>
      </c>
      <c r="B357" t="s">
        <v>2112</v>
      </c>
      <c r="C357" t="s">
        <v>417</v>
      </c>
      <c r="D357" t="s">
        <v>1386</v>
      </c>
      <c r="E357">
        <v>245.413</v>
      </c>
      <c r="F357" t="s">
        <v>1377</v>
      </c>
      <c r="G357" t="s">
        <v>2113</v>
      </c>
      <c r="H357" t="s">
        <v>2051</v>
      </c>
      <c r="I357" t="s">
        <v>1388</v>
      </c>
      <c r="J357" t="s">
        <v>1381</v>
      </c>
      <c r="K357" t="s">
        <v>1382</v>
      </c>
      <c r="L357" t="s">
        <v>1383</v>
      </c>
      <c r="M357" t="s">
        <v>1381</v>
      </c>
    </row>
    <row r="358" spans="1:13" x14ac:dyDescent="0.25">
      <c r="A358" t="s">
        <v>39</v>
      </c>
      <c r="B358" t="s">
        <v>2114</v>
      </c>
      <c r="C358" t="s">
        <v>417</v>
      </c>
      <c r="D358" t="s">
        <v>1390</v>
      </c>
      <c r="E358">
        <v>232.041</v>
      </c>
      <c r="F358" t="s">
        <v>1377</v>
      </c>
      <c r="G358" t="s">
        <v>2115</v>
      </c>
      <c r="H358" t="s">
        <v>2051</v>
      </c>
      <c r="I358" t="s">
        <v>1392</v>
      </c>
      <c r="J358" t="s">
        <v>1381</v>
      </c>
      <c r="K358" t="s">
        <v>1382</v>
      </c>
      <c r="L358" t="s">
        <v>1383</v>
      </c>
      <c r="M358" t="s">
        <v>1381</v>
      </c>
    </row>
    <row r="359" spans="1:13" x14ac:dyDescent="0.25">
      <c r="A359" t="s">
        <v>39</v>
      </c>
      <c r="B359" t="s">
        <v>2116</v>
      </c>
      <c r="C359" t="s">
        <v>417</v>
      </c>
      <c r="D359" t="s">
        <v>1394</v>
      </c>
      <c r="E359">
        <v>236.62</v>
      </c>
      <c r="F359" t="s">
        <v>1377</v>
      </c>
      <c r="G359" t="s">
        <v>2117</v>
      </c>
      <c r="H359" t="s">
        <v>2051</v>
      </c>
      <c r="I359" t="s">
        <v>1464</v>
      </c>
      <c r="J359" t="s">
        <v>1381</v>
      </c>
      <c r="K359" t="s">
        <v>1382</v>
      </c>
      <c r="L359" t="s">
        <v>1383</v>
      </c>
      <c r="M359" t="s">
        <v>1381</v>
      </c>
    </row>
    <row r="360" spans="1:13" x14ac:dyDescent="0.25">
      <c r="A360" t="s">
        <v>39</v>
      </c>
      <c r="B360" t="s">
        <v>2118</v>
      </c>
      <c r="C360" t="s">
        <v>417</v>
      </c>
      <c r="D360" t="s">
        <v>1398</v>
      </c>
      <c r="E360">
        <v>225.291</v>
      </c>
      <c r="F360" t="s">
        <v>1377</v>
      </c>
      <c r="G360" t="s">
        <v>2119</v>
      </c>
      <c r="H360" t="s">
        <v>2051</v>
      </c>
      <c r="I360" t="s">
        <v>1400</v>
      </c>
      <c r="J360" t="s">
        <v>1381</v>
      </c>
      <c r="K360" t="s">
        <v>1382</v>
      </c>
      <c r="L360" t="s">
        <v>1383</v>
      </c>
      <c r="M360" t="s">
        <v>1381</v>
      </c>
    </row>
    <row r="361" spans="1:13" x14ac:dyDescent="0.25">
      <c r="A361" t="s">
        <v>39</v>
      </c>
      <c r="B361" t="s">
        <v>2120</v>
      </c>
      <c r="C361" t="s">
        <v>417</v>
      </c>
      <c r="D361" t="s">
        <v>1402</v>
      </c>
      <c r="E361">
        <v>226.146</v>
      </c>
      <c r="F361" t="s">
        <v>1377</v>
      </c>
      <c r="G361" t="s">
        <v>2121</v>
      </c>
      <c r="H361" t="s">
        <v>2051</v>
      </c>
      <c r="I361" t="s">
        <v>1404</v>
      </c>
      <c r="J361" t="s">
        <v>1381</v>
      </c>
      <c r="K361" t="s">
        <v>1382</v>
      </c>
      <c r="L361" t="s">
        <v>1383</v>
      </c>
      <c r="M361" t="s">
        <v>1381</v>
      </c>
    </row>
    <row r="362" spans="1:13" x14ac:dyDescent="0.25">
      <c r="A362" t="s">
        <v>39</v>
      </c>
      <c r="B362" t="s">
        <v>2122</v>
      </c>
      <c r="C362" t="s">
        <v>417</v>
      </c>
      <c r="D362" t="s">
        <v>1406</v>
      </c>
      <c r="E362">
        <v>221.699</v>
      </c>
      <c r="F362" t="s">
        <v>1377</v>
      </c>
      <c r="G362" t="s">
        <v>2123</v>
      </c>
      <c r="H362" t="s">
        <v>2051</v>
      </c>
      <c r="I362" t="s">
        <v>1408</v>
      </c>
      <c r="J362" t="s">
        <v>1381</v>
      </c>
      <c r="K362" t="s">
        <v>1382</v>
      </c>
      <c r="L362" t="s">
        <v>1383</v>
      </c>
      <c r="M362" t="s">
        <v>1381</v>
      </c>
    </row>
    <row r="363" spans="1:13" x14ac:dyDescent="0.25">
      <c r="A363" t="s">
        <v>39</v>
      </c>
      <c r="B363" t="s">
        <v>2124</v>
      </c>
      <c r="C363" t="s">
        <v>417</v>
      </c>
      <c r="D363" t="s">
        <v>1410</v>
      </c>
      <c r="E363">
        <v>223.65</v>
      </c>
      <c r="F363" t="s">
        <v>1377</v>
      </c>
      <c r="G363" t="s">
        <v>2125</v>
      </c>
      <c r="H363" t="s">
        <v>2051</v>
      </c>
      <c r="I363" t="s">
        <v>1464</v>
      </c>
      <c r="J363" t="s">
        <v>1381</v>
      </c>
      <c r="K363" t="s">
        <v>1382</v>
      </c>
      <c r="L363" t="s">
        <v>1383</v>
      </c>
      <c r="M363" t="s">
        <v>1381</v>
      </c>
    </row>
    <row r="364" spans="1:13" x14ac:dyDescent="0.25">
      <c r="A364" t="s">
        <v>39</v>
      </c>
      <c r="B364" t="s">
        <v>2126</v>
      </c>
      <c r="C364" t="s">
        <v>417</v>
      </c>
      <c r="D364" t="s">
        <v>1414</v>
      </c>
      <c r="E364">
        <v>222.448</v>
      </c>
      <c r="F364" t="s">
        <v>1377</v>
      </c>
      <c r="G364" t="s">
        <v>2127</v>
      </c>
      <c r="H364" t="s">
        <v>2051</v>
      </c>
      <c r="I364" t="s">
        <v>1416</v>
      </c>
      <c r="J364" t="s">
        <v>1381</v>
      </c>
      <c r="K364" t="s">
        <v>1382</v>
      </c>
      <c r="L364" t="s">
        <v>1383</v>
      </c>
      <c r="M364" t="s">
        <v>1381</v>
      </c>
    </row>
    <row r="365" spans="1:13" x14ac:dyDescent="0.25">
      <c r="A365" t="s">
        <v>39</v>
      </c>
      <c r="B365" t="s">
        <v>2128</v>
      </c>
      <c r="C365" t="s">
        <v>417</v>
      </c>
      <c r="D365" t="s">
        <v>1418</v>
      </c>
      <c r="E365">
        <v>221.897</v>
      </c>
      <c r="F365" t="s">
        <v>1377</v>
      </c>
      <c r="G365" t="s">
        <v>2129</v>
      </c>
      <c r="H365" t="s">
        <v>2051</v>
      </c>
      <c r="I365" t="s">
        <v>1404</v>
      </c>
      <c r="J365" t="s">
        <v>1381</v>
      </c>
      <c r="K365" t="s">
        <v>1382</v>
      </c>
      <c r="L365" t="s">
        <v>1383</v>
      </c>
      <c r="M365" t="s">
        <v>1381</v>
      </c>
    </row>
    <row r="366" spans="1:13" x14ac:dyDescent="0.25">
      <c r="A366" t="s">
        <v>39</v>
      </c>
      <c r="B366" t="s">
        <v>2130</v>
      </c>
      <c r="C366" t="s">
        <v>417</v>
      </c>
      <c r="D366" t="s">
        <v>1420</v>
      </c>
      <c r="E366">
        <v>222.715</v>
      </c>
      <c r="F366" t="s">
        <v>1377</v>
      </c>
      <c r="G366" t="s">
        <v>2131</v>
      </c>
      <c r="H366" t="s">
        <v>2051</v>
      </c>
      <c r="I366" t="s">
        <v>1408</v>
      </c>
      <c r="J366" t="s">
        <v>1381</v>
      </c>
      <c r="K366" t="s">
        <v>1382</v>
      </c>
      <c r="L366" t="s">
        <v>1383</v>
      </c>
      <c r="M366" t="s">
        <v>1381</v>
      </c>
    </row>
    <row r="367" spans="1:13" x14ac:dyDescent="0.25">
      <c r="A367" t="s">
        <v>39</v>
      </c>
      <c r="B367" t="s">
        <v>2132</v>
      </c>
      <c r="C367" t="s">
        <v>417</v>
      </c>
      <c r="D367" t="s">
        <v>1423</v>
      </c>
      <c r="E367">
        <v>222.746</v>
      </c>
      <c r="F367" t="s">
        <v>1377</v>
      </c>
      <c r="G367" t="s">
        <v>2131</v>
      </c>
      <c r="H367" t="s">
        <v>2051</v>
      </c>
      <c r="I367" t="s">
        <v>1464</v>
      </c>
      <c r="J367" t="s">
        <v>1381</v>
      </c>
      <c r="K367" t="s">
        <v>1382</v>
      </c>
      <c r="L367" t="s">
        <v>1383</v>
      </c>
      <c r="M367" t="s">
        <v>1381</v>
      </c>
    </row>
    <row r="368" spans="1:13" x14ac:dyDescent="0.25">
      <c r="A368" t="s">
        <v>41</v>
      </c>
      <c r="B368" t="s">
        <v>2133</v>
      </c>
      <c r="C368" t="s">
        <v>256</v>
      </c>
      <c r="D368" t="s">
        <v>1376</v>
      </c>
      <c r="E368">
        <v>0</v>
      </c>
      <c r="F368" t="s">
        <v>2134</v>
      </c>
      <c r="G368" t="s">
        <v>1381</v>
      </c>
      <c r="H368" t="s">
        <v>2135</v>
      </c>
      <c r="I368" t="s">
        <v>1381</v>
      </c>
      <c r="J368" t="s">
        <v>1381</v>
      </c>
      <c r="K368" t="s">
        <v>2136</v>
      </c>
      <c r="L368" t="s">
        <v>2137</v>
      </c>
      <c r="M368" t="s">
        <v>2138</v>
      </c>
    </row>
    <row r="369" spans="1:13" x14ac:dyDescent="0.25">
      <c r="A369" t="s">
        <v>41</v>
      </c>
      <c r="B369" t="s">
        <v>2139</v>
      </c>
      <c r="C369" t="s">
        <v>256</v>
      </c>
      <c r="D369" t="s">
        <v>1386</v>
      </c>
      <c r="E369">
        <v>0</v>
      </c>
      <c r="F369" t="s">
        <v>2134</v>
      </c>
      <c r="G369" t="s">
        <v>1381</v>
      </c>
      <c r="H369" t="s">
        <v>2135</v>
      </c>
      <c r="I369" t="s">
        <v>1381</v>
      </c>
      <c r="J369" t="s">
        <v>1381</v>
      </c>
      <c r="K369" t="s">
        <v>2136</v>
      </c>
      <c r="L369" t="s">
        <v>2137</v>
      </c>
      <c r="M369" t="s">
        <v>2138</v>
      </c>
    </row>
    <row r="370" spans="1:13" x14ac:dyDescent="0.25">
      <c r="A370" t="s">
        <v>41</v>
      </c>
      <c r="B370" t="s">
        <v>2140</v>
      </c>
      <c r="C370" t="s">
        <v>256</v>
      </c>
      <c r="D370" t="s">
        <v>1390</v>
      </c>
      <c r="E370">
        <v>0</v>
      </c>
      <c r="F370" t="s">
        <v>2134</v>
      </c>
      <c r="G370" t="s">
        <v>1381</v>
      </c>
      <c r="H370" t="s">
        <v>2135</v>
      </c>
      <c r="I370" t="s">
        <v>1381</v>
      </c>
      <c r="J370" t="s">
        <v>1381</v>
      </c>
      <c r="K370" t="s">
        <v>2136</v>
      </c>
      <c r="L370" t="s">
        <v>2137</v>
      </c>
      <c r="M370" t="s">
        <v>2138</v>
      </c>
    </row>
    <row r="371" spans="1:13" x14ac:dyDescent="0.25">
      <c r="A371" t="s">
        <v>41</v>
      </c>
      <c r="B371" t="s">
        <v>2141</v>
      </c>
      <c r="C371" t="s">
        <v>256</v>
      </c>
      <c r="D371" t="s">
        <v>1394</v>
      </c>
      <c r="E371">
        <v>0</v>
      </c>
      <c r="F371" t="s">
        <v>2134</v>
      </c>
      <c r="G371" t="s">
        <v>1381</v>
      </c>
      <c r="H371" t="s">
        <v>2135</v>
      </c>
      <c r="I371" t="s">
        <v>1381</v>
      </c>
      <c r="J371" t="s">
        <v>1381</v>
      </c>
      <c r="K371" t="s">
        <v>2136</v>
      </c>
      <c r="L371" t="s">
        <v>2137</v>
      </c>
      <c r="M371" t="s">
        <v>2138</v>
      </c>
    </row>
    <row r="372" spans="1:13" x14ac:dyDescent="0.25">
      <c r="A372" t="s">
        <v>41</v>
      </c>
      <c r="B372" t="s">
        <v>2142</v>
      </c>
      <c r="C372" t="s">
        <v>256</v>
      </c>
      <c r="D372" t="s">
        <v>1398</v>
      </c>
      <c r="E372">
        <v>0</v>
      </c>
      <c r="F372" t="s">
        <v>2134</v>
      </c>
      <c r="G372" t="s">
        <v>1381</v>
      </c>
      <c r="H372" t="s">
        <v>2135</v>
      </c>
      <c r="I372" t="s">
        <v>1381</v>
      </c>
      <c r="J372" t="s">
        <v>1381</v>
      </c>
      <c r="K372" t="s">
        <v>2136</v>
      </c>
      <c r="L372" t="s">
        <v>2137</v>
      </c>
      <c r="M372" t="s">
        <v>2138</v>
      </c>
    </row>
    <row r="373" spans="1:13" x14ac:dyDescent="0.25">
      <c r="A373" t="s">
        <v>41</v>
      </c>
      <c r="B373" t="s">
        <v>2143</v>
      </c>
      <c r="C373" t="s">
        <v>256</v>
      </c>
      <c r="D373" t="s">
        <v>1402</v>
      </c>
      <c r="E373">
        <v>0</v>
      </c>
      <c r="F373" t="s">
        <v>2134</v>
      </c>
      <c r="G373" t="s">
        <v>1381</v>
      </c>
      <c r="H373" t="s">
        <v>2135</v>
      </c>
      <c r="I373" t="s">
        <v>1381</v>
      </c>
      <c r="J373" t="s">
        <v>1381</v>
      </c>
      <c r="K373" t="s">
        <v>2136</v>
      </c>
      <c r="L373" t="s">
        <v>2137</v>
      </c>
      <c r="M373" t="s">
        <v>2138</v>
      </c>
    </row>
    <row r="374" spans="1:13" x14ac:dyDescent="0.25">
      <c r="A374" t="s">
        <v>41</v>
      </c>
      <c r="B374" t="s">
        <v>2144</v>
      </c>
      <c r="C374" t="s">
        <v>256</v>
      </c>
      <c r="D374" t="s">
        <v>1410</v>
      </c>
      <c r="E374">
        <v>0</v>
      </c>
      <c r="F374" t="s">
        <v>2134</v>
      </c>
      <c r="G374" t="s">
        <v>1381</v>
      </c>
      <c r="H374" t="s">
        <v>2135</v>
      </c>
      <c r="I374" t="s">
        <v>1381</v>
      </c>
      <c r="J374" t="s">
        <v>1381</v>
      </c>
      <c r="K374" t="s">
        <v>2136</v>
      </c>
      <c r="L374" t="s">
        <v>2137</v>
      </c>
      <c r="M374" t="s">
        <v>2138</v>
      </c>
    </row>
    <row r="375" spans="1:13" x14ac:dyDescent="0.25">
      <c r="A375" t="s">
        <v>41</v>
      </c>
      <c r="B375" t="s">
        <v>2145</v>
      </c>
      <c r="C375" t="s">
        <v>256</v>
      </c>
      <c r="D375" t="s">
        <v>1414</v>
      </c>
      <c r="E375">
        <v>0</v>
      </c>
      <c r="F375" t="s">
        <v>2134</v>
      </c>
      <c r="G375" t="s">
        <v>1381</v>
      </c>
      <c r="H375" t="s">
        <v>2135</v>
      </c>
      <c r="I375" t="s">
        <v>1381</v>
      </c>
      <c r="J375" t="s">
        <v>1381</v>
      </c>
      <c r="K375" t="s">
        <v>2136</v>
      </c>
      <c r="L375" t="s">
        <v>2137</v>
      </c>
      <c r="M375" t="s">
        <v>2138</v>
      </c>
    </row>
    <row r="376" spans="1:13" x14ac:dyDescent="0.25">
      <c r="A376" t="s">
        <v>41</v>
      </c>
      <c r="B376" t="s">
        <v>2146</v>
      </c>
      <c r="C376" t="s">
        <v>256</v>
      </c>
      <c r="D376" t="s">
        <v>1418</v>
      </c>
      <c r="E376">
        <v>0</v>
      </c>
      <c r="F376" t="s">
        <v>2134</v>
      </c>
      <c r="G376" t="s">
        <v>1381</v>
      </c>
      <c r="H376" t="s">
        <v>2135</v>
      </c>
      <c r="I376" t="s">
        <v>1381</v>
      </c>
      <c r="J376" t="s">
        <v>1381</v>
      </c>
      <c r="K376" t="s">
        <v>2136</v>
      </c>
      <c r="L376" t="s">
        <v>2137</v>
      </c>
      <c r="M376" t="s">
        <v>2138</v>
      </c>
    </row>
    <row r="377" spans="1:13" x14ac:dyDescent="0.25">
      <c r="A377" t="s">
        <v>41</v>
      </c>
      <c r="B377" t="s">
        <v>2147</v>
      </c>
      <c r="C377" t="s">
        <v>256</v>
      </c>
      <c r="D377" t="s">
        <v>1420</v>
      </c>
      <c r="E377">
        <v>0</v>
      </c>
      <c r="F377" t="s">
        <v>2134</v>
      </c>
      <c r="G377" t="s">
        <v>1381</v>
      </c>
      <c r="H377" t="s">
        <v>2135</v>
      </c>
      <c r="I377" t="s">
        <v>1381</v>
      </c>
      <c r="J377" t="s">
        <v>1381</v>
      </c>
      <c r="K377" t="s">
        <v>2136</v>
      </c>
      <c r="L377" t="s">
        <v>2137</v>
      </c>
      <c r="M377" t="s">
        <v>2138</v>
      </c>
    </row>
    <row r="378" spans="1:13" x14ac:dyDescent="0.25">
      <c r="A378" t="s">
        <v>41</v>
      </c>
      <c r="B378" t="s">
        <v>2148</v>
      </c>
      <c r="C378" t="s">
        <v>256</v>
      </c>
      <c r="D378" t="s">
        <v>1423</v>
      </c>
      <c r="E378">
        <v>0</v>
      </c>
      <c r="F378" t="s">
        <v>2134</v>
      </c>
      <c r="G378" t="s">
        <v>1381</v>
      </c>
      <c r="H378" t="s">
        <v>2135</v>
      </c>
      <c r="I378" t="s">
        <v>1381</v>
      </c>
      <c r="J378" t="s">
        <v>1381</v>
      </c>
      <c r="K378" t="s">
        <v>2136</v>
      </c>
      <c r="L378" t="s">
        <v>2137</v>
      </c>
      <c r="M378" t="s">
        <v>2138</v>
      </c>
    </row>
    <row r="379" spans="1:13" x14ac:dyDescent="0.25">
      <c r="A379" t="s">
        <v>41</v>
      </c>
      <c r="B379" t="s">
        <v>2149</v>
      </c>
      <c r="C379" t="s">
        <v>256</v>
      </c>
      <c r="D379" t="s">
        <v>1376</v>
      </c>
      <c r="E379">
        <v>0</v>
      </c>
      <c r="F379" t="s">
        <v>2134</v>
      </c>
      <c r="G379" t="s">
        <v>1381</v>
      </c>
      <c r="H379" t="s">
        <v>2135</v>
      </c>
      <c r="I379" t="s">
        <v>1381</v>
      </c>
      <c r="J379" t="s">
        <v>1381</v>
      </c>
      <c r="K379" t="s">
        <v>2136</v>
      </c>
      <c r="L379" t="s">
        <v>2137</v>
      </c>
      <c r="M379" t="s">
        <v>2138</v>
      </c>
    </row>
    <row r="380" spans="1:13" x14ac:dyDescent="0.25">
      <c r="A380" t="s">
        <v>41</v>
      </c>
      <c r="B380" t="s">
        <v>2150</v>
      </c>
      <c r="C380" t="s">
        <v>256</v>
      </c>
      <c r="D380" t="s">
        <v>1386</v>
      </c>
      <c r="E380">
        <v>0</v>
      </c>
      <c r="F380" t="s">
        <v>2134</v>
      </c>
      <c r="G380" t="s">
        <v>1381</v>
      </c>
      <c r="H380" t="s">
        <v>2135</v>
      </c>
      <c r="I380" t="s">
        <v>1381</v>
      </c>
      <c r="J380" t="s">
        <v>1381</v>
      </c>
      <c r="K380" t="s">
        <v>2136</v>
      </c>
      <c r="L380" t="s">
        <v>2137</v>
      </c>
      <c r="M380" t="s">
        <v>2138</v>
      </c>
    </row>
    <row r="381" spans="1:13" x14ac:dyDescent="0.25">
      <c r="A381" t="s">
        <v>41</v>
      </c>
      <c r="B381" t="s">
        <v>2151</v>
      </c>
      <c r="C381" t="s">
        <v>256</v>
      </c>
      <c r="D381" t="s">
        <v>1390</v>
      </c>
      <c r="E381">
        <v>0</v>
      </c>
      <c r="F381" t="s">
        <v>2134</v>
      </c>
      <c r="G381" t="s">
        <v>1381</v>
      </c>
      <c r="H381" t="s">
        <v>2135</v>
      </c>
      <c r="I381" t="s">
        <v>1381</v>
      </c>
      <c r="J381" t="s">
        <v>1381</v>
      </c>
      <c r="K381" t="s">
        <v>2136</v>
      </c>
      <c r="L381" t="s">
        <v>2137</v>
      </c>
      <c r="M381" t="s">
        <v>2138</v>
      </c>
    </row>
    <row r="382" spans="1:13" x14ac:dyDescent="0.25">
      <c r="A382" t="s">
        <v>41</v>
      </c>
      <c r="B382" t="s">
        <v>2152</v>
      </c>
      <c r="C382" t="s">
        <v>256</v>
      </c>
      <c r="D382" t="s">
        <v>1394</v>
      </c>
      <c r="E382">
        <v>0</v>
      </c>
      <c r="F382" t="s">
        <v>2134</v>
      </c>
      <c r="G382" t="s">
        <v>1381</v>
      </c>
      <c r="H382" t="s">
        <v>2135</v>
      </c>
      <c r="I382" t="s">
        <v>1381</v>
      </c>
      <c r="J382" t="s">
        <v>1381</v>
      </c>
      <c r="K382" t="s">
        <v>2136</v>
      </c>
      <c r="L382" t="s">
        <v>2137</v>
      </c>
      <c r="M382" t="s">
        <v>2138</v>
      </c>
    </row>
    <row r="383" spans="1:13" x14ac:dyDescent="0.25">
      <c r="A383" t="s">
        <v>41</v>
      </c>
      <c r="B383" t="s">
        <v>2153</v>
      </c>
      <c r="C383" t="s">
        <v>256</v>
      </c>
      <c r="D383" t="s">
        <v>1398</v>
      </c>
      <c r="E383">
        <v>0</v>
      </c>
      <c r="F383" t="s">
        <v>2134</v>
      </c>
      <c r="G383" t="s">
        <v>1381</v>
      </c>
      <c r="H383" t="s">
        <v>2135</v>
      </c>
      <c r="I383" t="s">
        <v>1381</v>
      </c>
      <c r="J383" t="s">
        <v>1381</v>
      </c>
      <c r="K383" t="s">
        <v>2136</v>
      </c>
      <c r="L383" t="s">
        <v>2137</v>
      </c>
      <c r="M383" t="s">
        <v>2138</v>
      </c>
    </row>
    <row r="384" spans="1:13" x14ac:dyDescent="0.25">
      <c r="A384" t="s">
        <v>41</v>
      </c>
      <c r="B384" t="s">
        <v>2154</v>
      </c>
      <c r="C384" t="s">
        <v>256</v>
      </c>
      <c r="D384" t="s">
        <v>1402</v>
      </c>
      <c r="E384">
        <v>0</v>
      </c>
      <c r="F384" t="s">
        <v>2134</v>
      </c>
      <c r="G384" t="s">
        <v>1381</v>
      </c>
      <c r="H384" t="s">
        <v>2135</v>
      </c>
      <c r="I384" t="s">
        <v>1381</v>
      </c>
      <c r="J384" t="s">
        <v>1381</v>
      </c>
      <c r="K384" t="s">
        <v>2136</v>
      </c>
      <c r="L384" t="s">
        <v>2137</v>
      </c>
      <c r="M384" t="s">
        <v>2138</v>
      </c>
    </row>
    <row r="385" spans="1:13" x14ac:dyDescent="0.25">
      <c r="A385" t="s">
        <v>41</v>
      </c>
      <c r="B385" t="s">
        <v>2155</v>
      </c>
      <c r="C385" t="s">
        <v>256</v>
      </c>
      <c r="D385" t="s">
        <v>1406</v>
      </c>
      <c r="E385">
        <v>0</v>
      </c>
      <c r="F385" t="s">
        <v>2134</v>
      </c>
      <c r="G385" t="s">
        <v>1381</v>
      </c>
      <c r="H385" t="s">
        <v>2135</v>
      </c>
      <c r="I385" t="s">
        <v>1381</v>
      </c>
      <c r="J385" t="s">
        <v>1381</v>
      </c>
      <c r="K385" t="s">
        <v>2136</v>
      </c>
      <c r="L385" t="s">
        <v>2137</v>
      </c>
      <c r="M385" t="s">
        <v>2138</v>
      </c>
    </row>
    <row r="386" spans="1:13" x14ac:dyDescent="0.25">
      <c r="A386" t="s">
        <v>41</v>
      </c>
      <c r="B386" t="s">
        <v>2156</v>
      </c>
      <c r="C386" t="s">
        <v>256</v>
      </c>
      <c r="D386" t="s">
        <v>1410</v>
      </c>
      <c r="E386">
        <v>0</v>
      </c>
      <c r="F386" t="s">
        <v>2134</v>
      </c>
      <c r="G386" t="s">
        <v>1381</v>
      </c>
      <c r="H386" t="s">
        <v>2135</v>
      </c>
      <c r="I386" t="s">
        <v>1381</v>
      </c>
      <c r="J386" t="s">
        <v>1381</v>
      </c>
      <c r="K386" t="s">
        <v>2136</v>
      </c>
      <c r="L386" t="s">
        <v>2137</v>
      </c>
      <c r="M386" t="s">
        <v>2138</v>
      </c>
    </row>
    <row r="387" spans="1:13" x14ac:dyDescent="0.25">
      <c r="A387" t="s">
        <v>41</v>
      </c>
      <c r="B387" t="s">
        <v>2157</v>
      </c>
      <c r="C387" t="s">
        <v>256</v>
      </c>
      <c r="D387" t="s">
        <v>1414</v>
      </c>
      <c r="E387">
        <v>0</v>
      </c>
      <c r="F387" t="s">
        <v>2134</v>
      </c>
      <c r="G387" t="s">
        <v>1381</v>
      </c>
      <c r="H387" t="s">
        <v>2135</v>
      </c>
      <c r="I387" t="s">
        <v>1381</v>
      </c>
      <c r="J387" t="s">
        <v>1381</v>
      </c>
      <c r="K387" t="s">
        <v>2136</v>
      </c>
      <c r="L387" t="s">
        <v>2137</v>
      </c>
      <c r="M387" t="s">
        <v>2138</v>
      </c>
    </row>
    <row r="388" spans="1:13" x14ac:dyDescent="0.25">
      <c r="A388" t="s">
        <v>41</v>
      </c>
      <c r="B388" t="s">
        <v>2158</v>
      </c>
      <c r="C388" t="s">
        <v>256</v>
      </c>
      <c r="D388" t="s">
        <v>1418</v>
      </c>
      <c r="E388">
        <v>0</v>
      </c>
      <c r="F388" t="s">
        <v>2134</v>
      </c>
      <c r="G388" t="s">
        <v>1381</v>
      </c>
      <c r="H388" t="s">
        <v>2135</v>
      </c>
      <c r="I388" t="s">
        <v>1381</v>
      </c>
      <c r="J388" t="s">
        <v>1381</v>
      </c>
      <c r="K388" t="s">
        <v>2136</v>
      </c>
      <c r="L388" t="s">
        <v>2137</v>
      </c>
      <c r="M388" t="s">
        <v>2138</v>
      </c>
    </row>
    <row r="389" spans="1:13" x14ac:dyDescent="0.25">
      <c r="A389" t="s">
        <v>41</v>
      </c>
      <c r="B389" t="s">
        <v>2159</v>
      </c>
      <c r="C389" t="s">
        <v>256</v>
      </c>
      <c r="D389" t="s">
        <v>1420</v>
      </c>
      <c r="E389">
        <v>0</v>
      </c>
      <c r="F389" t="s">
        <v>2134</v>
      </c>
      <c r="G389" t="s">
        <v>1381</v>
      </c>
      <c r="H389" t="s">
        <v>2135</v>
      </c>
      <c r="I389" t="s">
        <v>1381</v>
      </c>
      <c r="J389" t="s">
        <v>1381</v>
      </c>
      <c r="K389" t="s">
        <v>2136</v>
      </c>
      <c r="L389" t="s">
        <v>2137</v>
      </c>
      <c r="M389" t="s">
        <v>2138</v>
      </c>
    </row>
    <row r="390" spans="1:13" x14ac:dyDescent="0.25">
      <c r="A390" t="s">
        <v>41</v>
      </c>
      <c r="B390" t="s">
        <v>2160</v>
      </c>
      <c r="C390" t="s">
        <v>256</v>
      </c>
      <c r="D390" t="s">
        <v>1423</v>
      </c>
      <c r="E390">
        <v>0</v>
      </c>
      <c r="F390" t="s">
        <v>2134</v>
      </c>
      <c r="G390" t="s">
        <v>1381</v>
      </c>
      <c r="H390" t="s">
        <v>2135</v>
      </c>
      <c r="I390" t="s">
        <v>1381</v>
      </c>
      <c r="J390" t="s">
        <v>1381</v>
      </c>
      <c r="K390" t="s">
        <v>2136</v>
      </c>
      <c r="L390" t="s">
        <v>2137</v>
      </c>
      <c r="M390" t="s">
        <v>2138</v>
      </c>
    </row>
    <row r="391" spans="1:13" x14ac:dyDescent="0.25">
      <c r="A391" t="s">
        <v>41</v>
      </c>
      <c r="B391" t="s">
        <v>2161</v>
      </c>
      <c r="C391" t="s">
        <v>256</v>
      </c>
      <c r="D391" t="s">
        <v>1376</v>
      </c>
      <c r="E391">
        <v>0</v>
      </c>
      <c r="F391" t="s">
        <v>2134</v>
      </c>
      <c r="G391" t="s">
        <v>1381</v>
      </c>
      <c r="H391" t="s">
        <v>2135</v>
      </c>
      <c r="I391" t="s">
        <v>1381</v>
      </c>
      <c r="J391" t="s">
        <v>1381</v>
      </c>
      <c r="K391" t="s">
        <v>2136</v>
      </c>
      <c r="L391" t="s">
        <v>2137</v>
      </c>
      <c r="M391" t="s">
        <v>2138</v>
      </c>
    </row>
    <row r="392" spans="1:13" x14ac:dyDescent="0.25">
      <c r="A392" t="s">
        <v>41</v>
      </c>
      <c r="B392" t="s">
        <v>2162</v>
      </c>
      <c r="C392" t="s">
        <v>256</v>
      </c>
      <c r="D392" t="s">
        <v>1386</v>
      </c>
      <c r="E392">
        <v>0</v>
      </c>
      <c r="F392" t="s">
        <v>2134</v>
      </c>
      <c r="G392" t="s">
        <v>1381</v>
      </c>
      <c r="H392" t="s">
        <v>2135</v>
      </c>
      <c r="I392" t="s">
        <v>1381</v>
      </c>
      <c r="J392" t="s">
        <v>1381</v>
      </c>
      <c r="K392" t="s">
        <v>2136</v>
      </c>
      <c r="L392" t="s">
        <v>2137</v>
      </c>
      <c r="M392" t="s">
        <v>2138</v>
      </c>
    </row>
    <row r="393" spans="1:13" x14ac:dyDescent="0.25">
      <c r="A393" t="s">
        <v>41</v>
      </c>
      <c r="B393" t="s">
        <v>2163</v>
      </c>
      <c r="C393" t="s">
        <v>256</v>
      </c>
      <c r="D393" t="s">
        <v>1390</v>
      </c>
      <c r="E393">
        <v>0</v>
      </c>
      <c r="F393" t="s">
        <v>2134</v>
      </c>
      <c r="G393" t="s">
        <v>1381</v>
      </c>
      <c r="H393" t="s">
        <v>2135</v>
      </c>
      <c r="I393" t="s">
        <v>1381</v>
      </c>
      <c r="J393" t="s">
        <v>1381</v>
      </c>
      <c r="K393" t="s">
        <v>2136</v>
      </c>
      <c r="L393" t="s">
        <v>2137</v>
      </c>
      <c r="M393" t="s">
        <v>2138</v>
      </c>
    </row>
    <row r="394" spans="1:13" x14ac:dyDescent="0.25">
      <c r="A394" t="s">
        <v>41</v>
      </c>
      <c r="B394" t="s">
        <v>2164</v>
      </c>
      <c r="C394" t="s">
        <v>256</v>
      </c>
      <c r="D394" t="s">
        <v>1394</v>
      </c>
      <c r="E394">
        <v>0</v>
      </c>
      <c r="F394" t="s">
        <v>2134</v>
      </c>
      <c r="G394" t="s">
        <v>1381</v>
      </c>
      <c r="H394" t="s">
        <v>2135</v>
      </c>
      <c r="I394" t="s">
        <v>1381</v>
      </c>
      <c r="J394" t="s">
        <v>1381</v>
      </c>
      <c r="K394" t="s">
        <v>2136</v>
      </c>
      <c r="L394" t="s">
        <v>2137</v>
      </c>
      <c r="M394" t="s">
        <v>2138</v>
      </c>
    </row>
    <row r="395" spans="1:13" x14ac:dyDescent="0.25">
      <c r="A395" t="s">
        <v>41</v>
      </c>
      <c r="B395" t="s">
        <v>2165</v>
      </c>
      <c r="C395" t="s">
        <v>256</v>
      </c>
      <c r="D395" t="s">
        <v>1398</v>
      </c>
      <c r="E395">
        <v>0</v>
      </c>
      <c r="F395" t="s">
        <v>2134</v>
      </c>
      <c r="G395" t="s">
        <v>1381</v>
      </c>
      <c r="H395" t="s">
        <v>2135</v>
      </c>
      <c r="I395" t="s">
        <v>1381</v>
      </c>
      <c r="J395" t="s">
        <v>1381</v>
      </c>
      <c r="K395" t="s">
        <v>2136</v>
      </c>
      <c r="L395" t="s">
        <v>2137</v>
      </c>
      <c r="M395" t="s">
        <v>2138</v>
      </c>
    </row>
    <row r="396" spans="1:13" x14ac:dyDescent="0.25">
      <c r="A396" t="s">
        <v>41</v>
      </c>
      <c r="B396" t="s">
        <v>2166</v>
      </c>
      <c r="C396" t="s">
        <v>256</v>
      </c>
      <c r="D396" t="s">
        <v>1402</v>
      </c>
      <c r="E396">
        <v>0</v>
      </c>
      <c r="F396" t="s">
        <v>2134</v>
      </c>
      <c r="G396" t="s">
        <v>1381</v>
      </c>
      <c r="H396" t="s">
        <v>2135</v>
      </c>
      <c r="I396" t="s">
        <v>1381</v>
      </c>
      <c r="J396" t="s">
        <v>1381</v>
      </c>
      <c r="K396" t="s">
        <v>2136</v>
      </c>
      <c r="L396" t="s">
        <v>2137</v>
      </c>
      <c r="M396" t="s">
        <v>2138</v>
      </c>
    </row>
    <row r="397" spans="1:13" x14ac:dyDescent="0.25">
      <c r="A397" t="s">
        <v>41</v>
      </c>
      <c r="B397" t="s">
        <v>2167</v>
      </c>
      <c r="C397" t="s">
        <v>256</v>
      </c>
      <c r="D397" t="s">
        <v>1406</v>
      </c>
      <c r="E397">
        <v>0</v>
      </c>
      <c r="F397" t="s">
        <v>2134</v>
      </c>
      <c r="G397" t="s">
        <v>1381</v>
      </c>
      <c r="H397" t="s">
        <v>2135</v>
      </c>
      <c r="I397" t="s">
        <v>1381</v>
      </c>
      <c r="J397" t="s">
        <v>1381</v>
      </c>
      <c r="K397" t="s">
        <v>2136</v>
      </c>
      <c r="L397" t="s">
        <v>2137</v>
      </c>
      <c r="M397" t="s">
        <v>2138</v>
      </c>
    </row>
    <row r="398" spans="1:13" x14ac:dyDescent="0.25">
      <c r="A398" t="s">
        <v>41</v>
      </c>
      <c r="B398" t="s">
        <v>2168</v>
      </c>
      <c r="C398" t="s">
        <v>256</v>
      </c>
      <c r="D398" t="s">
        <v>1410</v>
      </c>
      <c r="E398">
        <v>0</v>
      </c>
      <c r="F398" t="s">
        <v>2134</v>
      </c>
      <c r="G398" t="s">
        <v>1381</v>
      </c>
      <c r="H398" t="s">
        <v>2135</v>
      </c>
      <c r="I398" t="s">
        <v>1381</v>
      </c>
      <c r="J398" t="s">
        <v>1381</v>
      </c>
      <c r="K398" t="s">
        <v>2136</v>
      </c>
      <c r="L398" t="s">
        <v>2137</v>
      </c>
      <c r="M398" t="s">
        <v>2138</v>
      </c>
    </row>
    <row r="399" spans="1:13" x14ac:dyDescent="0.25">
      <c r="A399" t="s">
        <v>41</v>
      </c>
      <c r="B399" t="s">
        <v>2169</v>
      </c>
      <c r="C399" t="s">
        <v>256</v>
      </c>
      <c r="D399" t="s">
        <v>1414</v>
      </c>
      <c r="E399">
        <v>0</v>
      </c>
      <c r="F399" t="s">
        <v>2134</v>
      </c>
      <c r="G399" t="s">
        <v>1381</v>
      </c>
      <c r="H399" t="s">
        <v>2135</v>
      </c>
      <c r="I399" t="s">
        <v>1381</v>
      </c>
      <c r="J399" t="s">
        <v>1381</v>
      </c>
      <c r="K399" t="s">
        <v>2136</v>
      </c>
      <c r="L399" t="s">
        <v>2137</v>
      </c>
      <c r="M399" t="s">
        <v>2138</v>
      </c>
    </row>
    <row r="400" spans="1:13" x14ac:dyDescent="0.25">
      <c r="A400" t="s">
        <v>41</v>
      </c>
      <c r="B400" t="s">
        <v>2170</v>
      </c>
      <c r="C400" t="s">
        <v>256</v>
      </c>
      <c r="D400" t="s">
        <v>1418</v>
      </c>
      <c r="E400">
        <v>0</v>
      </c>
      <c r="F400" t="s">
        <v>2134</v>
      </c>
      <c r="G400" t="s">
        <v>1381</v>
      </c>
      <c r="H400" t="s">
        <v>2135</v>
      </c>
      <c r="I400" t="s">
        <v>1381</v>
      </c>
      <c r="J400" t="s">
        <v>1381</v>
      </c>
      <c r="K400" t="s">
        <v>2136</v>
      </c>
      <c r="L400" t="s">
        <v>2137</v>
      </c>
      <c r="M400" t="s">
        <v>2138</v>
      </c>
    </row>
    <row r="401" spans="1:13" x14ac:dyDescent="0.25">
      <c r="A401" t="s">
        <v>41</v>
      </c>
      <c r="B401" t="s">
        <v>2171</v>
      </c>
      <c r="C401" t="s">
        <v>256</v>
      </c>
      <c r="D401" t="s">
        <v>1420</v>
      </c>
      <c r="E401">
        <v>0</v>
      </c>
      <c r="F401" t="s">
        <v>2134</v>
      </c>
      <c r="G401" t="s">
        <v>1381</v>
      </c>
      <c r="H401" t="s">
        <v>2135</v>
      </c>
      <c r="I401" t="s">
        <v>1381</v>
      </c>
      <c r="J401" t="s">
        <v>1381</v>
      </c>
      <c r="K401" t="s">
        <v>2136</v>
      </c>
      <c r="L401" t="s">
        <v>2137</v>
      </c>
      <c r="M401" t="s">
        <v>2138</v>
      </c>
    </row>
    <row r="402" spans="1:13" x14ac:dyDescent="0.25">
      <c r="A402" t="s">
        <v>41</v>
      </c>
      <c r="B402" t="s">
        <v>2172</v>
      </c>
      <c r="C402" t="s">
        <v>256</v>
      </c>
      <c r="D402" t="s">
        <v>1423</v>
      </c>
      <c r="E402">
        <v>0</v>
      </c>
      <c r="F402" t="s">
        <v>2134</v>
      </c>
      <c r="G402" t="s">
        <v>1381</v>
      </c>
      <c r="H402" t="s">
        <v>2135</v>
      </c>
      <c r="I402" t="s">
        <v>1381</v>
      </c>
      <c r="J402" t="s">
        <v>1381</v>
      </c>
      <c r="K402" t="s">
        <v>2136</v>
      </c>
      <c r="L402" t="s">
        <v>2137</v>
      </c>
      <c r="M402" t="s">
        <v>2138</v>
      </c>
    </row>
    <row r="403" spans="1:13" x14ac:dyDescent="0.25">
      <c r="A403" t="s">
        <v>41</v>
      </c>
      <c r="B403" t="s">
        <v>2173</v>
      </c>
      <c r="C403" t="s">
        <v>256</v>
      </c>
      <c r="D403" t="s">
        <v>1376</v>
      </c>
      <c r="E403">
        <v>0</v>
      </c>
      <c r="F403" t="s">
        <v>2134</v>
      </c>
      <c r="G403" t="s">
        <v>1381</v>
      </c>
      <c r="H403" t="s">
        <v>2135</v>
      </c>
      <c r="I403" t="s">
        <v>1381</v>
      </c>
      <c r="J403" t="s">
        <v>1381</v>
      </c>
      <c r="K403" t="s">
        <v>2136</v>
      </c>
      <c r="L403" t="s">
        <v>2137</v>
      </c>
      <c r="M403" t="s">
        <v>2138</v>
      </c>
    </row>
    <row r="404" spans="1:13" x14ac:dyDescent="0.25">
      <c r="A404" t="s">
        <v>41</v>
      </c>
      <c r="B404" t="s">
        <v>2174</v>
      </c>
      <c r="C404" t="s">
        <v>256</v>
      </c>
      <c r="D404" t="s">
        <v>1386</v>
      </c>
      <c r="E404">
        <v>0</v>
      </c>
      <c r="F404" t="s">
        <v>2134</v>
      </c>
      <c r="G404" t="s">
        <v>1381</v>
      </c>
      <c r="H404" t="s">
        <v>2135</v>
      </c>
      <c r="I404" t="s">
        <v>1381</v>
      </c>
      <c r="J404" t="s">
        <v>1381</v>
      </c>
      <c r="K404" t="s">
        <v>2136</v>
      </c>
      <c r="L404" t="s">
        <v>2137</v>
      </c>
      <c r="M404" t="s">
        <v>2138</v>
      </c>
    </row>
    <row r="405" spans="1:13" x14ac:dyDescent="0.25">
      <c r="A405" t="s">
        <v>41</v>
      </c>
      <c r="B405" t="s">
        <v>2175</v>
      </c>
      <c r="C405" t="s">
        <v>256</v>
      </c>
      <c r="D405" t="s">
        <v>1390</v>
      </c>
      <c r="E405">
        <v>0</v>
      </c>
      <c r="F405" t="s">
        <v>2134</v>
      </c>
      <c r="G405" t="s">
        <v>1381</v>
      </c>
      <c r="H405" t="s">
        <v>2135</v>
      </c>
      <c r="I405" t="s">
        <v>1381</v>
      </c>
      <c r="J405" t="s">
        <v>1381</v>
      </c>
      <c r="K405" t="s">
        <v>2136</v>
      </c>
      <c r="L405" t="s">
        <v>2137</v>
      </c>
      <c r="M405" t="s">
        <v>2138</v>
      </c>
    </row>
    <row r="406" spans="1:13" x14ac:dyDescent="0.25">
      <c r="A406" t="s">
        <v>41</v>
      </c>
      <c r="B406" t="s">
        <v>2176</v>
      </c>
      <c r="C406" t="s">
        <v>256</v>
      </c>
      <c r="D406" t="s">
        <v>1394</v>
      </c>
      <c r="E406">
        <v>0</v>
      </c>
      <c r="F406" t="s">
        <v>2134</v>
      </c>
      <c r="G406" t="s">
        <v>1381</v>
      </c>
      <c r="H406" t="s">
        <v>2135</v>
      </c>
      <c r="I406" t="s">
        <v>1381</v>
      </c>
      <c r="J406" t="s">
        <v>1381</v>
      </c>
      <c r="K406" t="s">
        <v>2136</v>
      </c>
      <c r="L406" t="s">
        <v>2137</v>
      </c>
      <c r="M406" t="s">
        <v>2138</v>
      </c>
    </row>
    <row r="407" spans="1:13" x14ac:dyDescent="0.25">
      <c r="A407" t="s">
        <v>41</v>
      </c>
      <c r="B407" t="s">
        <v>2177</v>
      </c>
      <c r="C407" t="s">
        <v>256</v>
      </c>
      <c r="D407" t="s">
        <v>1398</v>
      </c>
      <c r="E407">
        <v>0</v>
      </c>
      <c r="F407" t="s">
        <v>2134</v>
      </c>
      <c r="G407" t="s">
        <v>1381</v>
      </c>
      <c r="H407" t="s">
        <v>2135</v>
      </c>
      <c r="I407" t="s">
        <v>1381</v>
      </c>
      <c r="J407" t="s">
        <v>1381</v>
      </c>
      <c r="K407" t="s">
        <v>2136</v>
      </c>
      <c r="L407" t="s">
        <v>2137</v>
      </c>
      <c r="M407" t="s">
        <v>2138</v>
      </c>
    </row>
    <row r="408" spans="1:13" x14ac:dyDescent="0.25">
      <c r="A408" t="s">
        <v>41</v>
      </c>
      <c r="B408" t="s">
        <v>2178</v>
      </c>
      <c r="C408" t="s">
        <v>256</v>
      </c>
      <c r="D408" t="s">
        <v>1402</v>
      </c>
      <c r="E408">
        <v>0</v>
      </c>
      <c r="F408" t="s">
        <v>2134</v>
      </c>
      <c r="G408" t="s">
        <v>1381</v>
      </c>
      <c r="H408" t="s">
        <v>2135</v>
      </c>
      <c r="I408" t="s">
        <v>1381</v>
      </c>
      <c r="J408" t="s">
        <v>1381</v>
      </c>
      <c r="K408" t="s">
        <v>2136</v>
      </c>
      <c r="L408" t="s">
        <v>2137</v>
      </c>
      <c r="M408" t="s">
        <v>2138</v>
      </c>
    </row>
    <row r="409" spans="1:13" x14ac:dyDescent="0.25">
      <c r="A409" t="s">
        <v>41</v>
      </c>
      <c r="B409" t="s">
        <v>2179</v>
      </c>
      <c r="C409" t="s">
        <v>256</v>
      </c>
      <c r="D409" t="s">
        <v>1406</v>
      </c>
      <c r="E409">
        <v>0</v>
      </c>
      <c r="F409" t="s">
        <v>2134</v>
      </c>
      <c r="G409" t="s">
        <v>1381</v>
      </c>
      <c r="H409" t="s">
        <v>2135</v>
      </c>
      <c r="I409" t="s">
        <v>1381</v>
      </c>
      <c r="J409" t="s">
        <v>1381</v>
      </c>
      <c r="K409" t="s">
        <v>2136</v>
      </c>
      <c r="L409" t="s">
        <v>2137</v>
      </c>
      <c r="M409" t="s">
        <v>2138</v>
      </c>
    </row>
    <row r="410" spans="1:13" x14ac:dyDescent="0.25">
      <c r="A410" t="s">
        <v>41</v>
      </c>
      <c r="B410" t="s">
        <v>2180</v>
      </c>
      <c r="C410" t="s">
        <v>256</v>
      </c>
      <c r="D410" t="s">
        <v>1410</v>
      </c>
      <c r="E410">
        <v>0</v>
      </c>
      <c r="F410" t="s">
        <v>2134</v>
      </c>
      <c r="G410" t="s">
        <v>1381</v>
      </c>
      <c r="H410" t="s">
        <v>2135</v>
      </c>
      <c r="I410" t="s">
        <v>1381</v>
      </c>
      <c r="J410" t="s">
        <v>1381</v>
      </c>
      <c r="K410" t="s">
        <v>2136</v>
      </c>
      <c r="L410" t="s">
        <v>2137</v>
      </c>
      <c r="M410" t="s">
        <v>2138</v>
      </c>
    </row>
    <row r="411" spans="1:13" x14ac:dyDescent="0.25">
      <c r="A411" t="s">
        <v>41</v>
      </c>
      <c r="B411" t="s">
        <v>2181</v>
      </c>
      <c r="C411" t="s">
        <v>256</v>
      </c>
      <c r="D411" t="s">
        <v>1414</v>
      </c>
      <c r="E411">
        <v>0</v>
      </c>
      <c r="F411" t="s">
        <v>2134</v>
      </c>
      <c r="G411" t="s">
        <v>1381</v>
      </c>
      <c r="H411" t="s">
        <v>2135</v>
      </c>
      <c r="I411" t="s">
        <v>1381</v>
      </c>
      <c r="J411" t="s">
        <v>1381</v>
      </c>
      <c r="K411" t="s">
        <v>2136</v>
      </c>
      <c r="L411" t="s">
        <v>2137</v>
      </c>
      <c r="M411" t="s">
        <v>2138</v>
      </c>
    </row>
    <row r="412" spans="1:13" x14ac:dyDescent="0.25">
      <c r="A412" t="s">
        <v>41</v>
      </c>
      <c r="B412" t="s">
        <v>2182</v>
      </c>
      <c r="C412" t="s">
        <v>256</v>
      </c>
      <c r="D412" t="s">
        <v>1418</v>
      </c>
      <c r="E412">
        <v>0</v>
      </c>
      <c r="F412" t="s">
        <v>2134</v>
      </c>
      <c r="G412" t="s">
        <v>1381</v>
      </c>
      <c r="H412" t="s">
        <v>2135</v>
      </c>
      <c r="I412" t="s">
        <v>1381</v>
      </c>
      <c r="J412" t="s">
        <v>1381</v>
      </c>
      <c r="K412" t="s">
        <v>2136</v>
      </c>
      <c r="L412" t="s">
        <v>2137</v>
      </c>
      <c r="M412" t="s">
        <v>2138</v>
      </c>
    </row>
    <row r="413" spans="1:13" x14ac:dyDescent="0.25">
      <c r="A413" t="s">
        <v>41</v>
      </c>
      <c r="B413" t="s">
        <v>2183</v>
      </c>
      <c r="C413" t="s">
        <v>256</v>
      </c>
      <c r="D413" t="s">
        <v>1420</v>
      </c>
      <c r="E413">
        <v>0</v>
      </c>
      <c r="F413" t="s">
        <v>2134</v>
      </c>
      <c r="G413" t="s">
        <v>1381</v>
      </c>
      <c r="H413" t="s">
        <v>2135</v>
      </c>
      <c r="I413" t="s">
        <v>1381</v>
      </c>
      <c r="J413" t="s">
        <v>1381</v>
      </c>
      <c r="K413" t="s">
        <v>2136</v>
      </c>
      <c r="L413" t="s">
        <v>2137</v>
      </c>
      <c r="M413" t="s">
        <v>2138</v>
      </c>
    </row>
    <row r="414" spans="1:13" x14ac:dyDescent="0.25">
      <c r="A414" t="s">
        <v>41</v>
      </c>
      <c r="B414" t="s">
        <v>2184</v>
      </c>
      <c r="C414" t="s">
        <v>256</v>
      </c>
      <c r="D414" t="s">
        <v>1423</v>
      </c>
      <c r="E414">
        <v>0</v>
      </c>
      <c r="F414" t="s">
        <v>2134</v>
      </c>
      <c r="G414" t="s">
        <v>1381</v>
      </c>
      <c r="H414" t="s">
        <v>2135</v>
      </c>
      <c r="I414" t="s">
        <v>1381</v>
      </c>
      <c r="J414" t="s">
        <v>1381</v>
      </c>
      <c r="K414" t="s">
        <v>2136</v>
      </c>
      <c r="L414" t="s">
        <v>2137</v>
      </c>
      <c r="M414" t="s">
        <v>2138</v>
      </c>
    </row>
    <row r="415" spans="1:13" x14ac:dyDescent="0.25">
      <c r="A415" t="s">
        <v>41</v>
      </c>
      <c r="B415" t="s">
        <v>2185</v>
      </c>
      <c r="C415" t="s">
        <v>2186</v>
      </c>
      <c r="D415" t="s">
        <v>1376</v>
      </c>
      <c r="E415">
        <v>0</v>
      </c>
      <c r="F415" t="s">
        <v>2134</v>
      </c>
      <c r="G415" t="s">
        <v>1381</v>
      </c>
      <c r="H415" t="s">
        <v>2135</v>
      </c>
      <c r="I415" t="s">
        <v>1381</v>
      </c>
      <c r="J415" t="s">
        <v>1381</v>
      </c>
      <c r="K415" t="s">
        <v>2136</v>
      </c>
      <c r="L415" t="s">
        <v>2137</v>
      </c>
      <c r="M415" t="s">
        <v>2138</v>
      </c>
    </row>
    <row r="416" spans="1:13" x14ac:dyDescent="0.25">
      <c r="A416" t="s">
        <v>41</v>
      </c>
      <c r="B416" t="s">
        <v>2187</v>
      </c>
      <c r="C416" t="s">
        <v>2186</v>
      </c>
      <c r="D416" t="s">
        <v>1386</v>
      </c>
      <c r="E416">
        <v>0</v>
      </c>
      <c r="F416" t="s">
        <v>2134</v>
      </c>
      <c r="G416" t="s">
        <v>1381</v>
      </c>
      <c r="H416" t="s">
        <v>2135</v>
      </c>
      <c r="I416" t="s">
        <v>1381</v>
      </c>
      <c r="J416" t="s">
        <v>1381</v>
      </c>
      <c r="K416" t="s">
        <v>2136</v>
      </c>
      <c r="L416" t="s">
        <v>2137</v>
      </c>
      <c r="M416" t="s">
        <v>2138</v>
      </c>
    </row>
    <row r="417" spans="1:13" x14ac:dyDescent="0.25">
      <c r="A417" t="s">
        <v>41</v>
      </c>
      <c r="B417" t="s">
        <v>2188</v>
      </c>
      <c r="C417" t="s">
        <v>2186</v>
      </c>
      <c r="D417" t="s">
        <v>1390</v>
      </c>
      <c r="E417">
        <v>0</v>
      </c>
      <c r="F417" t="s">
        <v>2134</v>
      </c>
      <c r="G417" t="s">
        <v>1381</v>
      </c>
      <c r="H417" t="s">
        <v>2135</v>
      </c>
      <c r="I417" t="s">
        <v>1381</v>
      </c>
      <c r="J417" t="s">
        <v>1381</v>
      </c>
      <c r="K417" t="s">
        <v>2136</v>
      </c>
      <c r="L417" t="s">
        <v>2137</v>
      </c>
      <c r="M417" t="s">
        <v>2138</v>
      </c>
    </row>
    <row r="418" spans="1:13" x14ac:dyDescent="0.25">
      <c r="A418" t="s">
        <v>41</v>
      </c>
      <c r="B418" t="s">
        <v>2189</v>
      </c>
      <c r="C418" t="s">
        <v>2186</v>
      </c>
      <c r="D418" t="s">
        <v>1398</v>
      </c>
      <c r="E418">
        <v>0</v>
      </c>
      <c r="F418" t="s">
        <v>2134</v>
      </c>
      <c r="G418" t="s">
        <v>1381</v>
      </c>
      <c r="H418" t="s">
        <v>2135</v>
      </c>
      <c r="I418" t="s">
        <v>1381</v>
      </c>
      <c r="J418" t="s">
        <v>1381</v>
      </c>
      <c r="K418" t="s">
        <v>2136</v>
      </c>
      <c r="L418" t="s">
        <v>2137</v>
      </c>
      <c r="M418" t="s">
        <v>2138</v>
      </c>
    </row>
    <row r="419" spans="1:13" x14ac:dyDescent="0.25">
      <c r="A419" t="s">
        <v>41</v>
      </c>
      <c r="B419" t="s">
        <v>2190</v>
      </c>
      <c r="C419" t="s">
        <v>2186</v>
      </c>
      <c r="D419" t="s">
        <v>1402</v>
      </c>
      <c r="E419">
        <v>0</v>
      </c>
      <c r="F419" t="s">
        <v>2134</v>
      </c>
      <c r="G419" t="s">
        <v>1381</v>
      </c>
      <c r="H419" t="s">
        <v>2135</v>
      </c>
      <c r="I419" t="s">
        <v>1381</v>
      </c>
      <c r="J419" t="s">
        <v>1381</v>
      </c>
      <c r="K419" t="s">
        <v>2136</v>
      </c>
      <c r="L419" t="s">
        <v>2137</v>
      </c>
      <c r="M419" t="s">
        <v>2138</v>
      </c>
    </row>
    <row r="420" spans="1:13" x14ac:dyDescent="0.25">
      <c r="A420" t="s">
        <v>41</v>
      </c>
      <c r="B420" t="s">
        <v>2191</v>
      </c>
      <c r="C420" t="s">
        <v>2186</v>
      </c>
      <c r="D420" t="s">
        <v>1406</v>
      </c>
      <c r="E420">
        <v>0</v>
      </c>
      <c r="F420" t="s">
        <v>2134</v>
      </c>
      <c r="G420" t="s">
        <v>1381</v>
      </c>
      <c r="H420" t="s">
        <v>2135</v>
      </c>
      <c r="I420" t="s">
        <v>1381</v>
      </c>
      <c r="J420" t="s">
        <v>1381</v>
      </c>
      <c r="K420" t="s">
        <v>2136</v>
      </c>
      <c r="L420" t="s">
        <v>2137</v>
      </c>
      <c r="M420" t="s">
        <v>2138</v>
      </c>
    </row>
    <row r="421" spans="1:13" x14ac:dyDescent="0.25">
      <c r="A421" t="s">
        <v>41</v>
      </c>
      <c r="B421" t="s">
        <v>2192</v>
      </c>
      <c r="C421" t="s">
        <v>2186</v>
      </c>
      <c r="D421" t="s">
        <v>1414</v>
      </c>
      <c r="E421">
        <v>0</v>
      </c>
      <c r="F421" t="s">
        <v>2134</v>
      </c>
      <c r="G421" t="s">
        <v>1381</v>
      </c>
      <c r="H421" t="s">
        <v>2135</v>
      </c>
      <c r="I421" t="s">
        <v>1381</v>
      </c>
      <c r="J421" t="s">
        <v>1381</v>
      </c>
      <c r="K421" t="s">
        <v>2136</v>
      </c>
      <c r="L421" t="s">
        <v>2137</v>
      </c>
      <c r="M421" t="s">
        <v>2138</v>
      </c>
    </row>
    <row r="422" spans="1:13" x14ac:dyDescent="0.25">
      <c r="A422" t="s">
        <v>41</v>
      </c>
      <c r="B422" t="s">
        <v>2193</v>
      </c>
      <c r="C422" t="s">
        <v>2186</v>
      </c>
      <c r="D422" t="s">
        <v>1418</v>
      </c>
      <c r="E422">
        <v>0</v>
      </c>
      <c r="F422" t="s">
        <v>2134</v>
      </c>
      <c r="G422" t="s">
        <v>1381</v>
      </c>
      <c r="H422" t="s">
        <v>2135</v>
      </c>
      <c r="I422" t="s">
        <v>1381</v>
      </c>
      <c r="J422" t="s">
        <v>1381</v>
      </c>
      <c r="K422" t="s">
        <v>2136</v>
      </c>
      <c r="L422" t="s">
        <v>2137</v>
      </c>
      <c r="M422" t="s">
        <v>2138</v>
      </c>
    </row>
    <row r="423" spans="1:13" x14ac:dyDescent="0.25">
      <c r="A423" t="s">
        <v>41</v>
      </c>
      <c r="B423" t="s">
        <v>2194</v>
      </c>
      <c r="C423" t="s">
        <v>2186</v>
      </c>
      <c r="D423" t="s">
        <v>1420</v>
      </c>
      <c r="E423">
        <v>0</v>
      </c>
      <c r="F423" t="s">
        <v>2134</v>
      </c>
      <c r="G423" t="s">
        <v>1381</v>
      </c>
      <c r="H423" t="s">
        <v>2135</v>
      </c>
      <c r="I423" t="s">
        <v>1381</v>
      </c>
      <c r="J423" t="s">
        <v>1381</v>
      </c>
      <c r="K423" t="s">
        <v>2136</v>
      </c>
      <c r="L423" t="s">
        <v>2137</v>
      </c>
      <c r="M423" t="s">
        <v>2138</v>
      </c>
    </row>
    <row r="424" spans="1:13" x14ac:dyDescent="0.25">
      <c r="A424" t="s">
        <v>41</v>
      </c>
      <c r="B424" t="s">
        <v>2195</v>
      </c>
      <c r="C424" t="s">
        <v>2186</v>
      </c>
      <c r="D424" t="s">
        <v>1376</v>
      </c>
      <c r="E424">
        <v>0</v>
      </c>
      <c r="F424" t="s">
        <v>2134</v>
      </c>
      <c r="G424" t="s">
        <v>1381</v>
      </c>
      <c r="H424" t="s">
        <v>2135</v>
      </c>
      <c r="I424" t="s">
        <v>1381</v>
      </c>
      <c r="J424" t="s">
        <v>1381</v>
      </c>
      <c r="K424" t="s">
        <v>2136</v>
      </c>
      <c r="L424" t="s">
        <v>2137</v>
      </c>
      <c r="M424" t="s">
        <v>2138</v>
      </c>
    </row>
    <row r="425" spans="1:13" x14ac:dyDescent="0.25">
      <c r="A425" t="s">
        <v>41</v>
      </c>
      <c r="B425" t="s">
        <v>2196</v>
      </c>
      <c r="C425" t="s">
        <v>2186</v>
      </c>
      <c r="D425" t="s">
        <v>1386</v>
      </c>
      <c r="E425">
        <v>0</v>
      </c>
      <c r="F425" t="s">
        <v>2134</v>
      </c>
      <c r="G425" t="s">
        <v>1381</v>
      </c>
      <c r="H425" t="s">
        <v>2135</v>
      </c>
      <c r="I425" t="s">
        <v>1381</v>
      </c>
      <c r="J425" t="s">
        <v>1381</v>
      </c>
      <c r="K425" t="s">
        <v>2136</v>
      </c>
      <c r="L425" t="s">
        <v>2137</v>
      </c>
      <c r="M425" t="s">
        <v>2138</v>
      </c>
    </row>
    <row r="426" spans="1:13" x14ac:dyDescent="0.25">
      <c r="A426" t="s">
        <v>41</v>
      </c>
      <c r="B426" t="s">
        <v>2197</v>
      </c>
      <c r="C426" t="s">
        <v>2186</v>
      </c>
      <c r="D426" t="s">
        <v>1390</v>
      </c>
      <c r="E426">
        <v>0</v>
      </c>
      <c r="F426" t="s">
        <v>2134</v>
      </c>
      <c r="G426" t="s">
        <v>1381</v>
      </c>
      <c r="H426" t="s">
        <v>2135</v>
      </c>
      <c r="I426" t="s">
        <v>1381</v>
      </c>
      <c r="J426" t="s">
        <v>1381</v>
      </c>
      <c r="K426" t="s">
        <v>2136</v>
      </c>
      <c r="L426" t="s">
        <v>2137</v>
      </c>
      <c r="M426" t="s">
        <v>2138</v>
      </c>
    </row>
    <row r="427" spans="1:13" x14ac:dyDescent="0.25">
      <c r="A427" t="s">
        <v>41</v>
      </c>
      <c r="B427" t="s">
        <v>2198</v>
      </c>
      <c r="C427" t="s">
        <v>2186</v>
      </c>
      <c r="D427" t="s">
        <v>1398</v>
      </c>
      <c r="E427">
        <v>0</v>
      </c>
      <c r="F427" t="s">
        <v>2134</v>
      </c>
      <c r="G427" t="s">
        <v>1381</v>
      </c>
      <c r="H427" t="s">
        <v>2135</v>
      </c>
      <c r="I427" t="s">
        <v>1381</v>
      </c>
      <c r="J427" t="s">
        <v>1381</v>
      </c>
      <c r="K427" t="s">
        <v>2136</v>
      </c>
      <c r="L427" t="s">
        <v>2137</v>
      </c>
      <c r="M427" t="s">
        <v>2138</v>
      </c>
    </row>
    <row r="428" spans="1:13" x14ac:dyDescent="0.25">
      <c r="A428" t="s">
        <v>41</v>
      </c>
      <c r="B428" t="s">
        <v>2199</v>
      </c>
      <c r="C428" t="s">
        <v>2186</v>
      </c>
      <c r="D428" t="s">
        <v>1402</v>
      </c>
      <c r="E428">
        <v>0</v>
      </c>
      <c r="F428" t="s">
        <v>2134</v>
      </c>
      <c r="G428" t="s">
        <v>1381</v>
      </c>
      <c r="H428" t="s">
        <v>2135</v>
      </c>
      <c r="I428" t="s">
        <v>1381</v>
      </c>
      <c r="J428" t="s">
        <v>1381</v>
      </c>
      <c r="K428" t="s">
        <v>2136</v>
      </c>
      <c r="L428" t="s">
        <v>2137</v>
      </c>
      <c r="M428" t="s">
        <v>2138</v>
      </c>
    </row>
    <row r="429" spans="1:13" x14ac:dyDescent="0.25">
      <c r="A429" t="s">
        <v>41</v>
      </c>
      <c r="B429" t="s">
        <v>2200</v>
      </c>
      <c r="C429" t="s">
        <v>2186</v>
      </c>
      <c r="D429" t="s">
        <v>1406</v>
      </c>
      <c r="E429">
        <v>0</v>
      </c>
      <c r="F429" t="s">
        <v>2134</v>
      </c>
      <c r="G429" t="s">
        <v>1381</v>
      </c>
      <c r="H429" t="s">
        <v>2135</v>
      </c>
      <c r="I429" t="s">
        <v>1381</v>
      </c>
      <c r="J429" t="s">
        <v>1381</v>
      </c>
      <c r="K429" t="s">
        <v>2136</v>
      </c>
      <c r="L429" t="s">
        <v>2137</v>
      </c>
      <c r="M429" t="s">
        <v>2138</v>
      </c>
    </row>
    <row r="430" spans="1:13" x14ac:dyDescent="0.25">
      <c r="A430" t="s">
        <v>41</v>
      </c>
      <c r="B430" t="s">
        <v>2201</v>
      </c>
      <c r="C430" t="s">
        <v>2186</v>
      </c>
      <c r="D430" t="s">
        <v>1414</v>
      </c>
      <c r="E430">
        <v>0</v>
      </c>
      <c r="F430" t="s">
        <v>2134</v>
      </c>
      <c r="G430" t="s">
        <v>1381</v>
      </c>
      <c r="H430" t="s">
        <v>2135</v>
      </c>
      <c r="I430" t="s">
        <v>1381</v>
      </c>
      <c r="J430" t="s">
        <v>1381</v>
      </c>
      <c r="K430" t="s">
        <v>2136</v>
      </c>
      <c r="L430" t="s">
        <v>2137</v>
      </c>
      <c r="M430" t="s">
        <v>2138</v>
      </c>
    </row>
    <row r="431" spans="1:13" x14ac:dyDescent="0.25">
      <c r="A431" t="s">
        <v>41</v>
      </c>
      <c r="B431" t="s">
        <v>2202</v>
      </c>
      <c r="C431" t="s">
        <v>2186</v>
      </c>
      <c r="D431" t="s">
        <v>1418</v>
      </c>
      <c r="E431">
        <v>0</v>
      </c>
      <c r="F431" t="s">
        <v>2134</v>
      </c>
      <c r="G431" t="s">
        <v>1381</v>
      </c>
      <c r="H431" t="s">
        <v>2135</v>
      </c>
      <c r="I431" t="s">
        <v>1381</v>
      </c>
      <c r="J431" t="s">
        <v>1381</v>
      </c>
      <c r="K431" t="s">
        <v>2136</v>
      </c>
      <c r="L431" t="s">
        <v>2137</v>
      </c>
      <c r="M431" t="s">
        <v>2138</v>
      </c>
    </row>
    <row r="432" spans="1:13" x14ac:dyDescent="0.25">
      <c r="A432" t="s">
        <v>41</v>
      </c>
      <c r="B432" t="s">
        <v>2203</v>
      </c>
      <c r="C432" t="s">
        <v>2186</v>
      </c>
      <c r="D432" t="s">
        <v>1420</v>
      </c>
      <c r="E432">
        <v>0</v>
      </c>
      <c r="F432" t="s">
        <v>2134</v>
      </c>
      <c r="G432" t="s">
        <v>1381</v>
      </c>
      <c r="H432" t="s">
        <v>2135</v>
      </c>
      <c r="I432" t="s">
        <v>1381</v>
      </c>
      <c r="J432" t="s">
        <v>1381</v>
      </c>
      <c r="K432" t="s">
        <v>2136</v>
      </c>
      <c r="L432" t="s">
        <v>2137</v>
      </c>
      <c r="M432" t="s">
        <v>2138</v>
      </c>
    </row>
    <row r="433" spans="1:13" x14ac:dyDescent="0.25">
      <c r="A433" t="s">
        <v>41</v>
      </c>
      <c r="B433" t="s">
        <v>2204</v>
      </c>
      <c r="C433" t="s">
        <v>2186</v>
      </c>
      <c r="D433" t="s">
        <v>1376</v>
      </c>
      <c r="E433">
        <v>0</v>
      </c>
      <c r="F433" t="s">
        <v>2134</v>
      </c>
      <c r="G433" t="s">
        <v>1381</v>
      </c>
      <c r="H433" t="s">
        <v>2135</v>
      </c>
      <c r="I433" t="s">
        <v>1381</v>
      </c>
      <c r="J433" t="s">
        <v>1381</v>
      </c>
      <c r="K433" t="s">
        <v>2136</v>
      </c>
      <c r="L433" t="s">
        <v>2137</v>
      </c>
      <c r="M433" t="s">
        <v>2138</v>
      </c>
    </row>
    <row r="434" spans="1:13" x14ac:dyDescent="0.25">
      <c r="A434" t="s">
        <v>41</v>
      </c>
      <c r="B434" t="s">
        <v>2205</v>
      </c>
      <c r="C434" t="s">
        <v>2186</v>
      </c>
      <c r="D434" t="s">
        <v>1386</v>
      </c>
      <c r="E434">
        <v>0</v>
      </c>
      <c r="F434" t="s">
        <v>2134</v>
      </c>
      <c r="G434" t="s">
        <v>1381</v>
      </c>
      <c r="H434" t="s">
        <v>2135</v>
      </c>
      <c r="I434" t="s">
        <v>1381</v>
      </c>
      <c r="J434" t="s">
        <v>1381</v>
      </c>
      <c r="K434" t="s">
        <v>2136</v>
      </c>
      <c r="L434" t="s">
        <v>2137</v>
      </c>
      <c r="M434" t="s">
        <v>2138</v>
      </c>
    </row>
    <row r="435" spans="1:13" x14ac:dyDescent="0.25">
      <c r="A435" t="s">
        <v>41</v>
      </c>
      <c r="B435" t="s">
        <v>2206</v>
      </c>
      <c r="C435" t="s">
        <v>2186</v>
      </c>
      <c r="D435" t="s">
        <v>1390</v>
      </c>
      <c r="E435">
        <v>0</v>
      </c>
      <c r="F435" t="s">
        <v>2134</v>
      </c>
      <c r="G435" t="s">
        <v>1381</v>
      </c>
      <c r="H435" t="s">
        <v>2135</v>
      </c>
      <c r="I435" t="s">
        <v>1381</v>
      </c>
      <c r="J435" t="s">
        <v>1381</v>
      </c>
      <c r="K435" t="s">
        <v>2136</v>
      </c>
      <c r="L435" t="s">
        <v>2137</v>
      </c>
      <c r="M435" t="s">
        <v>2138</v>
      </c>
    </row>
    <row r="436" spans="1:13" x14ac:dyDescent="0.25">
      <c r="A436" t="s">
        <v>41</v>
      </c>
      <c r="B436" t="s">
        <v>2207</v>
      </c>
      <c r="C436" t="s">
        <v>2186</v>
      </c>
      <c r="D436" t="s">
        <v>1398</v>
      </c>
      <c r="E436">
        <v>0</v>
      </c>
      <c r="F436" t="s">
        <v>2134</v>
      </c>
      <c r="G436" t="s">
        <v>1381</v>
      </c>
      <c r="H436" t="s">
        <v>2135</v>
      </c>
      <c r="I436" t="s">
        <v>1381</v>
      </c>
      <c r="J436" t="s">
        <v>1381</v>
      </c>
      <c r="K436" t="s">
        <v>2136</v>
      </c>
      <c r="L436" t="s">
        <v>2137</v>
      </c>
      <c r="M436" t="s">
        <v>2138</v>
      </c>
    </row>
    <row r="437" spans="1:13" x14ac:dyDescent="0.25">
      <c r="A437" t="s">
        <v>41</v>
      </c>
      <c r="B437" t="s">
        <v>2208</v>
      </c>
      <c r="C437" t="s">
        <v>2186</v>
      </c>
      <c r="D437" t="s">
        <v>1402</v>
      </c>
      <c r="E437">
        <v>0</v>
      </c>
      <c r="F437" t="s">
        <v>2134</v>
      </c>
      <c r="G437" t="s">
        <v>1381</v>
      </c>
      <c r="H437" t="s">
        <v>2135</v>
      </c>
      <c r="I437" t="s">
        <v>1381</v>
      </c>
      <c r="J437" t="s">
        <v>1381</v>
      </c>
      <c r="K437" t="s">
        <v>2136</v>
      </c>
      <c r="L437" t="s">
        <v>2137</v>
      </c>
      <c r="M437" t="s">
        <v>2138</v>
      </c>
    </row>
    <row r="438" spans="1:13" x14ac:dyDescent="0.25">
      <c r="A438" t="s">
        <v>41</v>
      </c>
      <c r="B438" t="s">
        <v>2209</v>
      </c>
      <c r="C438" t="s">
        <v>2186</v>
      </c>
      <c r="D438" t="s">
        <v>1406</v>
      </c>
      <c r="E438">
        <v>0</v>
      </c>
      <c r="F438" t="s">
        <v>2134</v>
      </c>
      <c r="G438" t="s">
        <v>1381</v>
      </c>
      <c r="H438" t="s">
        <v>2135</v>
      </c>
      <c r="I438" t="s">
        <v>1381</v>
      </c>
      <c r="J438" t="s">
        <v>1381</v>
      </c>
      <c r="K438" t="s">
        <v>2136</v>
      </c>
      <c r="L438" t="s">
        <v>2137</v>
      </c>
      <c r="M438" t="s">
        <v>2138</v>
      </c>
    </row>
    <row r="439" spans="1:13" x14ac:dyDescent="0.25">
      <c r="A439" t="s">
        <v>41</v>
      </c>
      <c r="B439" t="s">
        <v>2210</v>
      </c>
      <c r="C439" t="s">
        <v>2186</v>
      </c>
      <c r="D439" t="s">
        <v>1414</v>
      </c>
      <c r="E439">
        <v>0</v>
      </c>
      <c r="F439" t="s">
        <v>2134</v>
      </c>
      <c r="G439" t="s">
        <v>1381</v>
      </c>
      <c r="H439" t="s">
        <v>2135</v>
      </c>
      <c r="I439" t="s">
        <v>1381</v>
      </c>
      <c r="J439" t="s">
        <v>1381</v>
      </c>
      <c r="K439" t="s">
        <v>2136</v>
      </c>
      <c r="L439" t="s">
        <v>2137</v>
      </c>
      <c r="M439" t="s">
        <v>2138</v>
      </c>
    </row>
    <row r="440" spans="1:13" x14ac:dyDescent="0.25">
      <c r="A440" t="s">
        <v>41</v>
      </c>
      <c r="B440" t="s">
        <v>2211</v>
      </c>
      <c r="C440" t="s">
        <v>2186</v>
      </c>
      <c r="D440" t="s">
        <v>1418</v>
      </c>
      <c r="E440">
        <v>0</v>
      </c>
      <c r="F440" t="s">
        <v>2134</v>
      </c>
      <c r="G440" t="s">
        <v>1381</v>
      </c>
      <c r="H440" t="s">
        <v>2135</v>
      </c>
      <c r="I440" t="s">
        <v>1381</v>
      </c>
      <c r="J440" t="s">
        <v>1381</v>
      </c>
      <c r="K440" t="s">
        <v>2136</v>
      </c>
      <c r="L440" t="s">
        <v>2137</v>
      </c>
      <c r="M440" t="s">
        <v>2138</v>
      </c>
    </row>
    <row r="441" spans="1:13" x14ac:dyDescent="0.25">
      <c r="A441" t="s">
        <v>41</v>
      </c>
      <c r="B441" t="s">
        <v>2212</v>
      </c>
      <c r="C441" t="s">
        <v>2186</v>
      </c>
      <c r="D441" t="s">
        <v>1420</v>
      </c>
      <c r="E441">
        <v>0</v>
      </c>
      <c r="F441" t="s">
        <v>2134</v>
      </c>
      <c r="G441" t="s">
        <v>1381</v>
      </c>
      <c r="H441" t="s">
        <v>2135</v>
      </c>
      <c r="I441" t="s">
        <v>1381</v>
      </c>
      <c r="J441" t="s">
        <v>1381</v>
      </c>
      <c r="K441" t="s">
        <v>2136</v>
      </c>
      <c r="L441" t="s">
        <v>2137</v>
      </c>
      <c r="M441" t="s">
        <v>2138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15183.14676281391</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15183.14676281391</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90.28367868732587</v>
      </c>
      <c r="Q11" s="25">
        <f>Valuation!N142</f>
        <v>1.3740120611971043</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68.16349906536553</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0.7923612691392461</v>
      </c>
      <c r="M13" s="8"/>
      <c r="N13" s="32" t="s">
        <v>16</v>
      </c>
      <c r="O13" s="30"/>
      <c r="P13" s="33">
        <f>Valuation!N219</f>
        <v>27.471298949432587</v>
      </c>
      <c r="Q13" s="31">
        <f>Valuation!N220</f>
        <v>-0.2776413634122381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14818.41732186481</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14818.41732186481</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66.5260759872896</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0.7493051797867367</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-0.11594869925680569</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4507.182999999998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9672.121000000001</v>
      </c>
      <c r="U11" s="106">
        <f>Model!O30</f>
        <v>13802.844000000001</v>
      </c>
      <c r="V11" s="107">
        <f>Model!T30</f>
        <v>17202.742</v>
      </c>
      <c r="W11" s="106">
        <f>Model!Y30</f>
        <v>15540.632489999998</v>
      </c>
      <c r="X11" s="106">
        <f>Model!AD30</f>
        <v>16573.8512702</v>
      </c>
      <c r="Y11" s="106">
        <f>Model!AE30</f>
        <v>17136.803693084003</v>
      </c>
      <c r="Z11" s="106">
        <f>Model!AF30</f>
        <v>17477.72945634524</v>
      </c>
      <c r="AA11" s="106">
        <f>Model!AG30</f>
        <v>17588.938485263214</v>
      </c>
      <c r="AB11" s="8"/>
      <c r="AC11" s="109">
        <f>IFERROR((V11/T11)^(1/(V$4-T$4))-1,"N/A")</f>
        <v>0.33363804897494753</v>
      </c>
      <c r="AD11" s="74"/>
      <c r="AE11" s="109">
        <f>IFERROR((AA11/V11)^(1/(AA$4-V$4))-1,"N/A")</f>
        <v>0.004450156584599574</v>
      </c>
    </row>
    <row r="12" spans="1:31" x14ac:dyDescent="0.25">
      <c r="A12" s="9"/>
      <c r="B12" s="8"/>
      <c r="C12" s="110" t="s">
        <v>105</v>
      </c>
      <c r="D12" s="8"/>
      <c r="E12" s="8"/>
      <c r="F12" s="8"/>
      <c r="G12" s="111">
        <f t="shared" ref="G12:R12" si="2">G11/G$8</f>
        <v>1</v>
      </c>
      <c r="H12" s="111">
        <f t="shared" si="2"/>
        <v>1</v>
      </c>
      <c r="I12" s="111">
        <f t="shared" si="2"/>
        <v>1</v>
      </c>
      <c r="J12" s="112">
        <f t="shared" si="2"/>
        <v>0.8527338972840761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0.8001187423567984</v>
      </c>
      <c r="U12" s="111">
        <f t="shared" si="3"/>
        <v>0.8569241470456984</v>
      </c>
      <c r="V12" s="112">
        <f t="shared" si="3"/>
        <v>0.9567110003727797</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0.02799530549347562</v>
      </c>
      <c r="O13" s="111">
        <f t="shared" si="4"/>
        <v>0.0522010528940946</v>
      </c>
      <c r="P13" s="111">
        <f t="shared" si="4"/>
        <v>0.08137950535103555</v>
      </c>
      <c r="Q13" s="111">
        <f t="shared" si="4"/>
        <v>0.07701846945412338</v>
      </c>
      <c r="R13" s="111">
        <f t="shared" si="4"/>
        <v>0.055376164815527096</v>
      </c>
      <c r="S13" s="8"/>
      <c r="T13" s="111"/>
      <c r="U13" s="111">
        <f t="shared" ref="U13:AA13" si="5">U11/T11-1</f>
        <v>0.4270751989144883</v>
      </c>
      <c r="V13" s="112">
        <f t="shared" si="5"/>
        <v>0.24631865722745228</v>
      </c>
      <c r="W13" s="111">
        <f t="shared" si="5"/>
        <v>-0.09661887099161293</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2865.089000000001</v>
      </c>
      <c r="H15" s="106">
        <f>Model!Q36</f>
        <v>3152.534</v>
      </c>
      <c r="I15" s="106">
        <f>Model!R36</f>
        <v>3761.9890000000005</v>
      </c>
      <c r="J15" s="107">
        <f>Model!S36</f>
        <v>454.6469999999981</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5017.773000000001</v>
      </c>
      <c r="U15" s="106">
        <f>Model!O36</f>
        <v>7136.443000000001</v>
      </c>
      <c r="V15" s="107">
        <f>Model!T36</f>
        <v>10234.258999999998</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0.42814629199194876</v>
      </c>
      <c r="AD15" s="74"/>
      <c r="AE15" s="109">
        <f>IFERROR((AA15/V15)^(1/(AA$4-V$4))-1,"N/A")</f>
        <v>-0.21186056306170176</v>
      </c>
    </row>
    <row r="16" spans="1:31" x14ac:dyDescent="0.25">
      <c r="A16" s="9"/>
      <c r="B16" s="8"/>
      <c r="C16" s="110" t="s">
        <v>106</v>
      </c>
      <c r="D16" s="8"/>
      <c r="E16" s="8"/>
      <c r="F16" s="8"/>
      <c r="G16" s="111">
        <f t="shared" ref="G16:R16" si="6">G15/G$8</f>
        <v>0.7666397124695361</v>
      </c>
      <c r="H16" s="111">
        <f t="shared" si="6"/>
        <v>0.7765577420185997</v>
      </c>
      <c r="I16" s="111">
        <f t="shared" si="6"/>
        <v>0.7679520545023005</v>
      </c>
      <c r="J16" s="112">
        <f t="shared" si="6"/>
        <v>0.08601667786697631</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0.41509139744962864</v>
      </c>
      <c r="U16" s="111">
        <f t="shared" si="7"/>
        <v>0.44305291943567904</v>
      </c>
      <c r="V16" s="112">
        <f t="shared" si="7"/>
        <v>0.5691667157459039</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-0.8107318778993426</v>
      </c>
      <c r="L17" s="111">
        <f t="shared" si="8"/>
        <v>-0.8038426705491479</v>
      </c>
      <c r="M17" s="111">
        <f t="shared" si="8"/>
        <v>-0.8007920982304642</v>
      </c>
      <c r="N17" s="113">
        <f t="shared" si="8"/>
        <v>0.7784414281389456</v>
      </c>
      <c r="O17" s="111">
        <f t="shared" si="8"/>
        <v>0.06405391627711299</v>
      </c>
      <c r="P17" s="111">
        <f t="shared" si="8"/>
        <v>0.11422965394765083</v>
      </c>
      <c r="Q17" s="111">
        <f t="shared" si="8"/>
        <v>0.24104736548737304</v>
      </c>
      <c r="R17" s="111">
        <f t="shared" si="8"/>
        <v>0.32247542856869615</v>
      </c>
      <c r="S17" s="8"/>
      <c r="T17" s="111"/>
      <c r="U17" s="111">
        <f t="shared" ref="U17:AA17" si="9">U15/T15-1</f>
        <v>0.42223313011569075</v>
      </c>
      <c r="V17" s="112">
        <f t="shared" si="9"/>
        <v>0.4340840387851479</v>
      </c>
      <c r="W17" s="111">
        <f t="shared" si="9"/>
        <v>-0.7343585246109736</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2850.873000000001</v>
      </c>
      <c r="H19" s="106">
        <f>Model!Q45</f>
        <v>3109.0280000000002</v>
      </c>
      <c r="I19" s="106">
        <f>Model!R45</f>
        <v>3672.6780000000003</v>
      </c>
      <c r="J19" s="107">
        <f>Model!S45</f>
        <v>-361.27500000000185</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2509.6570000000015</v>
      </c>
      <c r="U19" s="106">
        <f>Model!O45</f>
        <v>4538.665000000001</v>
      </c>
      <c r="V19" s="107">
        <f>Model!T45</f>
        <v>9271.304</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0.922043559734341</v>
      </c>
      <c r="AD19" s="74"/>
      <c r="AE19" s="109">
        <f>IFERROR((AA19/V19)^(1/(AA$4-V$4))-1,"N/A")</f>
        <v>-0.241075753058696</v>
      </c>
    </row>
    <row r="20" spans="1:31" x14ac:dyDescent="0.25">
      <c r="A20" s="9"/>
      <c r="B20" s="8"/>
      <c r="C20" s="110" t="s">
        <v>106</v>
      </c>
      <c r="D20" s="8"/>
      <c r="E20" s="8"/>
      <c r="F20" s="8"/>
      <c r="G20" s="111">
        <f t="shared" ref="G20:R20" si="10">G19/G$8</f>
        <v>0.7628357991696467</v>
      </c>
      <c r="H20" s="111">
        <f t="shared" si="10"/>
        <v>0.7658409912637273</v>
      </c>
      <c r="I20" s="111">
        <f t="shared" si="10"/>
        <v>0.7497205907899784</v>
      </c>
      <c r="J20" s="112">
        <f t="shared" si="10"/>
        <v>-0.06835121599041048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0.2076094377424493</v>
      </c>
      <c r="U20" s="111">
        <f t="shared" si="11"/>
        <v>0.28177465700917614</v>
      </c>
      <c r="V20" s="112">
        <f t="shared" si="11"/>
        <v>0.5156130647428273</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-0.8510640700250699</v>
      </c>
      <c r="L21" s="111">
        <f t="shared" si="12"/>
        <v>-0.8522156316124659</v>
      </c>
      <c r="M21" s="111">
        <f t="shared" si="12"/>
        <v>-0.84838923373316</v>
      </c>
      <c r="N21" s="113">
        <f t="shared" si="12"/>
        <v>-2.6628948960333716</v>
      </c>
      <c r="O21" s="111">
        <f t="shared" si="12"/>
        <v>0.012414007185758802</v>
      </c>
      <c r="P21" s="111">
        <f t="shared" si="12"/>
        <v>0.11722892623283965</v>
      </c>
      <c r="Q21" s="111">
        <f t="shared" si="12"/>
        <v>0.24438800442542785</v>
      </c>
      <c r="R21" s="111">
        <f t="shared" si="12"/>
        <v>0.3260352547559604</v>
      </c>
      <c r="S21" s="8"/>
      <c r="T21" s="111"/>
      <c r="U21" s="111">
        <f t="shared" ref="U21:AA21" si="13">U19/T19-1</f>
        <v>0.8084802026731135</v>
      </c>
      <c r="V21" s="112">
        <f t="shared" si="13"/>
        <v>1.042738117926747</v>
      </c>
      <c r="W21" s="111">
        <f t="shared" si="13"/>
        <v>-0.7797890091652262</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12.815907537941456</v>
      </c>
      <c r="H23" s="117">
        <f>Model!Q57</f>
        <v>14.011131290643858</v>
      </c>
      <c r="I23" s="117">
        <f>Model!R57</f>
        <v>16.490483353164358</v>
      </c>
      <c r="J23" s="118">
        <f>Model!S57</f>
        <v>-1.87165201619783</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10.655097623089988</v>
      </c>
      <c r="U23" s="117">
        <f>Model!O57</f>
        <v>20.106236030397856</v>
      </c>
      <c r="V23" s="118">
        <f>Model!T57</f>
        <v>41.4277988685174</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0.9718197533330206</v>
      </c>
      <c r="AD23" s="74"/>
      <c r="AE23" s="109">
        <f>IFERROR((AA23/V23)^(1/(AA$4-V$4))-1,"N/A")</f>
        <v>-0.19588831844933752</v>
      </c>
    </row>
    <row r="24" ht="15.75" customHeight="1" spans="1:31" x14ac:dyDescent="0.25">
      <c r="A24" s="9"/>
      <c r="B24" s="8"/>
      <c r="C24" s="110" t="s">
        <v>104</v>
      </c>
      <c r="D24" s="8"/>
      <c r="E24" s="8"/>
      <c r="F24" s="8"/>
      <c r="G24" s="8"/>
      <c r="H24" s="111"/>
      <c r="I24" s="111"/>
      <c r="J24" s="112"/>
      <c r="K24" s="111">
        <f t="shared" ref="K24:R24" si="14">K23/G23-1</f>
        <v>-0.865719739913315</v>
      </c>
      <c r="L24" s="111">
        <f t="shared" si="14"/>
        <v>-0.8651658009832917</v>
      </c>
      <c r="M24" s="111">
        <f t="shared" si="14"/>
        <v>-0.8537857473596606</v>
      </c>
      <c r="N24" s="113">
        <f t="shared" si="14"/>
        <v>-2.41553068821088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0.8870062707662953</v>
      </c>
      <c r="V24" s="112">
        <f t="shared" si="15"/>
        <v>1.0604452671243032</v>
      </c>
      <c r="W24" s="111">
        <f t="shared" si="15"/>
        <v>-0.7921649789596534</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2896.0770000000007</v>
      </c>
      <c r="H27" s="106">
        <f>Model!Q61</f>
        <v>3204.7870000000003</v>
      </c>
      <c r="I27" s="106">
        <f>Model!R61</f>
        <v>3815.2190000000005</v>
      </c>
      <c r="J27" s="107">
        <f>Model!S61</f>
        <v>591.2999999999981</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5214.548000000001</v>
      </c>
      <c r="U27" s="106">
        <f>Model!O61</f>
        <v>7424.994000000001</v>
      </c>
      <c r="V27" s="107">
        <f>Model!T61</f>
        <v>10507.383</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0.4195116026371377</v>
      </c>
      <c r="AD27" s="74"/>
      <c r="AE27" s="109">
        <f>IFERROR((AA27/V27)^(1/(AA$4-V$4))-1,"N/A")</f>
        <v>-0.21648889294207163</v>
      </c>
    </row>
    <row r="28" ht="15.75" customHeight="1" spans="1:31" x14ac:dyDescent="0.25">
      <c r="A28" s="9"/>
      <c r="B28" s="8"/>
      <c r="C28" s="110" t="s">
        <v>106</v>
      </c>
      <c r="D28" s="8"/>
      <c r="E28" s="8"/>
      <c r="F28" s="8"/>
      <c r="G28" s="111">
        <f t="shared" ref="G28:R28" si="16">G27/G$8</f>
        <v>0.7749314728337013</v>
      </c>
      <c r="H28" s="111">
        <f t="shared" si="16"/>
        <v>0.7894291247518861</v>
      </c>
      <c r="I28" s="111">
        <f t="shared" si="16"/>
        <v>0.7788181383375158</v>
      </c>
      <c r="J28" s="112">
        <f t="shared" si="16"/>
        <v>0.11187066366377243</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0.4313694574043437</v>
      </c>
      <c r="U28" s="111">
        <f t="shared" si="17"/>
        <v>0.46096707680456495</v>
      </c>
      <c r="V28" s="112">
        <f t="shared" si="17"/>
        <v>0.5843561974730505</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-0.8040609582613825</v>
      </c>
      <c r="L29" s="111">
        <f t="shared" si="18"/>
        <v>-0.799159198466232</v>
      </c>
      <c r="M29" s="111">
        <f t="shared" si="18"/>
        <v>-0.7971461869914938</v>
      </c>
      <c r="N29" s="113">
        <f t="shared" si="18"/>
        <v>0.37446374606798916</v>
      </c>
      <c r="O29" s="111">
        <f t="shared" si="18"/>
        <v>0.05430422626983722</v>
      </c>
      <c r="P29" s="111">
        <f t="shared" si="18"/>
        <v>0.10317355741734846</v>
      </c>
      <c r="Q29" s="111">
        <f t="shared" si="18"/>
        <v>0.22754343568394675</v>
      </c>
      <c r="R29" s="111">
        <f t="shared" si="18"/>
        <v>0.3383595786698692</v>
      </c>
      <c r="S29" s="8"/>
      <c r="T29" s="111"/>
      <c r="U29" s="111">
        <f t="shared" ref="U29:AA29" si="19">U27/T27-1</f>
        <v>0.42389982794290115</v>
      </c>
      <c r="V29" s="112">
        <f t="shared" si="19"/>
        <v>0.415136901120728</v>
      </c>
      <c r="W29" s="111">
        <f t="shared" si="19"/>
        <v>-0.7337340157231587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10946.720254370937</v>
      </c>
      <c r="L34" s="106">
        <f>Model!V120</f>
        <v>7518.996142721193</v>
      </c>
      <c r="M34" s="106">
        <f>Model!W120</f>
        <v>5301.335502726735</v>
      </c>
      <c r="N34" s="108">
        <f>Model!X120</f>
        <v>4440.904819263996</v>
      </c>
      <c r="O34" s="106">
        <f>Model!Z120</f>
        <v>-89.42194477172325</v>
      </c>
      <c r="P34" s="106">
        <f>Model!AA120</f>
        <v>9431.661890301646</v>
      </c>
      <c r="Q34" s="106">
        <f>Model!AB120</f>
        <v>7110.199751112438</v>
      </c>
      <c r="R34" s="106">
        <f>Model!AC120</f>
        <v>6367.0676260569135</v>
      </c>
      <c r="S34" s="8"/>
      <c r="T34" s="106">
        <f>Model!J120</f>
        <v>8526.363</v>
      </c>
      <c r="U34" s="106">
        <f>Model!O120</f>
        <v>12153.414</v>
      </c>
      <c r="V34" s="107">
        <f>Model!T120</f>
        <v>14043.889</v>
      </c>
      <c r="W34" s="106">
        <f>Model!Y120</f>
        <v>4440.904819263996</v>
      </c>
      <c r="X34" s="106">
        <f>Model!AD120</f>
        <v>6367.0676260569135</v>
      </c>
      <c r="Y34" s="106">
        <f>Model!AE120</f>
        <v>4151.9789068874925</v>
      </c>
      <c r="Z34" s="106">
        <f>Model!AF120</f>
        <v>8704.992283569147</v>
      </c>
      <c r="AA34" s="106">
        <f>Model!AG120</f>
        <v>11858.508343621917</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58818.445943565006</v>
      </c>
      <c r="M37" s="127">
        <f>Model!W123</f>
        <v>63026.00510979818</v>
      </c>
      <c r="N37" s="129">
        <f>Model!X123</f>
        <v>66523.90436635922</v>
      </c>
      <c r="O37" s="127">
        <f>Model!Z123</f>
        <v>67786.82078308075</v>
      </c>
      <c r="P37" s="127">
        <f>Model!AA123</f>
        <v>63025.20604213844</v>
      </c>
      <c r="Q37" s="127">
        <f>Model!AB123</f>
        <v>67082.52993553318</v>
      </c>
      <c r="R37" s="127">
        <f>Model!AC123</f>
        <v>70274.11168061098</v>
      </c>
      <c r="S37" s="8"/>
      <c r="T37" s="127">
        <f>Model!J123</f>
        <v>37552.851</v>
      </c>
      <c r="U37" s="127">
        <f>Model!O123</f>
        <v>40235.206</v>
      </c>
      <c r="V37" s="128">
        <f>Model!T123</f>
        <v>36777.958</v>
      </c>
      <c r="W37" s="127">
        <f>Model!Y123</f>
        <v>66523.90436635922</v>
      </c>
      <c r="X37" s="127">
        <f>Model!AD123</f>
        <v>70274.11168061098</v>
      </c>
      <c r="Y37" s="127">
        <f>Model!AE123</f>
        <v>77014.15605110189</v>
      </c>
      <c r="Z37" s="127">
        <f>Model!AF123</f>
        <v>77973.81101403694</v>
      </c>
      <c r="AA37" s="127">
        <f>Model!AG123</f>
        <v>80256.92092698156</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71379.54363957094</v>
      </c>
      <c r="L38" s="131">
        <f t="shared" si="22"/>
        <v>77174.46246068619</v>
      </c>
      <c r="M38" s="131">
        <f t="shared" si="22"/>
        <v>81055.00952252491</v>
      </c>
      <c r="N38" s="133">
        <f t="shared" si="22"/>
        <v>84298.63791362321</v>
      </c>
      <c r="O38" s="131">
        <f t="shared" si="22"/>
        <v>78314.28840940102</v>
      </c>
      <c r="P38" s="131">
        <f t="shared" si="22"/>
        <v>83994.52830626408</v>
      </c>
      <c r="Q38" s="131">
        <f t="shared" si="22"/>
        <v>87618.76397622563</v>
      </c>
      <c r="R38" s="131">
        <f t="shared" si="22"/>
        <v>90586.31448266789</v>
      </c>
      <c r="S38" s="8"/>
      <c r="T38" s="131">
        <f t="shared" ref="T38:AA38" si="23">SUM(T34:T37)</f>
        <v>50795.513000000006</v>
      </c>
      <c r="U38" s="131">
        <f t="shared" si="23"/>
        <v>58213.464</v>
      </c>
      <c r="V38" s="132">
        <f t="shared" si="23"/>
        <v>59378.235</v>
      </c>
      <c r="W38" s="131">
        <f t="shared" si="23"/>
        <v>84298.63791362321</v>
      </c>
      <c r="X38" s="131">
        <f t="shared" si="23"/>
        <v>90586.31448266789</v>
      </c>
      <c r="Y38" s="131">
        <f t="shared" si="23"/>
        <v>95060.74588802483</v>
      </c>
      <c r="Z38" s="131">
        <f t="shared" si="23"/>
        <v>100789.2415657305</v>
      </c>
      <c r="AA38" s="131">
        <f t="shared" si="23"/>
        <v>106502.90340752457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627.259</v>
      </c>
      <c r="K43" s="127">
        <f>Model!U129</f>
        <v>639.80418</v>
      </c>
      <c r="L43" s="127">
        <f>Model!V129</f>
        <v>652.6002636</v>
      </c>
      <c r="M43" s="127">
        <f>Model!W129</f>
        <v>665.6522688719999</v>
      </c>
      <c r="N43" s="129">
        <f>Model!X129</f>
        <v>678.96531424944</v>
      </c>
      <c r="O43" s="127">
        <f>Model!Z129</f>
        <v>692.5446205344288</v>
      </c>
      <c r="P43" s="127">
        <f>Model!AA129</f>
        <v>706.3955129451174</v>
      </c>
      <c r="Q43" s="127">
        <f>Model!AB129</f>
        <v>720.5234232040198</v>
      </c>
      <c r="R43" s="127">
        <f>Model!AC129</f>
        <v>734.9338916681002</v>
      </c>
      <c r="S43" s="8"/>
      <c r="T43" s="127">
        <f>Model!J129</f>
        <v>4196.112</v>
      </c>
      <c r="U43" s="127">
        <f>Model!O129</f>
        <v>3124.187</v>
      </c>
      <c r="V43" s="128">
        <f>Model!T129</f>
        <v>627.259</v>
      </c>
      <c r="W43" s="127">
        <f>Model!Y129</f>
        <v>678.96531424944</v>
      </c>
      <c r="X43" s="127">
        <f>Model!AD129</f>
        <v>734.9338916681002</v>
      </c>
      <c r="Y43" s="127">
        <f>Model!AE129</f>
        <v>790.0539335432077</v>
      </c>
      <c r="Z43" s="127">
        <f>Model!AF129</f>
        <v>869.0593268975285</v>
      </c>
      <c r="AA43" s="127">
        <f>Model!AG129</f>
        <v>942.9293696838184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3711.299</v>
      </c>
      <c r="K44" s="131">
        <f t="shared" si="24"/>
        <v>3708.92082985</v>
      </c>
      <c r="L44" s="131">
        <f t="shared" si="24"/>
        <v>3701.429758631987</v>
      </c>
      <c r="M44" s="131">
        <f t="shared" si="24"/>
        <v>3680.7516840964126</v>
      </c>
      <c r="N44" s="133">
        <f t="shared" si="24"/>
        <v>3654.885652994768</v>
      </c>
      <c r="O44" s="131">
        <f t="shared" si="24"/>
        <v>3646.534387802775</v>
      </c>
      <c r="P44" s="131">
        <f t="shared" si="24"/>
        <v>3631.6294705285754</v>
      </c>
      <c r="Q44" s="131">
        <f t="shared" si="24"/>
        <v>3603.19193518617</v>
      </c>
      <c r="R44" s="131">
        <f t="shared" si="24"/>
        <v>3568.8526791155946</v>
      </c>
      <c r="S44" s="8"/>
      <c r="T44" s="131">
        <f t="shared" ref="T44:AA44" si="25">SUM(T40:T43)</f>
        <v>7109.648</v>
      </c>
      <c r="U44" s="131">
        <f t="shared" si="25"/>
        <v>6146.845</v>
      </c>
      <c r="V44" s="132">
        <f t="shared" si="25"/>
        <v>3711.299</v>
      </c>
      <c r="W44" s="131">
        <f t="shared" si="25"/>
        <v>3654.885652994768</v>
      </c>
      <c r="X44" s="131">
        <f t="shared" si="25"/>
        <v>3568.8526791155946</v>
      </c>
      <c r="Y44" s="131">
        <f t="shared" si="25"/>
        <v>3454.6493806992235</v>
      </c>
      <c r="Z44" s="131">
        <f t="shared" si="25"/>
        <v>3329.6020162903</v>
      </c>
      <c r="AA44" s="131">
        <f t="shared" si="25"/>
        <v>3161.784465109594</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63089.534</v>
      </c>
      <c r="K46" s="137">
        <f t="shared" si="26"/>
        <v>75088.46446942094</v>
      </c>
      <c r="L46" s="137">
        <f t="shared" si="26"/>
        <v>80875.89221931818</v>
      </c>
      <c r="M46" s="137">
        <f t="shared" si="26"/>
        <v>84735.76120662132</v>
      </c>
      <c r="N46" s="139">
        <f t="shared" si="26"/>
        <v>87953.52356661798</v>
      </c>
      <c r="O46" s="137">
        <f t="shared" si="26"/>
        <v>81960.8227972038</v>
      </c>
      <c r="P46" s="137">
        <f t="shared" si="26"/>
        <v>87626.15777679265</v>
      </c>
      <c r="Q46" s="137">
        <f t="shared" si="26"/>
        <v>91221.9559114118</v>
      </c>
      <c r="R46" s="137">
        <f t="shared" si="26"/>
        <v>94155.16716178348</v>
      </c>
      <c r="S46" s="140"/>
      <c r="T46" s="137">
        <f t="shared" ref="T46:AA46" si="27">SUM(T38,T44)</f>
        <v>57905.16100000001</v>
      </c>
      <c r="U46" s="137">
        <f t="shared" si="27"/>
        <v>64360.309</v>
      </c>
      <c r="V46" s="138">
        <f t="shared" si="27"/>
        <v>63089.534</v>
      </c>
      <c r="W46" s="137">
        <f t="shared" si="27"/>
        <v>87953.52356661798</v>
      </c>
      <c r="X46" s="137">
        <f t="shared" si="27"/>
        <v>94155.16716178348</v>
      </c>
      <c r="Y46" s="137">
        <f t="shared" si="27"/>
        <v>98515.39526872405</v>
      </c>
      <c r="Z46" s="137">
        <f t="shared" si="27"/>
        <v>104118.8435820208</v>
      </c>
      <c r="AA46" s="137">
        <f t="shared" si="27"/>
        <v>109664.68787263417</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1525.2437017191837</v>
      </c>
      <c r="X48" s="143">
        <f>Model!AD134</f>
        <v>1641.9952064054123</v>
      </c>
      <c r="Y48" s="143">
        <f>Model!AE134</f>
        <v>1694.7930089121026</v>
      </c>
      <c r="Z48" s="143">
        <f>Model!AF134</f>
        <v>1773.2771148370327</v>
      </c>
      <c r="AA48" s="143">
        <f>Model!AG134</f>
        <v>1874.139184476374</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71138.94118581916</v>
      </c>
      <c r="X52" s="131">
        <f t="shared" si="29"/>
        <v>74447.22177110538</v>
      </c>
      <c r="Y52" s="131">
        <f t="shared" si="29"/>
        <v>75694.12243175237</v>
      </c>
      <c r="Z52" s="131">
        <f t="shared" si="29"/>
        <v>78186.72742837228</v>
      </c>
      <c r="AA52" s="131">
        <f t="shared" si="29"/>
        <v>80783.90118158974</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979.3541114179784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18125.24511141798</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80267.753513643</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88034.83218581916</v>
      </c>
      <c r="X60" s="131">
        <f t="shared" si="31"/>
        <v>92343.11277110539</v>
      </c>
      <c r="Y60" s="131">
        <f t="shared" si="31"/>
        <v>95090.01343175238</v>
      </c>
      <c r="Z60" s="131">
        <f t="shared" si="31"/>
        <v>99082.61842837228</v>
      </c>
      <c r="AA60" s="131">
        <f t="shared" si="31"/>
        <v>103179.79218158974</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93300.0663730047</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100875.93056661799</v>
      </c>
      <c r="X71" s="137">
        <f t="shared" si="37"/>
        <v>107077.5741617835</v>
      </c>
      <c r="Y71" s="137">
        <f t="shared" si="37"/>
        <v>111437.80226872406</v>
      </c>
      <c r="Z71" s="137">
        <f t="shared" si="37"/>
        <v>117041.2505820208</v>
      </c>
      <c r="AA71" s="137">
        <f t="shared" si="37"/>
        <v>122587.09487263419</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0.8527338972840761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0.8001187423567984</v>
      </c>
      <c r="U77" s="148">
        <f t="shared" si="41"/>
        <v>0.8569241470456984</v>
      </c>
      <c r="V77" s="149">
        <f t="shared" si="41"/>
        <v>0.9567110003727797</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0.7749314728337013</v>
      </c>
      <c r="H78" s="148">
        <f t="shared" si="42"/>
        <v>0.7894291247518861</v>
      </c>
      <c r="I78" s="148">
        <f t="shared" si="42"/>
        <v>0.7788181383375158</v>
      </c>
      <c r="J78" s="149">
        <f t="shared" si="42"/>
        <v>0.11187066366377243</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0.4313694574043437</v>
      </c>
      <c r="U78" s="148">
        <f t="shared" si="43"/>
        <v>0.46096707680456495</v>
      </c>
      <c r="V78" s="149">
        <f t="shared" si="43"/>
        <v>0.5843561974730505</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0.7666397124695361</v>
      </c>
      <c r="H79" s="148">
        <f t="shared" si="44"/>
        <v>0.7765577420185997</v>
      </c>
      <c r="I79" s="148">
        <f t="shared" si="44"/>
        <v>0.7679520545023005</v>
      </c>
      <c r="J79" s="149">
        <f t="shared" si="44"/>
        <v>0.08601667786697631</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0.41509139744962864</v>
      </c>
      <c r="U79" s="148">
        <f t="shared" si="45"/>
        <v>0.44305291943567904</v>
      </c>
      <c r="V79" s="149">
        <f t="shared" si="45"/>
        <v>0.5691667157459039</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0.7628357991696467</v>
      </c>
      <c r="H80" s="148">
        <f t="shared" si="46"/>
        <v>0.7658409912637273</v>
      </c>
      <c r="I80" s="148">
        <f t="shared" si="46"/>
        <v>0.7497205907899784</v>
      </c>
      <c r="J80" s="149">
        <f t="shared" si="46"/>
        <v>-0.06835121599041048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0.2076094377424493</v>
      </c>
      <c r="U80" s="148">
        <f t="shared" si="47"/>
        <v>0.28177465700917614</v>
      </c>
      <c r="V80" s="149">
        <f t="shared" si="47"/>
        <v>0.5156130647428273</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0.04059980098517934</v>
      </c>
      <c r="H81" s="148">
        <f t="shared" si="48"/>
        <v>0.04620661521772111</v>
      </c>
      <c r="I81" s="148">
        <f t="shared" si="48"/>
        <v>0.05298172847205692</v>
      </c>
      <c r="J81" s="149">
        <f t="shared" si="48"/>
        <v>-0.005726385615718795</v>
      </c>
      <c r="K81" s="148">
        <f t="shared" si="48"/>
        <v>0.005654629169682013</v>
      </c>
      <c r="L81" s="148">
        <f t="shared" si="48"/>
        <v>0.005681121118678791</v>
      </c>
      <c r="M81" s="148">
        <f t="shared" si="48"/>
        <v>0.006571222325761738</v>
      </c>
      <c r="N81" s="150">
        <f t="shared" si="48"/>
        <v>0.006830452370784536</v>
      </c>
      <c r="O81" s="148">
        <f t="shared" si="48"/>
        <v>0.005244803093308909</v>
      </c>
      <c r="P81" s="148">
        <f t="shared" si="48"/>
        <v>0.00585816413225851</v>
      </c>
      <c r="Q81" s="148">
        <f t="shared" si="48"/>
        <v>0.0075957267400765735</v>
      </c>
      <c r="R81" s="148">
        <f t="shared" si="48"/>
        <v>0.008460842719208534</v>
      </c>
      <c r="S81" s="8"/>
      <c r="T81" s="148">
        <f t="shared" ref="T81:AA81" si="49">T19/T46</f>
        <v>0.04334081723734438</v>
      </c>
      <c r="U81" s="148">
        <f t="shared" si="49"/>
        <v>0.07051962724417624</v>
      </c>
      <c r="V81" s="149">
        <f t="shared" si="49"/>
        <v>0.14695470725778384</v>
      </c>
      <c r="W81" s="148">
        <f t="shared" si="49"/>
        <v>0.02321274870385398</v>
      </c>
      <c r="X81" s="148">
        <f t="shared" si="49"/>
        <v>0.025837412594122613</v>
      </c>
      <c r="Y81" s="148">
        <f t="shared" si="49"/>
        <v>0.023682751374159445</v>
      </c>
      <c r="Z81" s="148">
        <f t="shared" si="49"/>
        <v>0.02328362548261622</v>
      </c>
      <c r="AA81" s="148">
        <f t="shared" si="49"/>
        <v>0.021284632520763805</v>
      </c>
      <c r="AB81" s="8"/>
      <c r="AC81" s="8"/>
      <c r="AD81" s="8"/>
      <c r="AE81" s="8"/>
    </row>
    <row r="82" ht="15.75" customHeight="1" spans="1:31" x14ac:dyDescent="0.25">
      <c r="A82" s="9"/>
      <c r="B82" s="8"/>
      <c r="C82" s="130" t="s">
        <v>114</v>
      </c>
      <c r="D82" s="8"/>
      <c r="E82" s="8"/>
      <c r="F82" s="8"/>
      <c r="G82" s="148">
        <f t="shared" ref="G82:R82" si="50">G19*4/G69</f>
        <v>1.1105380282241542</v>
      </c>
      <c r="H82" s="148">
        <f t="shared" si="50"/>
        <v>1.1978331320588542</v>
      </c>
      <c r="I82" s="148">
        <f t="shared" si="50"/>
        <v>1.3989941824089533</v>
      </c>
      <c r="J82" s="149">
        <f t="shared" si="50"/>
        <v>-0.13578955409890295</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0.25603167065134297</v>
      </c>
      <c r="U82" s="148">
        <f t="shared" si="51"/>
        <v>0.44387978194984506</v>
      </c>
      <c r="V82" s="149">
        <f t="shared" si="51"/>
        <v>0.8711827804825748</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0.4551566872057756</v>
      </c>
      <c r="H83" s="148">
        <f t="shared" si="52"/>
        <v>0.4832534336389935</v>
      </c>
      <c r="I83" s="148">
        <f t="shared" si="52"/>
        <v>0.5540624043920952</v>
      </c>
      <c r="J83" s="149">
        <f t="shared" si="52"/>
        <v>-0.054453797623898965</v>
      </c>
      <c r="K83" s="148">
        <f t="shared" si="52"/>
        <v>0.061160980522557334</v>
      </c>
      <c r="L83" s="148">
        <f t="shared" si="52"/>
        <v>0.06484537731997209</v>
      </c>
      <c r="M83" s="148">
        <f t="shared" si="52"/>
        <v>0.07675741547148253</v>
      </c>
      <c r="N83" s="150">
        <f t="shared" si="52"/>
        <v>0.08081011105345744</v>
      </c>
      <c r="O83" s="148">
        <f t="shared" si="52"/>
        <v>0.05518640162236835</v>
      </c>
      <c r="P83" s="148">
        <f t="shared" si="52"/>
        <v>0.0666135004578572</v>
      </c>
      <c r="Q83" s="148">
        <f t="shared" si="52"/>
        <v>0.08744493785853752</v>
      </c>
      <c r="R83" s="148">
        <f t="shared" si="52"/>
        <v>0.09765534261091478</v>
      </c>
      <c r="S83" s="148" t="e">
        <f t="shared" si="52"/>
        <v>#DIV/0!</v>
      </c>
      <c r="T83" s="148">
        <f t="shared" ref="T83:AA83" si="53">T19/(T54+T55+T69)</f>
        <v>0.12869450502430999</v>
      </c>
      <c r="U83" s="148">
        <f t="shared" si="53"/>
        <v>0.19105702111236986</v>
      </c>
      <c r="V83" s="149">
        <f t="shared" si="53"/>
        <v>0.3493583224175783</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778.385</v>
      </c>
      <c r="K86" s="106">
        <f>-Model!U39</f>
        <v>0</v>
      </c>
      <c r="L86" s="106">
        <f>-Model!V39</f>
        <v>0</v>
      </c>
      <c r="M86" s="106">
        <f>-Model!W39</f>
        <v>0</v>
      </c>
      <c r="N86" s="108">
        <f>-Model!X39</f>
        <v>0</v>
      </c>
      <c r="O86" s="106">
        <f>-Model!Z39</f>
        <v>0</v>
      </c>
      <c r="P86" s="106">
        <f>-Model!AA39</f>
        <v>0</v>
      </c>
      <c r="Q86" s="106">
        <f>-Model!AB39</f>
        <v>0</v>
      </c>
      <c r="R86" s="106">
        <f>-Model!AC39</f>
        <v>0</v>
      </c>
      <c r="S86" s="8"/>
      <c r="T86" s="106">
        <f>-Model!J39</f>
        <v>2416.236</v>
      </c>
      <c r="U86" s="106">
        <f>-Model!O39</f>
        <v>2304.5840000000003</v>
      </c>
      <c r="V86" s="107">
        <f>-Model!T39</f>
        <v>778.385</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-148.578</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f t="shared" si="54"/>
        <v>0.5840901353443323</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2.076689942538726</v>
      </c>
      <c r="U88" s="151">
        <f t="shared" si="55"/>
        <v>3.096629586944976</v>
      </c>
      <c r="V88" s="152">
        <f t="shared" si="55"/>
        <v>13.148068115392766</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f t="shared" si="56"/>
        <v>0.7596497877014564</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2.1581285933989895</v>
      </c>
      <c r="U89" s="151">
        <f t="shared" si="57"/>
        <v>3.221836999649394</v>
      </c>
      <c r="V89" s="152">
        <f t="shared" si="57"/>
        <v>13.498953602651644</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f t="shared" si="58"/>
        <v>0.7827745909800397</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2.1957904774202524</v>
      </c>
      <c r="U90" s="151">
        <f t="shared" si="59"/>
        <v>3.2969047776084532</v>
      </c>
      <c r="V90" s="152">
        <f t="shared" si="59"/>
        <v>13.721208656384693</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5.105372888911447</v>
      </c>
      <c r="H93" s="151">
        <f t="shared" si="60"/>
        <v>4.790323662695836</v>
      </c>
      <c r="I93" s="151">
        <f t="shared" si="60"/>
        <v>4.1973040079743775</v>
      </c>
      <c r="J93" s="152">
        <f t="shared" si="60"/>
        <v>26.882954507018518</v>
      </c>
      <c r="K93" s="151">
        <f t="shared" si="60"/>
        <v>28.453187903659373</v>
      </c>
      <c r="L93" s="151">
        <f t="shared" si="60"/>
        <v>25.473223510825807</v>
      </c>
      <c r="M93" s="151">
        <f t="shared" si="60"/>
        <v>21.508216468137526</v>
      </c>
      <c r="N93" s="154">
        <f t="shared" si="60"/>
        <v>20.789303096980962</v>
      </c>
      <c r="O93" s="151">
        <f t="shared" si="60"/>
        <v>30.296109136645253</v>
      </c>
      <c r="P93" s="151">
        <f t="shared" si="60"/>
        <v>24.4991895666701</v>
      </c>
      <c r="Q93" s="151">
        <f t="shared" si="60"/>
        <v>18.57394162382717</v>
      </c>
      <c r="R93" s="151">
        <f t="shared" si="60"/>
        <v>16.45278211410203</v>
      </c>
      <c r="S93" s="151"/>
      <c r="T93" s="151">
        <f t="shared" ref="T93:AA93" si="61">IF(ISERROR((T54+T55)/T27),"NA",((T54+T55)/T27))</f>
        <v>1.8599410725531722</v>
      </c>
      <c r="U93" s="151">
        <f t="shared" si="61"/>
        <v>1.8222997890638026</v>
      </c>
      <c r="V93" s="152">
        <f t="shared" si="61"/>
        <v>1.5128306448903595</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1.390792663360425</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0.25195765433930767</v>
      </c>
      <c r="K95" s="151">
        <f t="shared" si="64"/>
        <v>0.2150249191282272</v>
      </c>
      <c r="L95" s="151">
        <f t="shared" si="64"/>
        <v>0.2027290277742821</v>
      </c>
      <c r="M95" s="151">
        <f t="shared" si="64"/>
        <v>0.19644469776356097</v>
      </c>
      <c r="N95" s="154">
        <f t="shared" si="64"/>
        <v>0.19210021741997263</v>
      </c>
      <c r="O95" s="151">
        <f t="shared" si="64"/>
        <v>0.22114523125597935</v>
      </c>
      <c r="P95" s="151">
        <f t="shared" si="64"/>
        <v>0.19852395039746012</v>
      </c>
      <c r="Q95" s="151">
        <f t="shared" si="64"/>
        <v>0.1934390775082308</v>
      </c>
      <c r="R95" s="151">
        <f t="shared" si="64"/>
        <v>0.1900680710305588</v>
      </c>
      <c r="S95" s="151"/>
      <c r="T95" s="151">
        <f t="shared" ref="T95:AA95" si="65">IF(ISERROR((T54+T55)/T46),"NA",((T54+T55)/T46))</f>
        <v>0.16749374032480455</v>
      </c>
      <c r="U95" s="151">
        <f t="shared" si="65"/>
        <v>0.21023151085244168</v>
      </c>
      <c r="V95" s="152">
        <f t="shared" si="65"/>
        <v>0.25195765433930767</v>
      </c>
      <c r="W95" s="151">
        <f t="shared" si="65"/>
        <v>0.19210021741997263</v>
      </c>
      <c r="X95" s="151">
        <f t="shared" si="65"/>
        <v>0.1900680710305588</v>
      </c>
      <c r="Y95" s="151">
        <f t="shared" si="65"/>
        <v>0.1968818269174388</v>
      </c>
      <c r="Z95" s="151">
        <f t="shared" si="65"/>
        <v>0.20069269193850608</v>
      </c>
      <c r="AA95" s="151">
        <f t="shared" si="65"/>
        <v>0.2042215359789365</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0.0837788404016425</v>
      </c>
      <c r="K98" s="151">
        <f t="shared" si="66"/>
        <v>0.053366286530361684</v>
      </c>
      <c r="L98" s="151">
        <f t="shared" si="66"/>
        <v>0.05403051713049576</v>
      </c>
      <c r="M98" s="151">
        <f t="shared" si="66"/>
        <v>0.06155910651797387</v>
      </c>
      <c r="N98" s="153">
        <f t="shared" si="66"/>
        <v>0.06316701986125592</v>
      </c>
      <c r="O98" s="155">
        <f t="shared" si="66"/>
        <v>0.05140323478113905</v>
      </c>
      <c r="P98" s="155">
        <f t="shared" si="66"/>
        <v>0.053092393034630286</v>
      </c>
      <c r="Q98" s="155">
        <f t="shared" si="66"/>
        <v>0.06031961291033495</v>
      </c>
      <c r="R98" s="155">
        <f t="shared" si="66"/>
        <v>0.0617116740923636</v>
      </c>
      <c r="S98" s="8"/>
      <c r="T98" s="155">
        <f t="shared" ref="T98:AA98" si="67">T8/T46</f>
        <v>0.2087613054041936</v>
      </c>
      <c r="U98" s="155">
        <f t="shared" si="67"/>
        <v>0.250269587736131</v>
      </c>
      <c r="V98" s="156">
        <f t="shared" si="67"/>
        <v>0.28500966578703846</v>
      </c>
      <c r="W98" s="155">
        <f t="shared" si="67"/>
        <v>0.21771701386694456</v>
      </c>
      <c r="X98" s="155">
        <f t="shared" si="67"/>
        <v>0.214308789349058</v>
      </c>
      <c r="Y98" s="155">
        <f t="shared" si="67"/>
        <v>0.21369696325796073</v>
      </c>
      <c r="Z98" s="155">
        <f t="shared" si="67"/>
        <v>0.20849603990505552</v>
      </c>
      <c r="AA98" s="155">
        <f t="shared" si="67"/>
        <v>0.20183867774256162</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0.7556543553799723</v>
      </c>
      <c r="X101" s="144">
        <f>Model!AD186</f>
        <v>0.761010860168882</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-0.05933372809237103</v>
      </c>
      <c r="X102" s="157">
        <f t="shared" si="69"/>
        <v>-0.06991453009517723</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1.2076512626063474</v>
      </c>
      <c r="L105" s="151">
        <f t="shared" si="70"/>
        <v>1.203885795521083</v>
      </c>
      <c r="M105" s="151">
        <f t="shared" si="70"/>
        <v>1.2064378531598194</v>
      </c>
      <c r="N105" s="153">
        <f t="shared" si="70"/>
        <v>1.2109490080293082</v>
      </c>
      <c r="O105" s="155">
        <f t="shared" si="70"/>
        <v>1.2602370007741268</v>
      </c>
      <c r="P105" s="155">
        <f t="shared" si="70"/>
        <v>1.2307073994594249</v>
      </c>
      <c r="Q105" s="155">
        <f t="shared" si="70"/>
        <v>1.2362984753499744</v>
      </c>
      <c r="R105" s="155">
        <f t="shared" si="70"/>
        <v>1.2442281791701642</v>
      </c>
      <c r="S105" s="8"/>
      <c r="T105" s="155">
        <f t="shared" ref="T105:AA105" si="71">IF(ISERROR(T38/T52),"NA",(T38/T52))</f>
        <v>1.322666586605287</v>
      </c>
      <c r="U105" s="155">
        <f t="shared" si="71"/>
        <v>1.433675519158033</v>
      </c>
      <c r="V105" s="156">
        <f t="shared" si="71"/>
        <v>1.2001944178709207</v>
      </c>
      <c r="W105" s="155">
        <f t="shared" si="71"/>
        <v>1.1849858390980286</v>
      </c>
      <c r="X105" s="155">
        <f t="shared" si="71"/>
        <v>1.2167856949878344</v>
      </c>
      <c r="Y105" s="155">
        <f t="shared" si="71"/>
        <v>1.255853728586838</v>
      </c>
      <c r="Z105" s="155">
        <f t="shared" si="71"/>
        <v>1.289083772665439</v>
      </c>
      <c r="AA105" s="155">
        <f t="shared" si="71"/>
        <v>1.3183679155098302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0.3560520675548966</v>
      </c>
      <c r="L106" s="151">
        <f t="shared" si="72"/>
        <v>0.28634533811712537</v>
      </c>
      <c r="M106" s="151">
        <f t="shared" si="72"/>
        <v>0.2683470584536105</v>
      </c>
      <c r="N106" s="153">
        <f t="shared" si="72"/>
        <v>0.25533385223969474</v>
      </c>
      <c r="O106" s="155">
        <f t="shared" si="72"/>
        <v>0.1694084757277571</v>
      </c>
      <c r="P106" s="155">
        <f t="shared" si="72"/>
        <v>0.3072473956637967</v>
      </c>
      <c r="Q106" s="155">
        <f t="shared" si="72"/>
        <v>0.28976572690328417</v>
      </c>
      <c r="R106" s="155">
        <f t="shared" si="72"/>
        <v>0.278993744824158</v>
      </c>
      <c r="S106" s="8"/>
      <c r="T106" s="155">
        <f t="shared" ref="T106:AA106" si="73">IF(ISERROR((T34+T35)/T52),"NA",((T34+T35)/T52))</f>
        <v>0.3448262555219698</v>
      </c>
      <c r="U106" s="155">
        <f t="shared" si="73"/>
        <v>0.44276678624908944</v>
      </c>
      <c r="V106" s="156">
        <f t="shared" si="73"/>
        <v>0.4568126064666045</v>
      </c>
      <c r="W106" s="155">
        <f t="shared" si="73"/>
        <v>0.24985940542515706</v>
      </c>
      <c r="X106" s="155">
        <f t="shared" si="73"/>
        <v>0.2728403064456668</v>
      </c>
      <c r="Y106" s="155">
        <f t="shared" si="73"/>
        <v>0.23841467814352651</v>
      </c>
      <c r="Z106" s="155">
        <f t="shared" si="73"/>
        <v>0.291806951155425</v>
      </c>
      <c r="AA106" s="155">
        <f t="shared" si="73"/>
        <v>0.32489124809095427</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0.18520460992777793</v>
      </c>
      <c r="L107" s="151">
        <f t="shared" si="74"/>
        <v>0.11729285004623242</v>
      </c>
      <c r="M107" s="151">
        <f t="shared" si="74"/>
        <v>0.07890606466479068</v>
      </c>
      <c r="N107" s="153">
        <f t="shared" si="74"/>
        <v>0.06379354896754787</v>
      </c>
      <c r="O107" s="155">
        <f t="shared" si="74"/>
        <v>-0.0014389818993615247</v>
      </c>
      <c r="P107" s="155">
        <f t="shared" si="74"/>
        <v>0.13819490759290373</v>
      </c>
      <c r="Q107" s="155">
        <f t="shared" si="74"/>
        <v>0.1003247331144643</v>
      </c>
      <c r="R107" s="155">
        <f t="shared" si="74"/>
        <v>0.0874534415520111</v>
      </c>
      <c r="S107" s="8"/>
      <c r="T107" s="155">
        <f t="shared" ref="T107:AA107" si="75">IF(ISERROR(T34/T52),"NA",(T34/T52))</f>
        <v>0.22201833940268723</v>
      </c>
      <c r="U107" s="155">
        <f t="shared" si="75"/>
        <v>0.29931309578128706</v>
      </c>
      <c r="V107" s="156">
        <f t="shared" si="75"/>
        <v>0.28386490745302256</v>
      </c>
      <c r="W107" s="155">
        <f t="shared" si="75"/>
        <v>0.062425793035970095</v>
      </c>
      <c r="X107" s="155">
        <f t="shared" si="75"/>
        <v>0.08552458338382365</v>
      </c>
      <c r="Y107" s="155">
        <f t="shared" si="75"/>
        <v>0.05485206477730177</v>
      </c>
      <c r="Z107" s="155">
        <f t="shared" si="75"/>
        <v>0.11133593347469219</v>
      </c>
      <c r="AA107" s="155">
        <f t="shared" si="75"/>
        <v>0.1467929645656233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15183.14676281391</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15183.14676281391</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68.16349906536553</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0.7923612691392461</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14818.41732186481</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14818.41732186481</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66.5260759872896</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0.7493051797867367</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9672.121000000001</v>
      </c>
      <c r="E24" s="106">
        <f>Summary!U11</f>
        <v>13802.844000000001</v>
      </c>
      <c r="F24" s="107">
        <f>Summary!V11</f>
        <v>17202.742</v>
      </c>
      <c r="G24" s="106">
        <f>Summary!W11</f>
        <v>15540.632489999998</v>
      </c>
      <c r="H24" s="106">
        <f>Summary!X11</f>
        <v>16573.8512702</v>
      </c>
      <c r="I24" s="106">
        <f>Summary!Y11</f>
        <v>17136.803693084003</v>
      </c>
      <c r="J24" s="106">
        <f>Summary!Z11</f>
        <v>17477.72945634524</v>
      </c>
      <c r="K24" s="107">
        <f>Summary!AA11</f>
        <v>17588.938485263214</v>
      </c>
      <c r="L24" s="106"/>
      <c r="M24" s="109">
        <f>Summary!AC11</f>
        <v>0.33363804897494753</v>
      </c>
      <c r="N24" s="204"/>
      <c r="O24" s="109">
        <f>Summary!AE11</f>
        <v>0.004450156584599574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0.8569241470456984</v>
      </c>
      <c r="F25" s="112">
        <f>Summary!V12</f>
        <v>0.9567110003727797</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0.4270751989144883</v>
      </c>
      <c r="F26" s="112">
        <f>Summary!V13</f>
        <v>0.24631865722745228</v>
      </c>
      <c r="G26" s="111">
        <f>Summary!W13</f>
        <v>-0.09661887099161293</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6.504723292837556</v>
      </c>
      <c r="U27" s="209">
        <f t="shared" si="0"/>
        <v>6.504723292837556</v>
      </c>
      <c r="W27" s="8"/>
      <c r="X27" s="8"/>
      <c r="Y27" s="8"/>
      <c r="Z27" s="8"/>
      <c r="AA27" s="8"/>
      <c r="AB27" s="8"/>
      <c r="AC27" s="8"/>
      <c r="AD27" s="8"/>
    </row>
    <row r="28" ht="15.75" customHeight="1" spans="1:30" x14ac:dyDescent="0.25">
      <c r="A28" s="4"/>
      <c r="B28" s="8" t="str">
        <f>Summary!C27</f>
        <v>EBITDA</v>
      </c>
      <c r="C28" s="8"/>
      <c r="D28" s="202">
        <f>Summary!T27</f>
        <v>5214.548000000001</v>
      </c>
      <c r="E28" s="106">
        <f>Summary!U27</f>
        <v>7424.994000000001</v>
      </c>
      <c r="F28" s="107">
        <f>Summary!V27</f>
        <v>10507.383</v>
      </c>
      <c r="G28" s="106">
        <f>Summary!W27</f>
        <v>2797.7586766687496</v>
      </c>
      <c r="H28" s="106">
        <f>Summary!X27</f>
        <v>3346.0765420537496</v>
      </c>
      <c r="I28" s="106">
        <f>Summary!Y27</f>
        <v>3157.2840886564286</v>
      </c>
      <c r="J28" s="106">
        <f>Summary!Z27</f>
        <v>3253.92495359443</v>
      </c>
      <c r="K28" s="107">
        <f>Summary!AA27</f>
        <v>3102.5611491263267</v>
      </c>
      <c r="L28" s="106"/>
      <c r="M28" s="109">
        <f>Summary!AC15</f>
        <v>0.42814629199194876</v>
      </c>
      <c r="N28" s="204"/>
      <c r="O28" s="109">
        <f>Summary!AE15</f>
        <v>-0.21186056306170176</v>
      </c>
      <c r="P28" s="4"/>
      <c r="Q28" s="4"/>
      <c r="R28" s="74" t="s">
        <v>146</v>
      </c>
      <c r="S28" s="209">
        <f>Valuation!K83</f>
        <v>7.766603955022025</v>
      </c>
      <c r="T28" s="209">
        <f>Valuation!R76/Summary!AA19</f>
        <v>6.348466877274493</v>
      </c>
      <c r="U28" s="209">
        <f t="shared" si="0"/>
        <v>6.348466877274493</v>
      </c>
      <c r="W28" s="8"/>
      <c r="X28" s="8"/>
      <c r="Y28" s="8"/>
      <c r="Z28" s="8"/>
      <c r="AA28" s="8"/>
      <c r="AB28" s="8"/>
      <c r="AC28" s="8"/>
      <c r="AD28" s="8"/>
    </row>
    <row r="29" ht="15.75" customHeight="1" spans="1:30" x14ac:dyDescent="0.25">
      <c r="A29" s="4"/>
      <c r="B29" s="110" t="str">
        <f>Summary!C28</f>
        <v>Margin</v>
      </c>
      <c r="C29" s="8"/>
      <c r="D29" s="202"/>
      <c r="E29" s="111">
        <f>Summary!U28</f>
        <v>0.46096707680456495</v>
      </c>
      <c r="F29" s="112">
        <f>Summary!V28</f>
        <v>0.5843561974730505</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0.42223313011569075</v>
      </c>
      <c r="F30" s="112">
        <f>Summary!V17</f>
        <v>0.4340840387851479</v>
      </c>
      <c r="G30" s="111">
        <f>Summary!W17</f>
        <v>-0.7343585246109736</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2509.6570000000015</v>
      </c>
      <c r="E32" s="106">
        <f>Summary!U19</f>
        <v>4538.665000000001</v>
      </c>
      <c r="F32" s="107">
        <f>Summary!V19</f>
        <v>9271.304</v>
      </c>
      <c r="G32" s="106">
        <f>Summary!W19</f>
        <v>2041.643040170402</v>
      </c>
      <c r="H32" s="106">
        <f>Summary!X19</f>
        <v>2432.7259018275845</v>
      </c>
      <c r="I32" s="106">
        <f>Summary!Y19</f>
        <v>2333.1156126762353</v>
      </c>
      <c r="J32" s="106">
        <f>Summary!Z19</f>
        <v>2424.2641596468716</v>
      </c>
      <c r="K32" s="107">
        <f>Summary!AA19</f>
        <v>2334.172581873281</v>
      </c>
      <c r="L32" s="106"/>
      <c r="M32" s="109">
        <f>Summary!AC19</f>
        <v>0.922043559734341</v>
      </c>
      <c r="N32" s="204"/>
      <c r="O32" s="109">
        <f>Summary!AE19</f>
        <v>-0.241075753058696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0.28177465700917614</v>
      </c>
      <c r="F33" s="112">
        <f>Summary!V20</f>
        <v>0.5156130647428273</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0.8084802026731135</v>
      </c>
      <c r="F34" s="112">
        <f>Summary!V21</f>
        <v>1.042738117926747</v>
      </c>
      <c r="G34" s="111">
        <f>Summary!W21</f>
        <v>-0.7797890091652262</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10.655097623089988</v>
      </c>
      <c r="E36" s="106">
        <f>Summary!U23</f>
        <v>20.106236030397856</v>
      </c>
      <c r="F36" s="107">
        <f>Summary!V23</f>
        <v>41.4277988685174</v>
      </c>
      <c r="G36" s="106">
        <f>Summary!W23</f>
        <v>8.610147449493557</v>
      </c>
      <c r="H36" s="106">
        <f>Summary!X23</f>
        <v>12.353374001914634</v>
      </c>
      <c r="I36" s="106">
        <f>Summary!Y23</f>
        <v>13.270804213395955</v>
      </c>
      <c r="J36" s="106">
        <f>Summary!Z23</f>
        <v>14.142716532614152</v>
      </c>
      <c r="K36" s="107">
        <f>Summary!AA23</f>
        <v>13.927517584792493</v>
      </c>
      <c r="L36" s="106"/>
      <c r="M36" s="109">
        <f>Summary!AC23</f>
        <v>0.9718197533330206</v>
      </c>
      <c r="N36" s="204"/>
      <c r="O36" s="109">
        <f>Summary!AE23</f>
        <v>-0.19588831844933752</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0.8870062707662953</v>
      </c>
      <c r="F37" s="112">
        <f>Summary!V24</f>
        <v>1.0604452671243032</v>
      </c>
      <c r="G37" s="111">
        <f>Summary!W24</f>
        <v>-0.7921649789596534</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2136.8190000000013</v>
      </c>
      <c r="E39" s="106">
        <f>Model!O112</f>
        <v>3648.5460000000003</v>
      </c>
      <c r="F39" s="107">
        <f>Model!T112</f>
        <v>11106.984</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1.2798916331987917</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0.7074660979708614</v>
      </c>
      <c r="F40" s="112">
        <f t="shared" si="1"/>
        <v>2.044221999667813</v>
      </c>
      <c r="G40" s="111">
        <f t="shared" si="1"/>
        <v>-1.058629071706138</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1.8599410725531722</v>
      </c>
      <c r="E45" s="151">
        <f>Summary!U93</f>
        <v>1.8222997890638026</v>
      </c>
      <c r="F45" s="152">
        <f>Summary!V93</f>
        <v>1.5128306448903595</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1.7316905021691114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0.25195765433930767</v>
      </c>
      <c r="G47" s="151">
        <f>Summary!W95</f>
        <v>0.19210021741997263</v>
      </c>
      <c r="H47" s="151">
        <f>Summary!X95</f>
        <v>0.1900680710305588</v>
      </c>
      <c r="I47" s="151">
        <f>Summary!Y95</f>
        <v>0.1968818269174388</v>
      </c>
      <c r="J47" s="151">
        <f>Summary!Z95</f>
        <v>0.20069269193850608</v>
      </c>
      <c r="K47" s="152">
        <f>Summary!AA95</f>
        <v>0.2042215359789365</v>
      </c>
      <c r="L47" s="4"/>
      <c r="M47" s="215">
        <f t="shared" si="3"/>
        <v>0.20989430183885127</v>
      </c>
      <c r="N47" s="204"/>
      <c r="O47" s="215">
        <f t="shared" si="4"/>
        <v>0.19679286865708256</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1.1849858390980286</v>
      </c>
      <c r="H50" s="151">
        <f>Summary!X105</f>
        <v>1.2167856949878344</v>
      </c>
      <c r="I50" s="151">
        <f>Summary!Y105</f>
        <v>1.255853728586838</v>
      </c>
      <c r="J50" s="151">
        <f>Summary!Z105</f>
        <v>1.289083772665439</v>
      </c>
      <c r="K50" s="152">
        <f>Summary!AA105</f>
        <v>1.3183679155098302</v>
      </c>
      <c r="L50" s="4"/>
      <c r="M50" s="215">
        <f t="shared" ref="M50:M52" si="5">AVERAGE(D50:F50)</f>
        <v>1.3188455078780803</v>
      </c>
      <c r="N50" s="204"/>
      <c r="O50" s="215">
        <f t="shared" ref="O50:O52" si="6">AVERAGE(G50:K50)</f>
        <v>1.253015390169594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0.24985940542515706</v>
      </c>
      <c r="H51" s="151">
        <f>Summary!X106</f>
        <v>0.2728403064456668</v>
      </c>
      <c r="I51" s="151">
        <f>Summary!Y106</f>
        <v>0.23841467814352651</v>
      </c>
      <c r="J51" s="151">
        <f>Summary!Z106</f>
        <v>0.291806951155425</v>
      </c>
      <c r="K51" s="152">
        <f>Summary!AA106</f>
        <v>0.32489124809095427</v>
      </c>
      <c r="L51" s="4"/>
      <c r="M51" s="215">
        <f t="shared" si="5"/>
        <v>0.4148018827458879</v>
      </c>
      <c r="N51" s="204"/>
      <c r="O51" s="215">
        <f t="shared" si="6"/>
        <v>0.27556251785214597</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0.062425793035970095</v>
      </c>
      <c r="H52" s="151">
        <f>Summary!X107</f>
        <v>0.08552458338382365</v>
      </c>
      <c r="I52" s="151">
        <f>Summary!Y107</f>
        <v>0.05485206477730177</v>
      </c>
      <c r="J52" s="151">
        <f>Summary!Z107</f>
        <v>0.11133593347469219</v>
      </c>
      <c r="K52" s="152">
        <f>Summary!AA107</f>
        <v>0.1467929645656233</v>
      </c>
      <c r="L52" s="4"/>
      <c r="M52" s="215">
        <f t="shared" si="5"/>
        <v>0.26839878087899893</v>
      </c>
      <c r="N52" s="204"/>
      <c r="O52" s="215">
        <f t="shared" si="6"/>
        <v>0.0921862678474822</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0.04334081723734438</v>
      </c>
      <c r="E55" s="148">
        <f>Summary!U81</f>
        <v>0.07051962724417624</v>
      </c>
      <c r="F55" s="149">
        <f>Summary!V81</f>
        <v>0.14695470725778384</v>
      </c>
      <c r="G55" s="148">
        <f>Summary!W81</f>
        <v>0.02321274870385398</v>
      </c>
      <c r="H55" s="148">
        <f>Summary!X81</f>
        <v>0.025837412594122613</v>
      </c>
      <c r="I55" s="148">
        <f>Summary!Y81</f>
        <v>0.023682751374159445</v>
      </c>
      <c r="J55" s="148">
        <f>Summary!Z81</f>
        <v>0.02328362548261622</v>
      </c>
      <c r="K55" s="149">
        <f>Summary!AA81</f>
        <v>0.021284632520763805</v>
      </c>
      <c r="L55" s="4"/>
      <c r="M55" s="109">
        <f t="shared" ref="M55:M57" si="7">AVERAGE(D55:F55)</f>
        <v>0.08693838391310149</v>
      </c>
      <c r="N55" s="204"/>
      <c r="O55" s="109">
        <f t="shared" ref="O55:O57" si="8">AVERAGE(G55:K55)</f>
        <v>0.02346023413510321</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0.25603167065134297</v>
      </c>
      <c r="E56" s="148">
        <f>Summary!U82</f>
        <v>0.44387978194984506</v>
      </c>
      <c r="F56" s="149">
        <f>Summary!V82</f>
        <v>0.8711827804825748</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0.5236980776945876</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0.12869450502430999</v>
      </c>
      <c r="E57" s="148">
        <f>Summary!U83</f>
        <v>0.19105702111236986</v>
      </c>
      <c r="F57" s="149">
        <f>Summary!V83</f>
        <v>0.3493583224175783</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0.2230366161847527</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2416.236</v>
      </c>
      <c r="E60" s="106">
        <f>Summary!U86</f>
        <v>2304.5840000000003</v>
      </c>
      <c r="F60" s="107">
        <f>Summary!V86</f>
        <v>778.385</v>
      </c>
      <c r="G60" s="106">
        <f>Summary!W86</f>
        <v>0</v>
      </c>
      <c r="H60" s="106">
        <f>Summary!X86</f>
        <v>0</v>
      </c>
      <c r="I60" s="106">
        <f>Summary!Y86</f>
        <v>0</v>
      </c>
      <c r="J60" s="106">
        <f>Summary!Z86</f>
        <v>0</v>
      </c>
      <c r="K60" s="107">
        <f>Summary!AA86</f>
        <v>0</v>
      </c>
      <c r="L60" s="4"/>
      <c r="M60" s="216">
        <f t="shared" ref="M60:M64" si="9">AVERAGE(D60:F60)</f>
        <v>1833.0683333333334</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2.076689942538726</v>
      </c>
      <c r="E62" s="151">
        <f>Summary!U88</f>
        <v>3.096629586944976</v>
      </c>
      <c r="F62" s="152">
        <f>Summary!V88</f>
        <v>13.148068115392766</v>
      </c>
      <c r="G62" s="151" t="str">
        <f>Summary!W88</f>
        <v>N/A</v>
      </c>
      <c r="H62" s="151" t="str">
        <f>Summary!X88</f>
        <v>N/A</v>
      </c>
      <c r="I62" s="151" t="str">
        <f>Summary!Y88</f>
        <v>N/A</v>
      </c>
      <c r="J62" s="151" t="str">
        <f>Summary!Z88</f>
        <v>N/A</v>
      </c>
      <c r="K62" s="152" t="str">
        <f>Summary!AA88</f>
        <v>N/A</v>
      </c>
      <c r="L62" s="4"/>
      <c r="M62" s="215">
        <f t="shared" si="9"/>
        <v>6.107129214958822</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2.1581285933989895</v>
      </c>
      <c r="E63" s="151">
        <f>Summary!U89</f>
        <v>3.221836999649394</v>
      </c>
      <c r="F63" s="152">
        <f>Summary!V89</f>
        <v>13.498953602651644</v>
      </c>
      <c r="G63" s="151" t="str">
        <f>Summary!W89</f>
        <v>N/A</v>
      </c>
      <c r="H63" s="151" t="str">
        <f>Summary!X89</f>
        <v>N/A</v>
      </c>
      <c r="I63" s="151" t="str">
        <f>Summary!Y89</f>
        <v>N/A</v>
      </c>
      <c r="J63" s="151" t="str">
        <f>Summary!Z89</f>
        <v>N/A</v>
      </c>
      <c r="K63" s="152" t="str">
        <f>Summary!AA89</f>
        <v>N/A</v>
      </c>
      <c r="L63" s="4"/>
      <c r="M63" s="215">
        <f t="shared" si="9"/>
        <v>6.292973065233343</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2.1957904774202524</v>
      </c>
      <c r="E64" s="151">
        <f>Summary!U90</f>
        <v>3.2969047776084532</v>
      </c>
      <c r="F64" s="152">
        <f>Summary!V90</f>
        <v>13.721208656384693</v>
      </c>
      <c r="G64" s="151" t="str">
        <f>Summary!W90</f>
        <v>N/A</v>
      </c>
      <c r="H64" s="151" t="str">
        <f>Summary!X90</f>
        <v>N/A</v>
      </c>
      <c r="I64" s="151" t="str">
        <f>Summary!Y90</f>
        <v>N/A</v>
      </c>
      <c r="J64" s="151" t="str">
        <f>Summary!Z90</f>
        <v>N/A</v>
      </c>
      <c r="K64" s="152" t="str">
        <f>Summary!AA90</f>
        <v>N/A</v>
      </c>
      <c r="L64" s="4"/>
      <c r="M64" s="215">
        <f t="shared" si="9"/>
        <v>6.404634637137799</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0.28500966578703846</v>
      </c>
      <c r="G67" s="155">
        <f>Summary!W98</f>
        <v>0.21771701386694456</v>
      </c>
      <c r="H67" s="155">
        <f>Summary!X98</f>
        <v>0.214308789349058</v>
      </c>
      <c r="I67" s="155">
        <f>Summary!Y98</f>
        <v>0.21369696325796073</v>
      </c>
      <c r="J67" s="155">
        <f>Summary!Z98</f>
        <v>0.20849603990505552</v>
      </c>
      <c r="K67" s="156">
        <f>Summary!AA98</f>
        <v>0.20183867774256162</v>
      </c>
      <c r="L67" s="4"/>
      <c r="M67" s="215">
        <f t="shared" ref="M67:M71" si="11">AVERAGE(D67:F67)</f>
        <v>0.24801351964245436</v>
      </c>
      <c r="N67" s="155"/>
      <c r="O67" s="215">
        <f t="shared" ref="O67:O71" si="12">AVERAGE(G67:K67)</f>
        <v>0.2112114968243161</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0.7556543553799723</v>
      </c>
      <c r="H70" s="157">
        <f>Summary!X101</f>
        <v>0.761010860168882</v>
      </c>
      <c r="I70" s="157">
        <f>Summary!Y101</f>
        <v>0.834</v>
      </c>
      <c r="J70" s="157">
        <f>Summary!Z101</f>
        <v>0.82</v>
      </c>
      <c r="K70" s="158">
        <f>Summary!AA101</f>
        <v>0.81</v>
      </c>
      <c r="L70" s="4"/>
      <c r="M70" s="218">
        <f t="shared" si="11"/>
        <v>0.6955119753487229</v>
      </c>
      <c r="N70" s="157"/>
      <c r="O70" s="218">
        <f t="shared" si="12"/>
        <v>0.7961330431097708</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-0.05933372809237103</v>
      </c>
      <c r="H71" s="157">
        <f>Summary!X102</f>
        <v>-0.06991453009517723</v>
      </c>
      <c r="I71" s="157">
        <f>Summary!Y102</f>
        <v>-0.17399999999999993</v>
      </c>
      <c r="J71" s="157">
        <f>Summary!Z102</f>
        <v>-0.16999999999999993</v>
      </c>
      <c r="K71" s="158">
        <f>Summary!AA102</f>
        <v>-0.16000000000000003</v>
      </c>
      <c r="L71" s="4"/>
      <c r="M71" s="219">
        <f t="shared" si="11"/>
        <v>-0.2862964198402503</v>
      </c>
      <c r="N71" s="157"/>
      <c r="O71" s="219">
        <f t="shared" si="12"/>
        <v>-0.12664965163750963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-193842.19500000018</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0.0000776427424838827</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U322" sqref="U322"/>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-2416.236</v>
      </c>
      <c r="K29" s="349">
        <v>-813.739</v>
      </c>
      <c r="L29" s="349">
        <v>-859.851</v>
      </c>
      <c r="M29" s="349">
        <v>-912.037</v>
      </c>
      <c r="N29" s="349">
        <v>-894.639</v>
      </c>
      <c r="O29" s="350">
        <f t="shared" si="8"/>
        <v>-2304.5840000000003</v>
      </c>
      <c r="P29" s="349">
        <v>-879.845</v>
      </c>
      <c r="Q29" s="349">
        <v>-859.868</v>
      </c>
      <c r="R29" s="349">
        <v>-860.242</v>
      </c>
      <c r="S29" s="349">
        <v>-879.971</v>
      </c>
      <c r="T29" s="350">
        <f t="shared" si="9"/>
        <v>-778.385</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2555.742</v>
      </c>
      <c r="G30" s="348">
        <f t="shared" si="15"/>
        <v>2112.0299999999997</v>
      </c>
      <c r="H30" s="348">
        <f t="shared" si="15"/>
        <v>2380.414</v>
      </c>
      <c r="I30" s="348">
        <f t="shared" si="15"/>
        <v>2623.935000000001</v>
      </c>
      <c r="J30" s="278">
        <f t="shared" si="7"/>
        <v>9672.121000000001</v>
      </c>
      <c r="K30" s="348">
        <f t="shared" ref="K30:N30" si="16">SUM(K28:K29)</f>
        <v>2712.0340000000006</v>
      </c>
      <c r="L30" s="348">
        <f t="shared" si="16"/>
        <v>2692.9139999999998</v>
      </c>
      <c r="M30" s="348">
        <f t="shared" si="16"/>
        <v>3217.451</v>
      </c>
      <c r="N30" s="348">
        <f t="shared" si="16"/>
        <v>5180.445000000001</v>
      </c>
      <c r="O30" s="278">
        <f t="shared" si="8"/>
        <v>13802.844000000001</v>
      </c>
      <c r="P30" s="348">
        <f t="shared" ref="P30:S30" si="17">SUM(P28:P29)</f>
        <v>3737.2040000000006</v>
      </c>
      <c r="Q30" s="348">
        <f t="shared" si="17"/>
        <v>4059.626</v>
      </c>
      <c r="R30" s="348">
        <f t="shared" si="17"/>
        <v>4898.729</v>
      </c>
      <c r="S30" s="348">
        <f t="shared" si="17"/>
        <v>4507.182999999998</v>
      </c>
      <c r="T30" s="278">
        <f t="shared" si="9"/>
        <v>17202.742</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-4458.257</v>
      </c>
      <c r="K32" s="354">
        <v>-926.871</v>
      </c>
      <c r="L32" s="354">
        <v>-861.993</v>
      </c>
      <c r="M32" s="354">
        <v>-889.098</v>
      </c>
      <c r="N32" s="354">
        <v>-981.626</v>
      </c>
      <c r="O32" s="157">
        <f t="shared" ref="O32:O36" si="19">SUM(K32:N32)</f>
        <v>-6337.55</v>
      </c>
      <c r="P32" s="354">
        <v>-841.127</v>
      </c>
      <c r="Q32" s="354">
        <v>-854.839</v>
      </c>
      <c r="R32" s="354">
        <v>-1083.51</v>
      </c>
      <c r="S32" s="354">
        <v>-1080.779</v>
      </c>
      <c r="T32" s="157">
        <f t="shared" ref="T32:T36" si="20">SUM(P32:S32)</f>
        <v>-6639.731</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-196.091</v>
      </c>
      <c r="K34" s="354">
        <v>-43.202</v>
      </c>
      <c r="L34" s="354">
        <v>-49.946</v>
      </c>
      <c r="M34" s="354">
        <v>-45.977</v>
      </c>
      <c r="N34" s="354">
        <v>-51.201</v>
      </c>
      <c r="O34" s="157">
        <f t="shared" si="19"/>
        <v>-329.451</v>
      </c>
      <c r="P34" s="354">
        <v>-30.988</v>
      </c>
      <c r="Q34" s="354">
        <v>-52.253</v>
      </c>
      <c r="R34" s="354">
        <v>-53.23</v>
      </c>
      <c r="S34" s="354">
        <v>-55.81</v>
      </c>
      <c r="T34" s="157">
        <f t="shared" si="20"/>
        <v>-328.752</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0.6</v>
      </c>
      <c r="P35" s="356">
        <v>-128.126</v>
      </c>
      <c r="Q35" s="356">
        <v>-113.437</v>
      </c>
      <c r="R35" s="356">
        <v>-94.974</v>
      </c>
      <c r="S35" s="356">
        <v>-134.543</v>
      </c>
      <c r="T35" s="350">
        <f t="shared" si="20"/>
        <v>0</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1819.3920000000003</v>
      </c>
      <c r="G36" s="348">
        <f t="shared" si="32"/>
        <v>1510.8519999999999</v>
      </c>
      <c r="H36" s="348">
        <f t="shared" si="32"/>
        <v>1711.0670000000002</v>
      </c>
      <c r="I36" s="348">
        <f t="shared" si="32"/>
        <v>-23.5379999999991</v>
      </c>
      <c r="J36" s="278">
        <f>SUM(F36:I36)</f>
        <v>5017.773000000001</v>
      </c>
      <c r="K36" s="348">
        <f t="shared" ref="K36:N36" si="33">IF($C$34="Depreciation &amp; Amortization (incl. in SG&amp;A)",K30+SUM(K32:K33,K35),K30+SUM(K32:K35))</f>
        <v>1741.9610000000007</v>
      </c>
      <c r="L36" s="348">
        <f t="shared" si="33"/>
        <v>1781.2749999999996</v>
      </c>
      <c r="M36" s="348">
        <f t="shared" si="33"/>
        <v>2282.676</v>
      </c>
      <c r="N36" s="348">
        <f t="shared" si="33"/>
        <v>1330.5310000000004</v>
      </c>
      <c r="O36" s="278">
        <f t="shared" si="19"/>
        <v>7136.443000000001</v>
      </c>
      <c r="P36" s="348">
        <f t="shared" ref="P36:S36" si="34">IF($C$34="Depreciation &amp; Amortization (incl. in SG&amp;A)",P30+SUM(P32:P33,P35),P30+SUM(P32:P35))</f>
        <v>2865.089000000001</v>
      </c>
      <c r="Q36" s="348">
        <f t="shared" si="34"/>
        <v>3152.534</v>
      </c>
      <c r="R36" s="348">
        <f t="shared" si="34"/>
        <v>3761.9890000000005</v>
      </c>
      <c r="S36" s="348">
        <f t="shared" si="34"/>
        <v>454.6469999999981</v>
      </c>
      <c r="T36" s="278">
        <f t="shared" si="20"/>
        <v>10234.258999999998</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-2416.236</v>
      </c>
      <c r="K39" s="364">
        <v>-813.739</v>
      </c>
      <c r="L39" s="364">
        <v>-859.851</v>
      </c>
      <c r="M39" s="364">
        <v>-912.037</v>
      </c>
      <c r="N39" s="364">
        <v>-894.639</v>
      </c>
      <c r="O39" s="365">
        <f t="shared" si="36"/>
        <v>-2304.5840000000003</v>
      </c>
      <c r="P39" s="364">
        <v>-879.845</v>
      </c>
      <c r="Q39" s="364">
        <v>-859.868</v>
      </c>
      <c r="R39" s="364">
        <v>-860.242</v>
      </c>
      <c r="S39" s="364">
        <v>-879.971</v>
      </c>
      <c r="T39" s="365">
        <f t="shared" si="37"/>
        <v>-778.385</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1322.3200000000002</v>
      </c>
      <c r="G42" s="348">
        <f t="shared" si="46"/>
        <v>897.2799999999999</v>
      </c>
      <c r="H42" s="348">
        <f t="shared" si="46"/>
        <v>852.2610000000002</v>
      </c>
      <c r="I42" s="348">
        <f>I36+SUM(I38:I41)</f>
        <v>-470.3239999999991</v>
      </c>
      <c r="J42" s="278">
        <f t="shared" si="35"/>
        <v>2601.5370000000007</v>
      </c>
      <c r="K42" s="348">
        <f t="shared" ref="K42:L42" si="47">K36+SUM(K38:K41)</f>
        <v>928.2220000000007</v>
      </c>
      <c r="L42" s="348">
        <f t="shared" si="47"/>
        <v>921.4239999999996</v>
      </c>
      <c r="M42" s="348">
        <f t="shared" ref="M42:N42" si="48">IF($C$8="On",M36+SUM(M38:M41),IF($C$8="off",M36+SUM(M40:M41),"N/A"))</f>
        <v>2282.676</v>
      </c>
      <c r="N42" s="348">
        <f t="shared" si="48"/>
        <v>699.5370000000004</v>
      </c>
      <c r="O42" s="278">
        <f t="shared" si="36"/>
        <v>4831.859</v>
      </c>
      <c r="P42" s="348">
        <f t="shared" ref="P42:Q42" si="49">P36+SUM(P38:P41)</f>
        <v>2865.089000000001</v>
      </c>
      <c r="Q42" s="348">
        <f t="shared" si="49"/>
        <v>3152.534</v>
      </c>
      <c r="R42" s="348">
        <f t="shared" ref="R42" si="50">IF($C$8="On",R36+SUM(R38:R41),IF($C$8="off",R36+SUM(R40:R41),"N/A"))</f>
        <v>3761.9890000000005</v>
      </c>
      <c r="S42" s="348">
        <f t="shared" ref="S42" si="51">IF($C$8="On",S36+SUM(S38:S41),IF($C$8="off",S36+SUM(S40:S41),"N/A"))</f>
        <v>-323.7380000000019</v>
      </c>
      <c r="T42" s="278">
        <f t="shared" si="37"/>
        <v>9455.874</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1293.6260000000002</v>
      </c>
      <c r="G45" s="348">
        <f t="shared" si="63"/>
        <v>888.0449999999998</v>
      </c>
      <c r="H45" s="348">
        <f t="shared" si="63"/>
        <v>815.1370000000002</v>
      </c>
      <c r="I45" s="348">
        <f>I42+I44</f>
        <v>-487.1509999999991</v>
      </c>
      <c r="J45" s="278">
        <f t="shared" si="55"/>
        <v>2509.6570000000015</v>
      </c>
      <c r="K45" s="348">
        <f t="shared" ref="K45:N45" si="64">K42+K44</f>
        <v>872.2630000000006</v>
      </c>
      <c r="L45" s="348">
        <f t="shared" si="64"/>
        <v>848.3169999999997</v>
      </c>
      <c r="M45" s="348">
        <f t="shared" si="64"/>
        <v>2204.665</v>
      </c>
      <c r="N45" s="348">
        <f t="shared" si="64"/>
        <v>613.4200000000003</v>
      </c>
      <c r="O45" s="278">
        <f t="shared" si="56"/>
        <v>4538.665000000001</v>
      </c>
      <c r="P45" s="348">
        <f t="shared" ref="P45:S45" si="65">P42+P44</f>
        <v>2850.873000000001</v>
      </c>
      <c r="Q45" s="348">
        <f t="shared" si="65"/>
        <v>3109.0280000000002</v>
      </c>
      <c r="R45" s="348">
        <f t="shared" si="65"/>
        <v>3672.6780000000003</v>
      </c>
      <c r="S45" s="348">
        <f t="shared" si="65"/>
        <v>-361.27500000000185</v>
      </c>
      <c r="T45" s="126">
        <f t="shared" si="57"/>
        <v>9271.304</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2.1790000000000003</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5.783</v>
      </c>
      <c r="G50" s="356">
        <v>5.723</v>
      </c>
      <c r="H50" s="356">
        <v>3.703</v>
      </c>
      <c r="I50" s="356">
        <f>(15.3-SUM(F50:H50))</f>
        <v>15.3</v>
      </c>
      <c r="J50" s="357">
        <f t="shared" si="69"/>
        <v>15.3</v>
      </c>
      <c r="K50" s="356">
        <v>7.438</v>
      </c>
      <c r="L50" s="356">
        <v>4.79</v>
      </c>
      <c r="M50" s="356">
        <v>6.874</v>
      </c>
      <c r="N50" s="356">
        <f>(31.031-SUM(K50:M50))</f>
        <v>31.031</v>
      </c>
      <c r="O50" s="357">
        <f t="shared" si="70"/>
        <v>31.031</v>
      </c>
      <c r="P50" s="356">
        <v>6.983</v>
      </c>
      <c r="Q50" s="356">
        <v>7.668</v>
      </c>
      <c r="R50" s="356">
        <v>10.041</v>
      </c>
      <c r="S50" s="356">
        <f>28.43-SUM(P50:R50)</f>
        <v>28.43</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1293.6260000000002</v>
      </c>
      <c r="G51" s="348">
        <f t="shared" si="74"/>
        <v>888.0449999999998</v>
      </c>
      <c r="H51" s="348">
        <f t="shared" si="74"/>
        <v>815.1370000000002</v>
      </c>
      <c r="I51" s="348">
        <f t="shared" si="74"/>
        <v>-486.4669999999991</v>
      </c>
      <c r="J51" s="278">
        <f>SUM(F51:I51)</f>
        <v>2510.3410000000013</v>
      </c>
      <c r="K51" s="348">
        <f t="shared" ref="K51:N51" si="75">SUM(K45:K50)</f>
        <v>864.3720000000006</v>
      </c>
      <c r="L51" s="348">
        <f t="shared" si="75"/>
        <v>848.3569999999996</v>
      </c>
      <c r="M51" s="348">
        <f t="shared" si="75"/>
        <v>2211.028</v>
      </c>
      <c r="N51" s="348">
        <f t="shared" si="75"/>
        <v>574.0080000000003</v>
      </c>
      <c r="O51" s="278">
        <f t="shared" si="70"/>
        <v>4497.765</v>
      </c>
      <c r="P51" s="348">
        <f t="shared" ref="P51:S51" si="76">SUM(P45:P50)</f>
        <v>2850.873000000001</v>
      </c>
      <c r="Q51" s="348">
        <f t="shared" si="76"/>
        <v>3109.0280000000002</v>
      </c>
      <c r="R51" s="348">
        <f t="shared" si="76"/>
        <v>3672.6780000000003</v>
      </c>
      <c r="S51" s="348">
        <f t="shared" si="76"/>
        <v>-416.9030000000019</v>
      </c>
      <c r="T51" s="375">
        <f t="shared" si="71"/>
        <v>9215.676</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5.410374695212484</v>
      </c>
      <c r="G53" s="376">
        <f>(G45)/G285</f>
        <v>3.6610146433165123</v>
      </c>
      <c r="H53" s="376">
        <f>(H45)/H285</f>
        <v>3.569635608027922</v>
      </c>
      <c r="I53" s="376">
        <f>(I45)/I285</f>
        <v>-2.094291278497389</v>
      </c>
      <c r="J53" s="117">
        <f>J45/J285</f>
        <v>10.713583778014948</v>
      </c>
      <c r="K53" s="376">
        <f>(K45)/K285</f>
        <v>3.964002981194844</v>
      </c>
      <c r="L53" s="376">
        <f>(L45)/L285</f>
        <v>3.856494719758512</v>
      </c>
      <c r="M53" s="376">
        <f>(M45)/M285</f>
        <v>10.28045903045903</v>
      </c>
      <c r="N53" s="376">
        <f>(N45)/N285</f>
        <v>2.8257915321150375</v>
      </c>
      <c r="O53" s="117">
        <f>O45/O285</f>
        <v>20.963810623556586</v>
      </c>
      <c r="P53" s="376">
        <f>(P45)/P285</f>
        <v>13.288552970130892</v>
      </c>
      <c r="Q53" s="376">
        <f>(Q45)/Q285</f>
        <v>14.454074208380407</v>
      </c>
      <c r="R53" s="376">
        <f>(R45)/R285</f>
        <v>17.05897544276869</v>
      </c>
      <c r="S53" s="376">
        <f>(S45)/S285</f>
        <v>-1.679598876780609</v>
      </c>
      <c r="T53" s="117">
        <f t="shared" ref="T53:X53" si="80">T45/T285</f>
        <v>43.121241084530396</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5.214236481992786</v>
      </c>
      <c r="G54" s="376">
        <f>(G45)/G287</f>
        <v>3.6185735881962233</v>
      </c>
      <c r="H54" s="376">
        <f>(H45)/H287</f>
        <v>3.51290073736969</v>
      </c>
      <c r="I54" s="376">
        <f>(I45)/I287</f>
        <v>-2.0587904657256324</v>
      </c>
      <c r="J54" s="117">
        <f>J45/J287</f>
        <v>10.652194397283537</v>
      </c>
      <c r="K54" s="376">
        <f>(K45)/K287</f>
        <v>3.8717170237603837</v>
      </c>
      <c r="L54" s="376">
        <f>(L45)/L287</f>
        <v>3.7511917080116373</v>
      </c>
      <c r="M54" s="376">
        <f>(M45)/M287</f>
        <v>9.9444066053523</v>
      </c>
      <c r="N54" s="376">
        <f>(N45)/N287</f>
        <v>2.742767717415606</v>
      </c>
      <c r="O54" s="117">
        <f>O45/O287</f>
        <v>20.289070183281186</v>
      </c>
      <c r="P54" s="376">
        <f>(P45)/P287</f>
        <v>12.815907537941456</v>
      </c>
      <c r="Q54" s="376">
        <f>(Q45)/Q287</f>
        <v>14.011131290643858</v>
      </c>
      <c r="R54" s="376">
        <f>(R45)/R287</f>
        <v>16.490483353164358</v>
      </c>
      <c r="S54" s="376">
        <f>(S45)/S287</f>
        <v>-1.621914647176613</v>
      </c>
      <c r="T54" s="117">
        <f t="shared" ref="T54:X54" si="82">T45/T287</f>
        <v>41.6778668608663</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5.410374695212484</v>
      </c>
      <c r="G56" s="376">
        <f t="shared" si="84"/>
        <v>3.6610146433165123</v>
      </c>
      <c r="H56" s="376">
        <f t="shared" si="84"/>
        <v>3.569635608027922</v>
      </c>
      <c r="I56" s="376">
        <f t="shared" si="84"/>
        <v>-2.0913507215971827</v>
      </c>
      <c r="J56" s="117">
        <f t="shared" si="84"/>
        <v>10.716503735325512</v>
      </c>
      <c r="K56" s="376">
        <f t="shared" si="84"/>
        <v>3.9281422975196127</v>
      </c>
      <c r="L56" s="376">
        <f t="shared" si="84"/>
        <v>3.8566765619104317</v>
      </c>
      <c r="M56" s="376">
        <f t="shared" si="84"/>
        <v>10.31013000578218</v>
      </c>
      <c r="N56" s="376">
        <f t="shared" si="84"/>
        <v>2.644235508731845</v>
      </c>
      <c r="O56" s="117">
        <f t="shared" si="84"/>
        <v>20.774896073903005</v>
      </c>
      <c r="P56" s="376">
        <f t="shared" si="84"/>
        <v>13.288552970130892</v>
      </c>
      <c r="Q56" s="376">
        <f t="shared" si="84"/>
        <v>14.454074208380407</v>
      </c>
      <c r="R56" s="376">
        <f t="shared" si="84"/>
        <v>17.05897544276869</v>
      </c>
      <c r="S56" s="376">
        <f t="shared" ref="S56" si="85">S51/S285</f>
        <v>-1.9382182839290452</v>
      </c>
      <c r="T56" s="117">
        <f t="shared" si="84"/>
        <v>42.862512819439495</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5.214236481992786</v>
      </c>
      <c r="G57" s="376">
        <f t="shared" si="87"/>
        <v>3.6185735881962233</v>
      </c>
      <c r="H57" s="376">
        <f t="shared" si="87"/>
        <v>3.51290073736969</v>
      </c>
      <c r="I57" s="376">
        <f t="shared" si="87"/>
        <v>-2.0558997548812403</v>
      </c>
      <c r="J57" s="117">
        <f t="shared" si="87"/>
        <v>10.655097623089988</v>
      </c>
      <c r="K57" s="376">
        <f t="shared" si="87"/>
        <v>3.8366912126982466</v>
      </c>
      <c r="L57" s="376">
        <f t="shared" si="87"/>
        <v>3.7513685848964813</v>
      </c>
      <c r="M57" s="376">
        <f t="shared" si="87"/>
        <v>9.973107682037355</v>
      </c>
      <c r="N57" s="376">
        <f t="shared" si="87"/>
        <v>2.5665459423205914</v>
      </c>
      <c r="O57" s="117">
        <f t="shared" si="87"/>
        <v>20.106236030397856</v>
      </c>
      <c r="P57" s="376">
        <f t="shared" si="87"/>
        <v>12.815907537941456</v>
      </c>
      <c r="Q57" s="376">
        <f t="shared" si="87"/>
        <v>14.011131290643858</v>
      </c>
      <c r="R57" s="376">
        <f t="shared" si="87"/>
        <v>16.490483353164358</v>
      </c>
      <c r="S57" s="376">
        <f t="shared" ref="S57" si="88">S51/S287</f>
        <v>-1.87165201619783</v>
      </c>
      <c r="T57" s="117">
        <f t="shared" si="87"/>
        <v>41.4277988685174</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1819.3920000000003</v>
      </c>
      <c r="G59" s="348">
        <f t="shared" si="90"/>
        <v>1510.8519999999999</v>
      </c>
      <c r="H59" s="348">
        <f t="shared" si="90"/>
        <v>1711.0670000000002</v>
      </c>
      <c r="I59" s="348">
        <f t="shared" si="90"/>
        <v>-22.853999999999075</v>
      </c>
      <c r="J59" s="278">
        <f t="shared" ref="J59:J61" si="91">SUM(F59:I59)</f>
        <v>5018.457000000001</v>
      </c>
      <c r="K59" s="348">
        <f t="shared" ref="K59:N59" si="92">K51-K44-K41-K40-K39-K38</f>
        <v>1734.0700000000006</v>
      </c>
      <c r="L59" s="348">
        <f t="shared" si="92"/>
        <v>1781.3149999999996</v>
      </c>
      <c r="M59" s="348">
        <f t="shared" si="92"/>
        <v>2289.0389999999998</v>
      </c>
      <c r="N59" s="348">
        <f t="shared" si="92"/>
        <v>1291.1190000000001</v>
      </c>
      <c r="O59" s="278">
        <f t="shared" ref="O59:O61" si="93">SUM(K59:N59)</f>
        <v>7095.543</v>
      </c>
      <c r="P59" s="348">
        <f t="shared" ref="P59:S59" si="94">P51-P44-P41-P40-P39-P38</f>
        <v>2865.089000000001</v>
      </c>
      <c r="Q59" s="348">
        <f t="shared" si="94"/>
        <v>3152.534</v>
      </c>
      <c r="R59" s="348">
        <f t="shared" si="94"/>
        <v>3761.9890000000005</v>
      </c>
      <c r="S59" s="348">
        <f t="shared" si="94"/>
        <v>399.0189999999981</v>
      </c>
      <c r="T59" s="278">
        <f t="shared" ref="T59:T61" si="95">SUM(P59:S59)</f>
        <v>10178.631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112.201</v>
      </c>
      <c r="J60" s="350">
        <f t="shared" si="91"/>
        <v>196.091</v>
      </c>
      <c r="K60" s="378">
        <f t="shared" ref="K60:N60" si="102">-K34</f>
        <v>43.202</v>
      </c>
      <c r="L60" s="378">
        <f t="shared" si="102"/>
        <v>49.946</v>
      </c>
      <c r="M60" s="378">
        <f t="shared" si="102"/>
        <v>45.977</v>
      </c>
      <c r="N60" s="378">
        <f t="shared" si="102"/>
        <v>190.326</v>
      </c>
      <c r="O60" s="350">
        <f t="shared" si="93"/>
        <v>329.451</v>
      </c>
      <c r="P60" s="378">
        <f t="shared" ref="P60:S60" si="103">-P34</f>
        <v>30.988</v>
      </c>
      <c r="Q60" s="378">
        <f t="shared" si="103"/>
        <v>52.253</v>
      </c>
      <c r="R60" s="378">
        <f t="shared" si="103"/>
        <v>53.23</v>
      </c>
      <c r="S60" s="378">
        <f t="shared" si="103"/>
        <v>192.281</v>
      </c>
      <c r="T60" s="350">
        <f t="shared" si="95"/>
        <v>328.752</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1852.6840000000002</v>
      </c>
      <c r="G61" s="348">
        <f t="shared" si="107"/>
        <v>1536.1619999999998</v>
      </c>
      <c r="H61" s="348">
        <f t="shared" si="107"/>
        <v>1736.3550000000002</v>
      </c>
      <c r="I61" s="348">
        <f t="shared" si="107"/>
        <v>89.34700000000092</v>
      </c>
      <c r="J61" s="278">
        <f t="shared" si="91"/>
        <v>5214.548000000001</v>
      </c>
      <c r="K61" s="348">
        <f t="shared" ref="K61:N61" si="108">SUM(K59:K60)</f>
        <v>1777.2720000000006</v>
      </c>
      <c r="L61" s="348">
        <f t="shared" si="108"/>
        <v>1831.2609999999995</v>
      </c>
      <c r="M61" s="348">
        <f t="shared" si="108"/>
        <v>2335.0159999999996</v>
      </c>
      <c r="N61" s="348">
        <f t="shared" si="108"/>
        <v>1481.4450000000002</v>
      </c>
      <c r="O61" s="278">
        <f t="shared" si="93"/>
        <v>7424.994000000001</v>
      </c>
      <c r="P61" s="348">
        <f t="shared" ref="P61:S61" si="109">SUM(P59:P60)</f>
        <v>2896.0770000000007</v>
      </c>
      <c r="Q61" s="348">
        <f t="shared" si="109"/>
        <v>3204.7870000000003</v>
      </c>
      <c r="R61" s="348">
        <f t="shared" si="109"/>
        <v>3815.2190000000005</v>
      </c>
      <c r="S61" s="348">
        <f t="shared" si="109"/>
        <v>591.2999999999981</v>
      </c>
      <c r="T61" s="278">
        <f t="shared" si="95"/>
        <v>10507.383</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0.837175799115177</v>
      </c>
      <c r="G66" s="383">
        <f t="shared" si="114"/>
        <v>0.7748856949767426</v>
      </c>
      <c r="H66" s="383">
        <f t="shared" si="114"/>
        <v>0.7348725927846828</v>
      </c>
      <c r="I66" s="383">
        <f t="shared" si="114"/>
        <v>0.8545012718511386</v>
      </c>
      <c r="J66" s="384">
        <f t="shared" si="114"/>
        <v>0.8001187423567984</v>
      </c>
      <c r="K66" s="383">
        <f t="shared" si="114"/>
        <v>0.7692026684644757</v>
      </c>
      <c r="L66" s="383">
        <f t="shared" si="114"/>
        <v>0.7579769559765421</v>
      </c>
      <c r="M66" s="383">
        <f t="shared" si="114"/>
        <v>1</v>
      </c>
      <c r="N66" s="383">
        <f t="shared" si="114"/>
        <v>0.8914220729151593</v>
      </c>
      <c r="O66" s="384">
        <f t="shared" si="114"/>
        <v>0.8569241470456984</v>
      </c>
      <c r="P66" s="383">
        <f t="shared" si="114"/>
        <v>1</v>
      </c>
      <c r="Q66" s="383">
        <f t="shared" si="114"/>
        <v>1</v>
      </c>
      <c r="R66" s="383">
        <f t="shared" si="114"/>
        <v>1</v>
      </c>
      <c r="S66" s="383">
        <f t="shared" ref="S66" si="115">S30/S28</f>
        <v>0.8527338972840761</v>
      </c>
      <c r="T66" s="384">
        <f>T30/T28</f>
        <v>0.9567110003727797</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-0.2750895825948002</v>
      </c>
      <c r="G67" s="383">
        <f t="shared" ref="G67:I67" si="116">G32/G30</f>
        <v>-0.2726608997031293</v>
      </c>
      <c r="H67" s="383">
        <f t="shared" si="116"/>
        <v>-0.27056596037495995</v>
      </c>
      <c r="I67" s="383">
        <f t="shared" si="116"/>
        <v>-0.9662099099253598</v>
      </c>
      <c r="J67" s="384">
        <f>J32/J30</f>
        <v>-0.4609389191884592</v>
      </c>
      <c r="K67" s="383">
        <f>K32/K30</f>
        <v>-0.34176230828964527</v>
      </c>
      <c r="L67" s="383">
        <f t="shared" ref="L67:N67" si="117">L32/L30</f>
        <v>-0.3200967427849534</v>
      </c>
      <c r="M67" s="383">
        <f t="shared" si="117"/>
        <v>-0.2763361431145338</v>
      </c>
      <c r="N67" s="383">
        <f t="shared" si="117"/>
        <v>-0.7064234829247293</v>
      </c>
      <c r="O67" s="384">
        <f>O32/O30</f>
        <v>-0.45914812918265246</v>
      </c>
      <c r="P67" s="383">
        <f>P32/P30</f>
        <v>-0.2250685271662986</v>
      </c>
      <c r="Q67" s="383">
        <f t="shared" ref="Q67:S67" si="118">Q32/Q30</f>
        <v>-0.210570875248114</v>
      </c>
      <c r="R67" s="383">
        <f t="shared" si="118"/>
        <v>-0.22118186166248427</v>
      </c>
      <c r="S67" s="383">
        <f t="shared" si="118"/>
        <v>-0.8564673322560903</v>
      </c>
      <c r="T67" s="384">
        <f>T32/T30</f>
        <v>-0.38596934139917927</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0.00008444127320551739</v>
      </c>
      <c r="M69" s="383">
        <f t="shared" si="122"/>
        <v>0.00009324151323516659</v>
      </c>
      <c r="N69" s="383">
        <f t="shared" si="122"/>
        <v>0</v>
      </c>
      <c r="O69" s="384">
        <f t="shared" si="122"/>
        <v>0.00003724989489321324</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0.021699739851170668</v>
      </c>
      <c r="G71" s="383">
        <f t="shared" si="126"/>
        <v>0.010292216476462198</v>
      </c>
      <c r="H71" s="383">
        <f t="shared" si="126"/>
        <v>0.04355942604436903</v>
      </c>
      <c r="I71" s="383">
        <f t="shared" si="126"/>
        <v>-0.03577746404606193</v>
      </c>
      <c r="J71" s="384">
        <f t="shared" si="126"/>
        <v>0.03531758341318996</v>
      </c>
      <c r="K71" s="383">
        <f t="shared" si="126"/>
        <v>0.06028622463160749</v>
      </c>
      <c r="L71" s="383">
        <f t="shared" si="126"/>
        <v>0.07934132386393238</v>
      </c>
      <c r="M71" s="383">
        <f t="shared" si="126"/>
        <v>0.03417523993768717</v>
      </c>
      <c r="N71" s="383">
        <f t="shared" si="126"/>
        <v>0.123105711349078</v>
      </c>
      <c r="O71" s="384">
        <f t="shared" si="126"/>
        <v>0.06067933687634511</v>
      </c>
      <c r="P71" s="383">
        <f t="shared" si="126"/>
        <v>0.004961800488571208</v>
      </c>
      <c r="Q71" s="383">
        <f t="shared" si="126"/>
        <v>0.013800326975061965</v>
      </c>
      <c r="R71" s="383">
        <f t="shared" si="126"/>
        <v>0.023740367130260082</v>
      </c>
      <c r="S71" s="383">
        <f t="shared" ref="S71" si="127">-S44/S42</f>
        <v>-0.11594869925680569</v>
      </c>
      <c r="T71" s="384">
        <f>-T44/T42</f>
        <v>0.01951908411639157</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45.36</v>
      </c>
      <c r="J77" s="157"/>
      <c r="K77" s="359">
        <v>20.215</v>
      </c>
      <c r="L77" s="359">
        <v>14.357</v>
      </c>
      <c r="M77" s="359">
        <v>13.377</v>
      </c>
      <c r="N77" s="359">
        <v>63.119</v>
      </c>
      <c r="O77" s="157"/>
      <c r="P77" s="359">
        <v>35.637</v>
      </c>
      <c r="Q77" s="359">
        <v>18.193</v>
      </c>
      <c r="R77" s="359">
        <v>13.98</v>
      </c>
      <c r="S77" s="359">
        <v>88.227</v>
      </c>
      <c r="T77" s="157">
        <f t="shared" si="130"/>
        <v>156.037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-4330.623250699995</v>
      </c>
      <c r="V78" s="355">
        <f t="shared" si="142"/>
        <v>-4008.2803792154373</v>
      </c>
      <c r="W78" s="355">
        <f t="shared" si="142"/>
        <v>-2913.105509935027</v>
      </c>
      <c r="X78" s="355">
        <f t="shared" si="142"/>
        <v>-1606.2837686895946</v>
      </c>
      <c r="Y78" s="157">
        <f t="shared" si="132"/>
        <v>-12858.292908540054</v>
      </c>
      <c r="Z78" s="355">
        <f t="shared" ref="Z78:AC78" si="143">Z176</f>
        <v>-5959.24661920857</v>
      </c>
      <c r="AA78" s="355">
        <f t="shared" si="143"/>
        <v>9839.44985923187</v>
      </c>
      <c r="AB78" s="355">
        <f t="shared" si="143"/>
        <v>-3220.8515814541606</v>
      </c>
      <c r="AC78" s="355">
        <f t="shared" si="143"/>
        <v>-1712.5848355346825</v>
      </c>
      <c r="AD78" s="157">
        <f t="shared" si="134"/>
        <v>-1053.233176965543</v>
      </c>
      <c r="AE78" s="157">
        <f>AE176</f>
        <v>-5442.619463879368</v>
      </c>
      <c r="AF78" s="157">
        <f t="shared" ref="AF78:AG78" si="144">AF176</f>
        <v>1317.1226955958991</v>
      </c>
      <c r="AG78" s="157">
        <f t="shared" si="144"/>
        <v>37.02797147614183</v>
      </c>
      <c r="AH78" s="8"/>
      <c r="AI78" s="8"/>
      <c r="AJ78" s="8"/>
      <c r="AK78" s="8"/>
    </row>
    <row r="79" ht="15.75" customHeight="1" spans="1:37" x14ac:dyDescent="0.25">
      <c r="A79" s="260"/>
      <c r="B79" s="8"/>
      <c r="C79" s="130" t="s">
        <v>290</v>
      </c>
      <c r="D79" s="8"/>
      <c r="E79" s="8"/>
      <c r="F79" s="349"/>
      <c r="G79" s="349"/>
      <c r="H79" s="349"/>
      <c r="I79" s="349"/>
      <c r="J79" s="350"/>
      <c r="K79" s="349"/>
      <c r="L79" s="349"/>
      <c r="M79" s="349"/>
      <c r="N79" s="349"/>
      <c r="O79" s="350"/>
      <c r="P79" s="349"/>
      <c r="Q79" s="349"/>
      <c r="R79" s="349"/>
      <c r="S79" s="349"/>
      <c r="T79" s="350">
        <f t="shared" si="130"/>
        <v>0</v>
      </c>
      <c r="U79" s="351">
        <f t="shared" ref="U79:X79" si="145">U231</f>
        <v>-12.545180000000073</v>
      </c>
      <c r="V79" s="351">
        <f t="shared" si="145"/>
        <v>-12.796083600000202</v>
      </c>
      <c r="W79" s="351">
        <f t="shared" si="145"/>
        <v>-13.05200527199986</v>
      </c>
      <c r="X79" s="351">
        <f t="shared" si="145"/>
        <v>-13.313045377440176</v>
      </c>
      <c r="Y79" s="350">
        <f t="shared" si="132"/>
        <v>-51.70631424944031</v>
      </c>
      <c r="Z79" s="351">
        <f t="shared" ref="Z79:AC79" si="146">Z231</f>
        <v>-13.579306284988434</v>
      </c>
      <c r="AA79" s="351">
        <f t="shared" si="146"/>
        <v>-13.850892410689084</v>
      </c>
      <c r="AB79" s="351">
        <f t="shared" si="146"/>
        <v>-14.127910258902375</v>
      </c>
      <c r="AC79" s="351">
        <f t="shared" si="146"/>
        <v>-14.410468464080168</v>
      </c>
      <c r="AD79" s="350">
        <f t="shared" si="134"/>
        <v>-55.96857741866006</v>
      </c>
      <c r="AE79" s="350">
        <f t="shared" ref="AE79:AG79" si="147">AE231</f>
        <v>-55.12004187510729</v>
      </c>
      <c r="AF79" s="350">
        <f t="shared" si="147"/>
        <v>-79.00539335432131</v>
      </c>
      <c r="AG79" s="350">
        <f t="shared" si="147"/>
        <v>-73.87004278628956</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-3948.2766332790616</v>
      </c>
      <c r="V80" s="277">
        <f t="shared" si="148"/>
        <v>-3589.9906058497436</v>
      </c>
      <c r="W80" s="277">
        <f t="shared" si="148"/>
        <v>-2393.704506244457</v>
      </c>
      <c r="X80" s="277">
        <f t="shared" si="148"/>
        <v>-1041.5311130127395</v>
      </c>
      <c r="Y80" s="278">
        <f t="shared" si="132"/>
        <v>-10973.502858386002</v>
      </c>
      <c r="Z80" s="277">
        <f t="shared" ref="Z80:AC80" si="149">SUM(Z75:Z79)</f>
        <v>-5567.948646710198</v>
      </c>
      <c r="AA80" s="277">
        <f t="shared" si="149"/>
        <v>10315.869710359348</v>
      </c>
      <c r="AB80" s="277">
        <f t="shared" si="149"/>
        <v>-2560.799235231708</v>
      </c>
      <c r="AC80" s="277">
        <f t="shared" si="149"/>
        <v>-946.3260199055248</v>
      </c>
      <c r="AD80" s="278">
        <f t="shared" si="134"/>
        <v>1240.7958085119171</v>
      </c>
      <c r="AE80" s="278">
        <f t="shared" ref="AE80:AG80" si="150">SUM(AE75:AE79)</f>
        <v>-3229.76616321568</v>
      </c>
      <c r="AF80" s="278">
        <f t="shared" si="150"/>
        <v>3624.6634213864754</v>
      </c>
      <c r="AG80" s="278">
        <f t="shared" si="150"/>
        <v>2292.5005236438233</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1.155</v>
      </c>
      <c r="J82" s="157"/>
      <c r="K82" s="359">
        <v>96.241</v>
      </c>
      <c r="L82" s="359">
        <v>48.616</v>
      </c>
      <c r="M82" s="359">
        <v>35.797</v>
      </c>
      <c r="N82" s="359">
        <v>250.584</v>
      </c>
      <c r="O82" s="157"/>
      <c r="P82" s="359">
        <v>49.578</v>
      </c>
      <c r="Q82" s="359">
        <v>43.669</v>
      </c>
      <c r="R82" s="359">
        <v>58.178</v>
      </c>
      <c r="S82" s="359">
        <v>207.467</v>
      </c>
      <c r="T82" s="157">
        <f t="shared" ref="T82:T85" si="151">SUM(P82:S82)</f>
        <v>358.89200000000005</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-3888.1687456290615</v>
      </c>
      <c r="V87" s="395">
        <f t="shared" si="163"/>
        <v>-3524.4441116497437</v>
      </c>
      <c r="W87" s="395">
        <f t="shared" si="163"/>
        <v>-2315.4606399944573</v>
      </c>
      <c r="X87" s="395">
        <f t="shared" si="163"/>
        <v>-958.1946834627396</v>
      </c>
      <c r="Y87" s="394">
        <f>SUM(U87:X87)</f>
        <v>-10686.268180736002</v>
      </c>
      <c r="Z87" s="395">
        <f t="shared" ref="Z87:AC87" si="164">SUM(Z80,Z85)</f>
        <v>-5504.752875453698</v>
      </c>
      <c r="AA87" s="395">
        <f t="shared" si="164"/>
        <v>10385.653946491348</v>
      </c>
      <c r="AB87" s="395">
        <f t="shared" si="164"/>
        <v>-2478.262139189208</v>
      </c>
      <c r="AC87" s="395">
        <f t="shared" si="164"/>
        <v>-859.1689250555248</v>
      </c>
      <c r="AD87" s="394">
        <f>SUM(Z87:AC87)</f>
        <v>1543.4700067929168</v>
      </c>
      <c r="AE87" s="394">
        <f t="shared" ref="AE87:AG87" si="165">SUM(AE80,AE85)</f>
        <v>-2913.97955116942</v>
      </c>
      <c r="AF87" s="394">
        <f t="shared" si="165"/>
        <v>3950.288919881654</v>
      </c>
      <c r="AG87" s="394">
        <f t="shared" si="165"/>
        <v>2624.5191575727713</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c r="G89" s="359"/>
      <c r="H89" s="359"/>
      <c r="I89" s="359"/>
      <c r="J89" s="157"/>
      <c r="K89" s="359"/>
      <c r="L89" s="359"/>
      <c r="M89" s="359"/>
      <c r="N89" s="359"/>
      <c r="O89" s="157"/>
      <c r="P89" s="359"/>
      <c r="Q89" s="359"/>
      <c r="R89" s="359"/>
      <c r="S89" s="359"/>
      <c r="T89" s="157">
        <f t="shared" ref="T89:T96" si="166">SUM(P89:S89)</f>
        <v>0</v>
      </c>
      <c r="U89" s="355">
        <f t="shared" ref="U89:X89" si="167">U306</f>
        <v>0</v>
      </c>
      <c r="V89" s="355">
        <f t="shared" si="167"/>
        <v>0</v>
      </c>
      <c r="W89" s="355">
        <f t="shared" si="167"/>
        <v>0</v>
      </c>
      <c r="X89" s="355">
        <f t="shared" si="167"/>
        <v>0</v>
      </c>
      <c r="Y89" s="157">
        <f t="shared" ref="Y89:Y96" si="168">SUM(U89:X89)</f>
        <v>0</v>
      </c>
      <c r="Z89" s="355">
        <f t="shared" ref="Z89:AC89" si="169">Z306</f>
        <v>979.3541114179784</v>
      </c>
      <c r="AA89" s="355">
        <f t="shared" si="169"/>
        <v>-979.3541114179784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c r="I90" s="359"/>
      <c r="J90" s="157"/>
      <c r="K90" s="359"/>
      <c r="L90" s="359"/>
      <c r="M90" s="359"/>
      <c r="N90" s="359"/>
      <c r="O90" s="157"/>
      <c r="P90" s="359"/>
      <c r="Q90" s="359"/>
      <c r="R90" s="359"/>
      <c r="S90" s="359"/>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c r="G91" s="359"/>
      <c r="H91" s="359"/>
      <c r="I91" s="359"/>
      <c r="J91" s="157"/>
      <c r="K91" s="359"/>
      <c r="L91" s="359"/>
      <c r="M91" s="359"/>
      <c r="N91" s="359"/>
      <c r="O91" s="157"/>
      <c r="P91" s="359"/>
      <c r="Q91" s="359"/>
      <c r="R91" s="359"/>
      <c r="S91" s="359"/>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c r="G93" s="359"/>
      <c r="H93" s="359"/>
      <c r="I93" s="359"/>
      <c r="J93" s="157"/>
      <c r="K93" s="359"/>
      <c r="L93" s="359"/>
      <c r="M93" s="359"/>
      <c r="N93" s="359"/>
      <c r="O93" s="157"/>
      <c r="P93" s="359"/>
      <c r="Q93" s="359"/>
      <c r="R93" s="359"/>
      <c r="S93" s="359"/>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c r="G94" s="359"/>
      <c r="H94" s="359"/>
      <c r="I94" s="359"/>
      <c r="J94" s="157"/>
      <c r="K94" s="359"/>
      <c r="L94" s="359"/>
      <c r="M94" s="359"/>
      <c r="N94" s="359"/>
      <c r="O94" s="157"/>
      <c r="P94" s="359"/>
      <c r="Q94" s="359"/>
      <c r="R94" s="359"/>
      <c r="S94" s="359"/>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974.4261114179783</v>
      </c>
      <c r="AA96" s="277">
        <f t="shared" si="188"/>
        <v>-864.5701114179783</v>
      </c>
      <c r="AB96" s="277">
        <f t="shared" si="188"/>
        <v>156.79999999999995</v>
      </c>
      <c r="AC96" s="277">
        <f t="shared" si="188"/>
        <v>116.03680000000008</v>
      </c>
      <c r="AD96" s="278">
        <f t="shared" si="170"/>
        <v>382.69280000000003</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c r="G98" s="359"/>
      <c r="H98" s="359"/>
      <c r="I98" s="359"/>
      <c r="J98" s="157"/>
      <c r="K98" s="359"/>
      <c r="L98" s="359"/>
      <c r="M98" s="359"/>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c r="G102" s="398"/>
      <c r="H102" s="398"/>
      <c r="I102" s="398"/>
      <c r="J102" s="278"/>
      <c r="K102" s="398"/>
      <c r="L102" s="398"/>
      <c r="M102" s="398"/>
      <c r="N102" s="398"/>
      <c r="O102" s="278"/>
      <c r="P102" s="398"/>
      <c r="Q102" s="398"/>
      <c r="R102" s="398"/>
      <c r="S102" s="398"/>
      <c r="T102" s="278">
        <f>+S104</f>
        <v>14043.889</v>
      </c>
      <c r="U102" s="277">
        <f t="shared" ref="U102" si="193">T104+U99</f>
        <v>14043.889</v>
      </c>
      <c r="V102" s="277">
        <f t="shared" ref="V102" si="194">U104+V99</f>
        <v>10946.720254370937</v>
      </c>
      <c r="W102" s="277">
        <f t="shared" ref="W102" si="195">V104+W99</f>
        <v>7518.996142721193</v>
      </c>
      <c r="X102" s="277">
        <f t="shared" ref="X102" si="196">W104+X99</f>
        <v>5301.335502726735</v>
      </c>
      <c r="Y102" s="278">
        <f>IF(Last_FQR="1Q",U104,IF(Last_FQR="2Q",V104,IF(Last_FQR="3Q",W104,U102)))</f>
        <v>14043.889</v>
      </c>
      <c r="Z102" s="277">
        <f t="shared" ref="Z102:AC102" si="197">Y104+Z99</f>
        <v>4440.904819263997</v>
      </c>
      <c r="AA102" s="277">
        <f t="shared" si="197"/>
        <v>-89.42194477172325</v>
      </c>
      <c r="AB102" s="277">
        <f t="shared" si="197"/>
        <v>9431.661890301646</v>
      </c>
      <c r="AC102" s="277">
        <f t="shared" si="197"/>
        <v>7110.199751112438</v>
      </c>
      <c r="AD102" s="278">
        <f>Z102</f>
        <v>4440.904819263997</v>
      </c>
      <c r="AE102" s="278">
        <f t="shared" ref="AE102:AG102" si="198">AD104+AE99</f>
        <v>6367.067626056913</v>
      </c>
      <c r="AF102" s="278">
        <f t="shared" si="198"/>
        <v>4151.9789068874925</v>
      </c>
      <c r="AG102" s="278">
        <f t="shared" si="198"/>
        <v>8704.992283569147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-3097.1687456290615</v>
      </c>
      <c r="V103" s="351">
        <f t="shared" si="199"/>
        <v>-3427.724111649744</v>
      </c>
      <c r="W103" s="351">
        <f t="shared" si="199"/>
        <v>-2217.660639994457</v>
      </c>
      <c r="X103" s="351">
        <f t="shared" si="199"/>
        <v>-860.4306834627396</v>
      </c>
      <c r="Y103" s="350">
        <f>SUM(U103:X103)</f>
        <v>-9602.984180736003</v>
      </c>
      <c r="Z103" s="351">
        <f t="shared" ref="Z103:AC103" si="200">SUM(Z87,Z96,Z98,Z100)</f>
        <v>-4530.32676403572</v>
      </c>
      <c r="AA103" s="351">
        <f t="shared" si="200"/>
        <v>9521.083835073368</v>
      </c>
      <c r="AB103" s="351">
        <f t="shared" si="200"/>
        <v>-2321.462139189208</v>
      </c>
      <c r="AC103" s="351">
        <f t="shared" si="200"/>
        <v>-743.1321250555247</v>
      </c>
      <c r="AD103" s="350">
        <f>SUM(Z103:AC103)</f>
        <v>1926.162806792916</v>
      </c>
      <c r="AE103" s="350">
        <f t="shared" ref="AE103:AG103" si="201">SUM(AE87,AE96,AE98,AE100)</f>
        <v>-2215.08871916942</v>
      </c>
      <c r="AF103" s="350">
        <f t="shared" si="201"/>
        <v>4553.013376681654</v>
      </c>
      <c r="AG103" s="350">
        <f t="shared" si="201"/>
        <v>3153.5160600527715</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c r="R104" s="397"/>
      <c r="S104" s="398">
        <f>+S120</f>
        <v>14043.889</v>
      </c>
      <c r="T104" s="278">
        <f t="shared" ref="T104:X104" si="202">SUM(T102:T103)</f>
        <v>14043.889</v>
      </c>
      <c r="U104" s="277">
        <f t="shared" si="202"/>
        <v>10946.720254370937</v>
      </c>
      <c r="V104" s="277">
        <f t="shared" si="202"/>
        <v>7518.996142721193</v>
      </c>
      <c r="W104" s="277">
        <f t="shared" si="202"/>
        <v>5301.335502726735</v>
      </c>
      <c r="X104" s="277">
        <f t="shared" si="202"/>
        <v>4440.904819263996</v>
      </c>
      <c r="Y104" s="278">
        <f t="shared" ref="Y104:AG104" si="203">SUM(Y102:Y103)</f>
        <v>4440.904819263997</v>
      </c>
      <c r="Z104" s="277">
        <f t="shared" si="203"/>
        <v>-89.42194477172325</v>
      </c>
      <c r="AA104" s="277">
        <f t="shared" si="203"/>
        <v>9431.661890301646</v>
      </c>
      <c r="AB104" s="277">
        <f t="shared" si="203"/>
        <v>7110.199751112438</v>
      </c>
      <c r="AC104" s="277">
        <f t="shared" si="203"/>
        <v>6367.0676260569135</v>
      </c>
      <c r="AD104" s="278">
        <f t="shared" si="203"/>
        <v>6367.067626056913</v>
      </c>
      <c r="AE104" s="278">
        <f t="shared" si="203"/>
        <v>4151.9789068874925</v>
      </c>
      <c r="AF104" s="278">
        <f t="shared" si="203"/>
        <v>8704.992283569147</v>
      </c>
      <c r="AG104" s="278">
        <f t="shared" si="203"/>
        <v>11858.508343621917</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1293.6260000000002</v>
      </c>
      <c r="G108" s="353">
        <f t="shared" si="204"/>
        <v>888.0449999999998</v>
      </c>
      <c r="H108" s="353">
        <f t="shared" si="204"/>
        <v>815.1370000000002</v>
      </c>
      <c r="I108" s="353">
        <f t="shared" si="204"/>
        <v>-487.1509999999991</v>
      </c>
      <c r="J108" s="157">
        <f t="shared" si="204"/>
        <v>2509.6570000000015</v>
      </c>
      <c r="K108" s="353">
        <f t="shared" si="204"/>
        <v>872.2630000000006</v>
      </c>
      <c r="L108" s="353">
        <f t="shared" si="204"/>
        <v>848.3169999999997</v>
      </c>
      <c r="M108" s="353">
        <f t="shared" si="204"/>
        <v>2204.665</v>
      </c>
      <c r="N108" s="353">
        <f t="shared" si="204"/>
        <v>613.4200000000003</v>
      </c>
      <c r="O108" s="157">
        <f t="shared" si="204"/>
        <v>4538.665000000001</v>
      </c>
      <c r="P108" s="353">
        <f t="shared" si="204"/>
        <v>2850.873000000001</v>
      </c>
      <c r="Q108" s="353">
        <f t="shared" si="204"/>
        <v>3109.0280000000002</v>
      </c>
      <c r="R108" s="353">
        <f t="shared" si="204"/>
        <v>3672.6780000000003</v>
      </c>
      <c r="S108" s="353">
        <f t="shared" ref="S108" si="205">S45</f>
        <v>-361.27500000000185</v>
      </c>
      <c r="T108" s="157">
        <f t="shared" si="204"/>
        <v>9271.304</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112.201</v>
      </c>
      <c r="J109" s="157">
        <f t="shared" ref="J109:J110" si="208">SUM(F109:I109)</f>
        <v>196.091</v>
      </c>
      <c r="K109" s="353">
        <f t="shared" ref="K109:N109" si="209">-K197+-K211</f>
        <v>43.202</v>
      </c>
      <c r="L109" s="353">
        <f t="shared" si="209"/>
        <v>49.946</v>
      </c>
      <c r="M109" s="353">
        <f t="shared" si="209"/>
        <v>45.977000000000004</v>
      </c>
      <c r="N109" s="353">
        <f t="shared" si="209"/>
        <v>190.326</v>
      </c>
      <c r="O109" s="157">
        <f t="shared" ref="O109:O110" si="210">SUM(K109:N109)</f>
        <v>329.451</v>
      </c>
      <c r="P109" s="353">
        <f t="shared" ref="P109:S109" si="211">-P197+-P211</f>
        <v>30.988</v>
      </c>
      <c r="Q109" s="353">
        <f t="shared" si="211"/>
        <v>52.252999999999986</v>
      </c>
      <c r="R109" s="353">
        <f t="shared" si="211"/>
        <v>53.22999999999999</v>
      </c>
      <c r="S109" s="353">
        <f t="shared" si="211"/>
        <v>192.281</v>
      </c>
      <c r="T109" s="157">
        <f t="shared" ref="T109:T110" si="212">SUM(P109:S109)</f>
        <v>328.75199999999995</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-67.152</v>
      </c>
      <c r="H111" s="378">
        <f t="shared" si="224"/>
        <v>-26</v>
      </c>
      <c r="I111" s="378">
        <f t="shared" si="224"/>
        <v>-23</v>
      </c>
      <c r="J111" s="350">
        <f>SUM(F111:I111)</f>
        <v>-91</v>
      </c>
      <c r="K111" s="378">
        <f t="shared" ref="K111:N111" si="225">K196</f>
        <v>96.241</v>
      </c>
      <c r="L111" s="378">
        <f t="shared" si="225"/>
        <v>-165.24099999999999</v>
      </c>
      <c r="M111" s="378">
        <f t="shared" si="225"/>
        <v>-53.000000000000014</v>
      </c>
      <c r="N111" s="378">
        <f t="shared" si="225"/>
        <v>-51</v>
      </c>
      <c r="O111" s="350">
        <f>SUM(K111:N111)</f>
        <v>-173</v>
      </c>
      <c r="P111" s="378">
        <f t="shared" ref="P111:S111" si="226">P196</f>
        <v>49.578</v>
      </c>
      <c r="Q111" s="378">
        <f t="shared" si="226"/>
        <v>-148.578</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1352.0700000000002</v>
      </c>
      <c r="G112" s="348">
        <f t="shared" si="230"/>
        <v>1567.944999999999</v>
      </c>
      <c r="H112" s="348">
        <f t="shared" si="230"/>
        <v>-112.0039999999999</v>
      </c>
      <c r="I112" s="348">
        <f t="shared" si="230"/>
        <v>-671.1919999999984</v>
      </c>
      <c r="J112" s="278">
        <f t="shared" si="230"/>
        <v>2136.8190000000013</v>
      </c>
      <c r="K112" s="348">
        <f t="shared" si="230"/>
        <v>698.8319999999999</v>
      </c>
      <c r="L112" s="348">
        <f t="shared" si="230"/>
        <v>127.84899999999993</v>
      </c>
      <c r="M112" s="348">
        <f t="shared" si="230"/>
        <v>3147.9360000000006</v>
      </c>
      <c r="N112" s="348">
        <f t="shared" si="230"/>
        <v>-326.0710000000006</v>
      </c>
      <c r="O112" s="278">
        <f t="shared" si="230"/>
        <v>3648.5460000000003</v>
      </c>
      <c r="P112" s="348">
        <f t="shared" si="230"/>
        <v>2636.7730000000015</v>
      </c>
      <c r="Q112" s="348">
        <f t="shared" si="230"/>
        <v>3223.3539999999994</v>
      </c>
      <c r="R112" s="348">
        <f t="shared" si="230"/>
        <v>3319.326000000001</v>
      </c>
      <c r="S112" s="348">
        <f t="shared" ref="S112" si="231">SUM(S108:S111)</f>
        <v>1927.5309999999977</v>
      </c>
      <c r="T112" s="278">
        <f t="shared" si="230"/>
        <v>11106.984</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0.4428930160828665</v>
      </c>
      <c r="G114" s="402">
        <f t="shared" si="233"/>
        <v>0.5752655743575178</v>
      </c>
      <c r="H114" s="402">
        <f t="shared" si="233"/>
        <v>-0.034577460005803834</v>
      </c>
      <c r="I114" s="402">
        <f t="shared" si="233"/>
        <v>-0.21857798217421845</v>
      </c>
      <c r="J114" s="403">
        <f t="shared" si="233"/>
        <v>0.1767667020423041</v>
      </c>
      <c r="K114" s="402">
        <f t="shared" si="233"/>
        <v>0.1982067478535912</v>
      </c>
      <c r="L114" s="402">
        <f t="shared" si="233"/>
        <v>0.03598577446017396</v>
      </c>
      <c r="M114" s="402">
        <f t="shared" si="233"/>
        <v>0.9783943873581915</v>
      </c>
      <c r="N114" s="402">
        <f t="shared" si="233"/>
        <v>-0.05610847846806971</v>
      </c>
      <c r="O114" s="403">
        <f t="shared" si="233"/>
        <v>0.22651325835508934</v>
      </c>
      <c r="P114" s="402">
        <f t="shared" si="233"/>
        <v>0.705546981112083</v>
      </c>
      <c r="Q114" s="402">
        <f t="shared" si="233"/>
        <v>0.7940026987707732</v>
      </c>
      <c r="R114" s="402">
        <f t="shared" si="233"/>
        <v>0.6775892277364192</v>
      </c>
      <c r="S114" s="402">
        <f t="shared" ref="S114" si="234">S112/S28</f>
        <v>0.36467811974039466</v>
      </c>
      <c r="T114" s="403">
        <f t="shared" si="233"/>
        <v>0.6177023275571103</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5.654806964420894</v>
      </c>
      <c r="G115" s="376">
        <f t="shared" si="236"/>
        <v>6.463940008574911</v>
      </c>
      <c r="H115" s="376">
        <f t="shared" si="236"/>
        <v>-0.49048622089484223</v>
      </c>
      <c r="I115" s="376">
        <f t="shared" si="236"/>
        <v>-2.8854945423435825</v>
      </c>
      <c r="J115" s="117">
        <f t="shared" si="236"/>
        <v>9.121959445037358</v>
      </c>
      <c r="K115" s="376">
        <f t="shared" si="236"/>
        <v>3.1758450505803326</v>
      </c>
      <c r="L115" s="376">
        <f t="shared" si="236"/>
        <v>0.5812084320205843</v>
      </c>
      <c r="M115" s="376">
        <f t="shared" si="236"/>
        <v>14.678977113759725</v>
      </c>
      <c r="N115" s="376">
        <f t="shared" si="236"/>
        <v>-1.5020844945849234</v>
      </c>
      <c r="O115" s="117">
        <f t="shared" si="236"/>
        <v>16.852406466512704</v>
      </c>
      <c r="P115" s="376">
        <f t="shared" si="236"/>
        <v>12.290585263079397</v>
      </c>
      <c r="Q115" s="376">
        <f t="shared" si="236"/>
        <v>14.985583248487888</v>
      </c>
      <c r="R115" s="376">
        <f t="shared" si="236"/>
        <v>15.417714463545034</v>
      </c>
      <c r="S115" s="376">
        <f t="shared" ref="S115" si="237">S112/S285</f>
        <v>8.96125915870122</v>
      </c>
      <c r="T115" s="117">
        <f t="shared" si="236"/>
        <v>51.6590691866022</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0.5950862367188523</v>
      </c>
      <c r="G116" s="402">
        <f t="shared" si="239"/>
        <v>0.7440506484690544</v>
      </c>
      <c r="H116" s="402">
        <f t="shared" si="239"/>
        <v>-0.05647509739721845</v>
      </c>
      <c r="I116" s="402">
        <f t="shared" si="239"/>
        <v>-0.3236673631344456</v>
      </c>
      <c r="J116" s="403">
        <f>J115/J242</f>
        <v>0.2556901587171372</v>
      </c>
      <c r="K116" s="402">
        <f t="shared" ref="K116:N116" si="240">K115*4/K242</f>
        <v>0.31266010835149716</v>
      </c>
      <c r="L116" s="402">
        <f t="shared" si="240"/>
        <v>0.05717741584068709</v>
      </c>
      <c r="M116" s="402">
        <f t="shared" si="240"/>
        <v>1.4419427420196194</v>
      </c>
      <c r="N116" s="402">
        <f t="shared" si="240"/>
        <v>-0.1475525043796585</v>
      </c>
      <c r="O116" s="403">
        <f>O115/O242</f>
        <v>0.41431233724365674</v>
      </c>
      <c r="P116" s="402">
        <f t="shared" ref="P116:S116" si="241">P115*4/P242</f>
        <v>0.6077678458686807</v>
      </c>
      <c r="Q116" s="402">
        <f t="shared" si="241"/>
        <v>0.7482503182368188</v>
      </c>
      <c r="R116" s="402">
        <f t="shared" si="241"/>
        <v>0.7728177675962423</v>
      </c>
      <c r="S116" s="402">
        <f t="shared" si="241"/>
        <v>0.880280860383224</v>
      </c>
      <c r="T116" s="403">
        <f>T115/T242</f>
        <v>0.658184383671708</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10946.720254370937</v>
      </c>
      <c r="V120" s="277">
        <f t="shared" si="248"/>
        <v>7518.996142721193</v>
      </c>
      <c r="W120" s="277">
        <f t="shared" si="248"/>
        <v>5301.335502726735</v>
      </c>
      <c r="X120" s="277">
        <f t="shared" si="248"/>
        <v>4440.904819263996</v>
      </c>
      <c r="Y120" s="278">
        <f t="shared" ref="Y120:Y124" si="249">X120</f>
        <v>4440.904819263996</v>
      </c>
      <c r="Z120" s="277">
        <f t="shared" ref="Z120:AC120" si="250">Z104</f>
        <v>-89.42194477172325</v>
      </c>
      <c r="AA120" s="277">
        <f t="shared" si="250"/>
        <v>9431.661890301646</v>
      </c>
      <c r="AB120" s="277">
        <f t="shared" si="250"/>
        <v>7110.199751112438</v>
      </c>
      <c r="AC120" s="277">
        <f t="shared" si="250"/>
        <v>6367.0676260569135</v>
      </c>
      <c r="AD120" s="278">
        <f t="shared" ref="AD120:AD124" si="251">AC120</f>
        <v>6367.0676260569135</v>
      </c>
      <c r="AE120" s="278">
        <f t="shared" ref="AE120:AG120" si="252">AE104</f>
        <v>4151.9789068874925</v>
      </c>
      <c r="AF120" s="278">
        <f t="shared" si="252"/>
        <v>8704.992283569147</v>
      </c>
      <c r="AG120" s="278">
        <f t="shared" si="252"/>
        <v>11858.508343621917</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36777.958</v>
      </c>
      <c r="T123" s="350">
        <f t="shared" si="247"/>
        <v>36777.958</v>
      </c>
      <c r="U123" s="351">
        <f t="shared" ref="U123:X123" si="259">U165</f>
        <v>50334.69826</v>
      </c>
      <c r="V123" s="351">
        <f t="shared" si="259"/>
        <v>58818.445943565006</v>
      </c>
      <c r="W123" s="351">
        <f t="shared" si="259"/>
        <v>63026.00510979818</v>
      </c>
      <c r="X123" s="351">
        <f t="shared" si="259"/>
        <v>66523.90436635922</v>
      </c>
      <c r="Y123" s="350">
        <f t="shared" si="249"/>
        <v>66523.90436635922</v>
      </c>
      <c r="Z123" s="351">
        <f t="shared" ref="Z123:AC123" si="260">Z165</f>
        <v>67786.82078308075</v>
      </c>
      <c r="AA123" s="351">
        <f t="shared" si="260"/>
        <v>63025.20604213844</v>
      </c>
      <c r="AB123" s="351">
        <f t="shared" si="260"/>
        <v>67082.52993553318</v>
      </c>
      <c r="AC123" s="351">
        <f t="shared" si="260"/>
        <v>70274.11168061098</v>
      </c>
      <c r="AD123" s="350">
        <f t="shared" si="251"/>
        <v>70274.11168061098</v>
      </c>
      <c r="AE123" s="350">
        <f t="shared" ref="AE123:AG123" si="261">AE165</f>
        <v>77014.15605110189</v>
      </c>
      <c r="AF123" s="350">
        <f t="shared" si="261"/>
        <v>77973.81101403694</v>
      </c>
      <c r="AG123" s="350">
        <f t="shared" si="261"/>
        <v>80256.92092698156</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71379.54363957094</v>
      </c>
      <c r="V124" s="277">
        <f t="shared" si="267"/>
        <v>77174.46246068619</v>
      </c>
      <c r="W124" s="277">
        <f t="shared" si="267"/>
        <v>81055.00952252491</v>
      </c>
      <c r="X124" s="277">
        <f t="shared" si="267"/>
        <v>84298.63791362321</v>
      </c>
      <c r="Y124" s="278">
        <f t="shared" si="249"/>
        <v>84298.63791362321</v>
      </c>
      <c r="Z124" s="277">
        <f t="shared" ref="Z124:AC124" si="268">SUM(Z120:Z123)</f>
        <v>78314.28840940102</v>
      </c>
      <c r="AA124" s="277">
        <f t="shared" si="268"/>
        <v>83994.52830626408</v>
      </c>
      <c r="AB124" s="277">
        <f t="shared" si="268"/>
        <v>87618.76397622563</v>
      </c>
      <c r="AC124" s="277">
        <f t="shared" si="268"/>
        <v>90586.31448266789</v>
      </c>
      <c r="AD124" s="278">
        <f t="shared" si="251"/>
        <v>90586.31448266789</v>
      </c>
      <c r="AE124" s="278">
        <f t="shared" ref="AE124:AG124" si="269">SUM(AE120:AE123)</f>
        <v>95060.74588802483</v>
      </c>
      <c r="AF124" s="278">
        <f t="shared" si="269"/>
        <v>100789.2415657305</v>
      </c>
      <c r="AG124" s="278">
        <f t="shared" si="269"/>
        <v>106502.90340752457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2650.64</v>
      </c>
      <c r="J129" s="357">
        <f>I129</f>
        <v>4196.112</v>
      </c>
      <c r="K129" s="406">
        <v>3215.855</v>
      </c>
      <c r="L129" s="406">
        <v>3213.156</v>
      </c>
      <c r="M129" s="406">
        <v>3263.629</v>
      </c>
      <c r="N129" s="406">
        <v>3072.302</v>
      </c>
      <c r="O129" s="357">
        <f>N129</f>
        <v>3124.187</v>
      </c>
      <c r="P129" s="406">
        <v>3294.571</v>
      </c>
      <c r="Q129" s="406">
        <v>3244.276</v>
      </c>
      <c r="R129" s="406">
        <v>3304.448</v>
      </c>
      <c r="S129" s="406">
        <v>3246.706</v>
      </c>
      <c r="T129" s="350">
        <f t="shared" si="270"/>
        <v>627.259</v>
      </c>
      <c r="U129" s="351">
        <f t="shared" ref="U129:X129" si="282">U222</f>
        <v>639.80418</v>
      </c>
      <c r="V129" s="351">
        <f t="shared" si="282"/>
        <v>652.6002636</v>
      </c>
      <c r="W129" s="351">
        <f t="shared" si="282"/>
        <v>665.6522688719999</v>
      </c>
      <c r="X129" s="351">
        <f t="shared" si="282"/>
        <v>678.96531424944</v>
      </c>
      <c r="Y129" s="350">
        <f t="shared" si="272"/>
        <v>678.96531424944</v>
      </c>
      <c r="Z129" s="351">
        <f t="shared" ref="Z129:AC129" si="283">Z222</f>
        <v>692.5446205344288</v>
      </c>
      <c r="AA129" s="351">
        <f t="shared" si="283"/>
        <v>706.3955129451174</v>
      </c>
      <c r="AB129" s="351">
        <f t="shared" si="283"/>
        <v>720.5234232040198</v>
      </c>
      <c r="AC129" s="351">
        <f t="shared" si="283"/>
        <v>734.9338916681002</v>
      </c>
      <c r="AD129" s="350">
        <f t="shared" si="274"/>
        <v>734.9338916681002</v>
      </c>
      <c r="AE129" s="350">
        <f t="shared" ref="AE129:AG129" si="284">AE222</f>
        <v>790.0539335432077</v>
      </c>
      <c r="AF129" s="350">
        <f t="shared" si="284"/>
        <v>869.0593268975285</v>
      </c>
      <c r="AG129" s="350">
        <f t="shared" si="284"/>
        <v>942.9293696838184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3711.299</v>
      </c>
      <c r="T130" s="278">
        <f t="shared" si="270"/>
        <v>3711.299</v>
      </c>
      <c r="U130" s="277">
        <f t="shared" ref="U130:X130" si="290">SUM(U126:U129)</f>
        <v>3708.92082985</v>
      </c>
      <c r="V130" s="277">
        <f t="shared" si="290"/>
        <v>3701.429758631987</v>
      </c>
      <c r="W130" s="277">
        <f t="shared" si="290"/>
        <v>3680.7516840964126</v>
      </c>
      <c r="X130" s="277">
        <f t="shared" si="290"/>
        <v>3654.885652994768</v>
      </c>
      <c r="Y130" s="278">
        <f t="shared" si="272"/>
        <v>3654.885652994768</v>
      </c>
      <c r="Z130" s="277">
        <f t="shared" ref="Z130:AC130" si="291">SUM(Z126:Z129)</f>
        <v>3646.534387802775</v>
      </c>
      <c r="AA130" s="277">
        <f t="shared" si="291"/>
        <v>3631.6294705285754</v>
      </c>
      <c r="AB130" s="277">
        <f t="shared" si="291"/>
        <v>3603.19193518617</v>
      </c>
      <c r="AC130" s="277">
        <f t="shared" si="291"/>
        <v>3568.8526791155946</v>
      </c>
      <c r="AD130" s="278">
        <f t="shared" si="274"/>
        <v>3568.8526791155946</v>
      </c>
      <c r="AE130" s="278">
        <f t="shared" ref="AE130:AG130" si="292">SUM(AE126:AE129)</f>
        <v>3454.6493806992235</v>
      </c>
      <c r="AF130" s="278">
        <f t="shared" si="292"/>
        <v>3329.6020162903</v>
      </c>
      <c r="AG130" s="278">
        <f t="shared" si="292"/>
        <v>3161.784465109594</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63089.534</v>
      </c>
      <c r="T132" s="278">
        <f t="shared" si="293"/>
        <v>63089.534</v>
      </c>
      <c r="U132" s="277">
        <f t="shared" si="293"/>
        <v>75088.46446942094</v>
      </c>
      <c r="V132" s="277">
        <f t="shared" si="293"/>
        <v>80875.89221931818</v>
      </c>
      <c r="W132" s="277">
        <f t="shared" si="293"/>
        <v>84735.76120662132</v>
      </c>
      <c r="X132" s="277">
        <f t="shared" si="293"/>
        <v>87953.52356661798</v>
      </c>
      <c r="Y132" s="278">
        <f t="shared" ref="Y132:AG132" si="295">SUM(Y124,Y130)</f>
        <v>87953.52356661798</v>
      </c>
      <c r="Z132" s="277">
        <f t="shared" si="295"/>
        <v>81960.8227972038</v>
      </c>
      <c r="AA132" s="277">
        <f t="shared" si="295"/>
        <v>87626.15777679265</v>
      </c>
      <c r="AB132" s="277">
        <f t="shared" si="295"/>
        <v>91221.9559114118</v>
      </c>
      <c r="AC132" s="277">
        <f t="shared" si="295"/>
        <v>94155.16716178348</v>
      </c>
      <c r="AD132" s="278">
        <f t="shared" si="295"/>
        <v>94155.16716178348</v>
      </c>
      <c r="AE132" s="278">
        <f t="shared" si="295"/>
        <v>98515.39526872405</v>
      </c>
      <c r="AF132" s="278">
        <f t="shared" si="295"/>
        <v>104118.8435820208</v>
      </c>
      <c r="AG132" s="278">
        <f t="shared" si="295"/>
        <v>109664.68787263417</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1135.611612</v>
      </c>
      <c r="V134" s="277">
        <f t="shared" si="299"/>
        <v>1351.5923604495767</v>
      </c>
      <c r="W134" s="277">
        <f t="shared" si="299"/>
        <v>1455.7660599477272</v>
      </c>
      <c r="X134" s="277">
        <f t="shared" si="299"/>
        <v>1525.2437017191837</v>
      </c>
      <c r="Y134" s="278">
        <f t="shared" ref="Y134:Y138" si="300">X134</f>
        <v>1525.2437017191837</v>
      </c>
      <c r="Z134" s="277">
        <f t="shared" ref="Z134:AC134" si="301">Z168</f>
        <v>1583.1634241991235</v>
      </c>
      <c r="AA134" s="277">
        <f t="shared" si="301"/>
        <v>1475.2948103496683</v>
      </c>
      <c r="AB134" s="277">
        <f t="shared" si="301"/>
        <v>1577.2708399822675</v>
      </c>
      <c r="AC134" s="277">
        <f t="shared" si="301"/>
        <v>1641.9952064054123</v>
      </c>
      <c r="AD134" s="278">
        <f t="shared" ref="AD134:AD138" si="302">AC134</f>
        <v>1641.9952064054123</v>
      </c>
      <c r="AE134" s="278">
        <f t="shared" ref="AE134:AG134" si="303">AE168</f>
        <v>1694.7930089121026</v>
      </c>
      <c r="AF134" s="278">
        <f t="shared" si="303"/>
        <v>1773.2771148370327</v>
      </c>
      <c r="AG134" s="278">
        <f t="shared" si="303"/>
        <v>1874.139184476374</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60241.70113450001</v>
      </c>
      <c r="V138" s="277">
        <f t="shared" si="316"/>
        <v>65456.06368804958</v>
      </c>
      <c r="W138" s="277">
        <f t="shared" si="316"/>
        <v>68641.16587994772</v>
      </c>
      <c r="X138" s="277">
        <f t="shared" si="316"/>
        <v>71138.94118581916</v>
      </c>
      <c r="Y138" s="278">
        <f t="shared" si="300"/>
        <v>71138.94118581916</v>
      </c>
      <c r="Z138" s="277">
        <f t="shared" ref="Z138:AC138" si="317">SUM(Z134:Z137)</f>
        <v>63725.671826424135</v>
      </c>
      <c r="AA138" s="277">
        <f t="shared" si="317"/>
        <v>69724.27774744568</v>
      </c>
      <c r="AB138" s="277">
        <f t="shared" si="317"/>
        <v>72449.12397514227</v>
      </c>
      <c r="AC138" s="277">
        <f t="shared" si="317"/>
        <v>74447.22177110538</v>
      </c>
      <c r="AD138" s="278">
        <f t="shared" si="302"/>
        <v>74447.22177110538</v>
      </c>
      <c r="AE138" s="278">
        <f t="shared" ref="AE138:AG138" si="318">SUM(AE134:AE137)</f>
        <v>75694.12243175237</v>
      </c>
      <c r="AF138" s="278">
        <f t="shared" si="318"/>
        <v>78186.72742837228</v>
      </c>
      <c r="AG138" s="278">
        <f t="shared" si="318"/>
        <v>80783.90118158974</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979.3541114179784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18125.24511141798</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76387.59213450001</v>
      </c>
      <c r="V146" s="277">
        <f t="shared" si="342"/>
        <v>81851.95468804958</v>
      </c>
      <c r="W146" s="277">
        <f t="shared" si="342"/>
        <v>85287.05687994772</v>
      </c>
      <c r="X146" s="277">
        <f t="shared" si="342"/>
        <v>88034.83218581916</v>
      </c>
      <c r="Y146" s="278">
        <f t="shared" ref="Y146:AG146" si="344">SUM(Y138,Y144)</f>
        <v>88034.83218581916</v>
      </c>
      <c r="Z146" s="277">
        <f t="shared" si="344"/>
        <v>81850.91693784212</v>
      </c>
      <c r="AA146" s="277">
        <f t="shared" si="344"/>
        <v>87120.16874744568</v>
      </c>
      <c r="AB146" s="277">
        <f t="shared" si="344"/>
        <v>90095.01497514227</v>
      </c>
      <c r="AC146" s="277">
        <f t="shared" si="344"/>
        <v>92343.11277110539</v>
      </c>
      <c r="AD146" s="278">
        <f t="shared" si="344"/>
        <v>92343.11277110539</v>
      </c>
      <c r="AE146" s="278">
        <f t="shared" si="344"/>
        <v>95090.01343175238</v>
      </c>
      <c r="AF146" s="278">
        <f t="shared" si="344"/>
        <v>99082.61842837228</v>
      </c>
      <c r="AG146" s="278">
        <f t="shared" si="344"/>
        <v>103179.79218158974</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88011.27746942095</v>
      </c>
      <c r="V157" s="277">
        <f t="shared" si="387"/>
        <v>93798.70521931819</v>
      </c>
      <c r="W157" s="277">
        <f t="shared" si="387"/>
        <v>97658.57420662133</v>
      </c>
      <c r="X157" s="277">
        <f t="shared" si="387"/>
        <v>100876.33656661799</v>
      </c>
      <c r="Y157" s="278">
        <f t="shared" ref="Y157:AG157" si="389">SUM(Y146,Y155)</f>
        <v>100876.33656661799</v>
      </c>
      <c r="Z157" s="277">
        <f t="shared" si="389"/>
        <v>94883.63579720382</v>
      </c>
      <c r="AA157" s="277">
        <f t="shared" si="389"/>
        <v>100548.97077679266</v>
      </c>
      <c r="AB157" s="277">
        <f t="shared" si="389"/>
        <v>104144.7689114118</v>
      </c>
      <c r="AC157" s="277">
        <f t="shared" si="389"/>
        <v>107077.98016178349</v>
      </c>
      <c r="AD157" s="278">
        <f t="shared" si="389"/>
        <v>107077.98016178349</v>
      </c>
      <c r="AE157" s="278">
        <f t="shared" si="389"/>
        <v>111438.20826872406</v>
      </c>
      <c r="AF157" s="278">
        <f t="shared" si="389"/>
        <v>117041.6565820208</v>
      </c>
      <c r="AG157" s="278">
        <f t="shared" si="389"/>
        <v>122587.50087263418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-12922.812999999995</v>
      </c>
      <c r="T159" s="412">
        <f t="shared" si="390"/>
        <v>-12922.812999999995</v>
      </c>
      <c r="U159" s="413">
        <f t="shared" si="390"/>
        <v>-12922.81300000001</v>
      </c>
      <c r="V159" s="413">
        <f t="shared" si="390"/>
        <v>-12922.81300000001</v>
      </c>
      <c r="W159" s="413">
        <f t="shared" si="390"/>
        <v>-12922.81300000001</v>
      </c>
      <c r="X159" s="413">
        <f t="shared" si="390"/>
        <v>-12922.81300000001</v>
      </c>
      <c r="Y159" s="412">
        <f t="shared" ref="Y159:AG159" si="392">Y132-Y157</f>
        <v>-12922.81300000001</v>
      </c>
      <c r="Z159" s="413">
        <f t="shared" si="392"/>
        <v>-12922.813000000024</v>
      </c>
      <c r="AA159" s="413">
        <f t="shared" si="392"/>
        <v>-12922.81300000001</v>
      </c>
      <c r="AB159" s="413">
        <f t="shared" si="392"/>
        <v>-12922.812999999995</v>
      </c>
      <c r="AC159" s="413">
        <f t="shared" si="392"/>
        <v>-12922.81300000001</v>
      </c>
      <c r="AD159" s="412">
        <f t="shared" si="392"/>
        <v>-12922.81300000001</v>
      </c>
      <c r="AE159" s="412">
        <f t="shared" si="392"/>
        <v>-12922.81300000001</v>
      </c>
      <c r="AF159" s="412">
        <f t="shared" si="392"/>
        <v>-12922.81300000001</v>
      </c>
      <c r="AG159" s="414">
        <f t="shared" si="392"/>
        <v>-12922.81300000001</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58818.445943565006</v>
      </c>
      <c r="W165" s="351">
        <f t="shared" ref="W165" si="416">W186*V146</f>
        <v>63026.00510979818</v>
      </c>
      <c r="X165" s="351">
        <f t="shared" ref="X165" si="417">X186*W146</f>
        <v>66523.90436635922</v>
      </c>
      <c r="Y165" s="350">
        <f t="shared" si="400"/>
        <v>66523.90436635922</v>
      </c>
      <c r="Z165" s="351">
        <f t="shared" ref="Z165:AC165" si="418">Z186*Y146</f>
        <v>67786.82078308075</v>
      </c>
      <c r="AA165" s="351">
        <f t="shared" si="418"/>
        <v>63025.20604213844</v>
      </c>
      <c r="AB165" s="351">
        <f t="shared" si="418"/>
        <v>67082.52993553318</v>
      </c>
      <c r="AC165" s="351">
        <f t="shared" si="418"/>
        <v>70274.11168061098</v>
      </c>
      <c r="AD165" s="350">
        <f t="shared" si="402"/>
        <v>70274.11168061098</v>
      </c>
      <c r="AE165" s="350">
        <f>AE186*AD146</f>
        <v>77014.15605110189</v>
      </c>
      <c r="AF165" s="350">
        <f t="shared" ref="AF165:AG165" si="419">AF186*AE146</f>
        <v>77973.81101403694</v>
      </c>
      <c r="AG165" s="350">
        <f t="shared" si="419"/>
        <v>80256.92092698156</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69655.46631796501</v>
      </c>
      <c r="W166" s="277">
        <f t="shared" si="420"/>
        <v>75753.67401979817</v>
      </c>
      <c r="X166" s="277">
        <f t="shared" si="420"/>
        <v>79857.73309435921</v>
      </c>
      <c r="Y166" s="278">
        <f t="shared" ref="Y166:AG166" si="422">SUM(Y163:Y165)</f>
        <v>79857.73309435921</v>
      </c>
      <c r="Z166" s="277">
        <f t="shared" si="422"/>
        <v>78403.71035417276</v>
      </c>
      <c r="AA166" s="277">
        <f t="shared" si="422"/>
        <v>74562.86641596243</v>
      </c>
      <c r="AB166" s="277">
        <f t="shared" si="422"/>
        <v>80508.56422511318</v>
      </c>
      <c r="AC166" s="277">
        <f t="shared" si="422"/>
        <v>84219.24685661097</v>
      </c>
      <c r="AD166" s="278">
        <f t="shared" si="422"/>
        <v>84219.24685661097</v>
      </c>
      <c r="AE166" s="278">
        <f t="shared" si="422"/>
        <v>90908.76698113733</v>
      </c>
      <c r="AF166" s="278">
        <f t="shared" si="422"/>
        <v>92084.24928216134</v>
      </c>
      <c r="AG166" s="278">
        <f t="shared" si="422"/>
        <v>94644.39506390266</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1135.611612</v>
      </c>
      <c r="V168" s="277">
        <f t="shared" ref="V168" si="428">U132*V188</f>
        <v>1351.5923604495767</v>
      </c>
      <c r="W168" s="277">
        <f t="shared" ref="W168" si="429">V132*W188</f>
        <v>1455.7660599477272</v>
      </c>
      <c r="X168" s="277">
        <f t="shared" ref="X168" si="430">W132*X188</f>
        <v>1525.2437017191837</v>
      </c>
      <c r="Y168" s="117">
        <f t="shared" ref="Y168:Y171" si="431">X168</f>
        <v>1525.2437017191837</v>
      </c>
      <c r="Z168" s="277">
        <f t="shared" ref="Z168:AC168" si="432">Y132*Z188</f>
        <v>1583.1634241991235</v>
      </c>
      <c r="AA168" s="277">
        <f t="shared" si="432"/>
        <v>1475.2948103496683</v>
      </c>
      <c r="AB168" s="277">
        <f t="shared" si="432"/>
        <v>1577.2708399822675</v>
      </c>
      <c r="AC168" s="277">
        <f t="shared" si="432"/>
        <v>1641.9952064054123</v>
      </c>
      <c r="AD168" s="278">
        <f t="shared" ref="AD168:AD171" si="433">AC168</f>
        <v>1641.9952064054123</v>
      </c>
      <c r="AE168" s="117">
        <f t="shared" ref="AE168:AG168" si="434">AE188*AD132</f>
        <v>1694.7930089121026</v>
      </c>
      <c r="AF168" s="117">
        <f t="shared" si="434"/>
        <v>1773.2771148370327</v>
      </c>
      <c r="AG168" s="117">
        <f t="shared" si="434"/>
        <v>1874.139184476374</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60241.70113450001</v>
      </c>
      <c r="V172" s="277">
        <f t="shared" si="450"/>
        <v>65456.06368804958</v>
      </c>
      <c r="W172" s="277">
        <f t="shared" si="450"/>
        <v>68641.16587994772</v>
      </c>
      <c r="X172" s="277">
        <f t="shared" si="450"/>
        <v>71138.94118581916</v>
      </c>
      <c r="Y172" s="278">
        <f t="shared" ref="Y172:AG172" si="452">SUM(Y168:Y171)</f>
        <v>71138.94118581916</v>
      </c>
      <c r="Z172" s="277">
        <f t="shared" si="452"/>
        <v>63725.671826424135</v>
      </c>
      <c r="AA172" s="277">
        <f t="shared" si="452"/>
        <v>69724.27774744568</v>
      </c>
      <c r="AB172" s="277">
        <f t="shared" si="452"/>
        <v>72449.12397514227</v>
      </c>
      <c r="AC172" s="277">
        <f t="shared" si="452"/>
        <v>74447.22177110538</v>
      </c>
      <c r="AD172" s="278">
        <f t="shared" si="452"/>
        <v>74447.22177110538</v>
      </c>
      <c r="AE172" s="278">
        <f t="shared" si="452"/>
        <v>75694.12243175237</v>
      </c>
      <c r="AF172" s="278">
        <f t="shared" si="452"/>
        <v>78186.72742837228</v>
      </c>
      <c r="AG172" s="278">
        <f t="shared" si="452"/>
        <v>80783.90118158974</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191.12225069999113</v>
      </c>
      <c r="V174" s="277">
        <f t="shared" ref="V174:X174" si="455">V166-V172</f>
        <v>4199.402629915428</v>
      </c>
      <c r="W174" s="277">
        <f t="shared" si="455"/>
        <v>7112.508139850455</v>
      </c>
      <c r="X174" s="277">
        <f t="shared" si="455"/>
        <v>8718.79190854005</v>
      </c>
      <c r="Y174" s="278">
        <f t="shared" ref="Y174:AG174" si="456">Y166-Y172</f>
        <v>8718.79190854005</v>
      </c>
      <c r="Z174" s="277">
        <f>Z166-Z172</f>
        <v>14678.03852774862</v>
      </c>
      <c r="AA174" s="277">
        <f t="shared" si="456"/>
        <v>4838.58866851675</v>
      </c>
      <c r="AB174" s="277">
        <f t="shared" si="456"/>
        <v>8059.44024997091</v>
      </c>
      <c r="AC174" s="277">
        <f t="shared" si="456"/>
        <v>9772.025085505593</v>
      </c>
      <c r="AD174" s="278">
        <f t="shared" si="456"/>
        <v>9772.025085505593</v>
      </c>
      <c r="AE174" s="278">
        <f t="shared" si="456"/>
        <v>15214.64454938496</v>
      </c>
      <c r="AF174" s="278">
        <f t="shared" si="456"/>
        <v>13897.521853789061</v>
      </c>
      <c r="AG174" s="278">
        <f t="shared" si="456"/>
        <v>13860.49388231292</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-4330.623250699995</v>
      </c>
      <c r="V176" s="395">
        <f>-(V174-U174)</f>
        <v>-4008.2803792154373</v>
      </c>
      <c r="W176" s="395">
        <f t="shared" ref="W176" si="466">-(W174-V174)</f>
        <v>-2913.105509935027</v>
      </c>
      <c r="X176" s="395">
        <f t="shared" ref="X176" si="467">-(X174-W174)</f>
        <v>-1606.2837686895946</v>
      </c>
      <c r="Y176" s="394">
        <f>-(Y174-T174)</f>
        <v>-12858.292908540054</v>
      </c>
      <c r="Z176" s="395">
        <f>-(Z174-X174)</f>
        <v>-5959.24661920857</v>
      </c>
      <c r="AA176" s="395">
        <f>-(AA174-Z174)</f>
        <v>9839.44985923187</v>
      </c>
      <c r="AB176" s="395">
        <f t="shared" ref="AB176:AC176" si="468">-(AB174-AA174)</f>
        <v>-3220.8515814541606</v>
      </c>
      <c r="AC176" s="395">
        <f t="shared" si="468"/>
        <v>-1712.5848355346825</v>
      </c>
      <c r="AD176" s="394">
        <f>-(AD174-Y174)</f>
        <v>-1053.233176965543</v>
      </c>
      <c r="AE176" s="394">
        <f t="shared" ref="AE176:AG176" si="469">-(AE174-AD174)</f>
        <v>-5442.619463879368</v>
      </c>
      <c r="AF176" s="394">
        <f t="shared" si="469"/>
        <v>1317.1226955958991</v>
      </c>
      <c r="AG176" s="416">
        <f t="shared" si="469"/>
        <v>37.02797147614183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0.7556543553799723</v>
      </c>
      <c r="Z186" s="420">
        <f>Drivers!Z135</f>
        <v>0.77</v>
      </c>
      <c r="AA186" s="420">
        <f>Drivers!AA135</f>
        <v>0.77</v>
      </c>
      <c r="AB186" s="420">
        <f>Drivers!AB135</f>
        <v>0.77</v>
      </c>
      <c r="AC186" s="420">
        <f>Drivers!AC135</f>
        <v>0.78</v>
      </c>
      <c r="AD186" s="144">
        <f>AD165/AC146</f>
        <v>0.761010860168882</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-0.05933372809237103</v>
      </c>
      <c r="Z187" s="355">
        <f t="shared" si="514"/>
        <v>-0.14</v>
      </c>
      <c r="AA187" s="355">
        <f t="shared" si="514"/>
        <v>-0.15000000000000002</v>
      </c>
      <c r="AB187" s="355">
        <f t="shared" si="514"/>
        <v>-0.16000000000000003</v>
      </c>
      <c r="AC187" s="355">
        <f t="shared" si="514"/>
        <v>-0.18000000000000005</v>
      </c>
      <c r="AD187" s="157">
        <f t="shared" si="514"/>
        <v>-0.06991453009517723</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0.028011080253025802</v>
      </c>
      <c r="U188" s="431">
        <f>Drivers!U123</f>
        <v>0.018</v>
      </c>
      <c r="V188" s="431">
        <f>Drivers!V123</f>
        <v>0.018</v>
      </c>
      <c r="W188" s="431">
        <f>Drivers!W123</f>
        <v>0.018</v>
      </c>
      <c r="X188" s="431">
        <f>Drivers!X123</f>
        <v>0.018</v>
      </c>
      <c r="Y188" s="430">
        <f>Y168/X132</f>
        <v>0.01734147354044241</v>
      </c>
      <c r="Z188" s="431">
        <f>Drivers!Z123</f>
        <v>0.018</v>
      </c>
      <c r="AA188" s="431">
        <f>Drivers!AA123</f>
        <v>0.018</v>
      </c>
      <c r="AB188" s="431">
        <f>Drivers!AB123</f>
        <v>0.018</v>
      </c>
      <c r="AC188" s="431">
        <f>Drivers!AC123</f>
        <v>0.018</v>
      </c>
      <c r="AD188" s="430">
        <f>AD168/AC132</f>
        <v>0.017439246893205876</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-67.152</v>
      </c>
      <c r="H196" s="433">
        <f>-68-SUM(F196:G196)</f>
        <v>-26</v>
      </c>
      <c r="I196" s="433">
        <f>-91-SUM(F196:H196)</f>
        <v>-23</v>
      </c>
      <c r="J196" s="324">
        <f t="shared" ref="J196:J198" si="541">SUM(F196:I196)</f>
        <v>-91</v>
      </c>
      <c r="K196" s="433">
        <v>96.241</v>
      </c>
      <c r="L196" s="433">
        <f>-69-K196</f>
        <v>-165.24099999999999</v>
      </c>
      <c r="M196" s="433">
        <f>-122-SUM(K196:L196)</f>
        <v>-53.000000000000014</v>
      </c>
      <c r="N196" s="433">
        <f>-173-SUM(K196:M196)</f>
        <v>-51</v>
      </c>
      <c r="O196" s="324">
        <f t="shared" ref="O196:O198" si="542">SUM(K196:N196)</f>
        <v>-173</v>
      </c>
      <c r="P196" s="433">
        <v>49.578</v>
      </c>
      <c r="Q196" s="433">
        <f>-99-P196</f>
        <v>-148.578</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-0.024637492928167797</v>
      </c>
      <c r="H203" s="429">
        <f t="shared" si="556"/>
        <v>-0.008026623693358277</v>
      </c>
      <c r="I203" s="429">
        <f t="shared" si="556"/>
        <v>-0.007490097602484887</v>
      </c>
      <c r="J203" s="430">
        <f t="shared" si="556"/>
        <v>-0.007527904743382412</v>
      </c>
      <c r="K203" s="429">
        <f t="shared" si="556"/>
        <v>0.027296425493076266</v>
      </c>
      <c r="L203" s="429">
        <f t="shared" si="556"/>
        <v>-0.046510534752509665</v>
      </c>
      <c r="M203" s="429">
        <f t="shared" si="556"/>
        <v>-0.01647266733821277</v>
      </c>
      <c r="N203" s="429">
        <f>N196/N28</f>
        <v>-0.00877579546133066</v>
      </c>
      <c r="O203" s="430">
        <f t="shared" ref="O203:R203" si="557">O196/O28</f>
        <v>-0.010740386360876484</v>
      </c>
      <c r="P203" s="429">
        <f t="shared" si="557"/>
        <v>0.0132660673594484</v>
      </c>
      <c r="Q203" s="429">
        <f t="shared" si="557"/>
        <v>-0.0365989379317208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-152.201</v>
      </c>
      <c r="J211" s="324">
        <f t="shared" si="590"/>
        <v>-341.091</v>
      </c>
      <c r="K211" s="323">
        <f t="shared" ref="K211:N211" si="602">K34-K197</f>
        <v>0</v>
      </c>
      <c r="L211" s="323">
        <f t="shared" si="602"/>
        <v>-174.148</v>
      </c>
      <c r="M211" s="323">
        <f t="shared" si="602"/>
        <v>-87.977</v>
      </c>
      <c r="N211" s="323">
        <f t="shared" si="602"/>
        <v>-232.326</v>
      </c>
      <c r="O211" s="324">
        <f t="shared" si="591"/>
        <v>-494.451</v>
      </c>
      <c r="P211" s="323">
        <f t="shared" ref="P211:S211" si="603">P34-P197</f>
        <v>0</v>
      </c>
      <c r="Q211" s="323">
        <f t="shared" si="603"/>
        <v>-170.24099999999999</v>
      </c>
      <c r="R211" s="323">
        <f t="shared" si="603"/>
        <v>-98.22999999999999</v>
      </c>
      <c r="S211" s="323">
        <f t="shared" si="603"/>
        <v>-225.281</v>
      </c>
      <c r="T211" s="324">
        <f t="shared" si="592"/>
        <v>-493.752</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627.259</v>
      </c>
      <c r="T222" s="350">
        <f t="shared" si="632"/>
        <v>627.259</v>
      </c>
      <c r="U222" s="351">
        <f t="shared" ref="U222" si="637">T222*(1+U235)</f>
        <v>639.80418</v>
      </c>
      <c r="V222" s="351">
        <f t="shared" ref="V222" si="638">U222*(1+V235)</f>
        <v>652.6002636</v>
      </c>
      <c r="W222" s="351">
        <f t="shared" ref="W222" si="639">V222*(1+W235)</f>
        <v>665.6522688719999</v>
      </c>
      <c r="X222" s="351">
        <f t="shared" ref="X222" si="640">W222*(1+X235)</f>
        <v>678.96531424944</v>
      </c>
      <c r="Y222" s="350">
        <f t="shared" si="633"/>
        <v>678.96531424944</v>
      </c>
      <c r="Z222" s="351">
        <f t="shared" ref="Z222:AC222" si="641">Y222*(1+Z235)</f>
        <v>692.5446205344288</v>
      </c>
      <c r="AA222" s="351">
        <f t="shared" si="641"/>
        <v>706.3955129451174</v>
      </c>
      <c r="AB222" s="351">
        <f t="shared" si="641"/>
        <v>720.5234232040198</v>
      </c>
      <c r="AC222" s="351">
        <f t="shared" si="641"/>
        <v>734.9338916681002</v>
      </c>
      <c r="AD222" s="350">
        <f t="shared" si="634"/>
        <v>734.9338916681002</v>
      </c>
      <c r="AE222" s="350">
        <f t="shared" ref="AE222:AG222" si="642">AD222*(1+AE235)</f>
        <v>790.0539335432077</v>
      </c>
      <c r="AF222" s="350">
        <f t="shared" si="642"/>
        <v>869.0593268975285</v>
      </c>
      <c r="AG222" s="350">
        <f t="shared" si="642"/>
        <v>942.9293696838184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2464.8289999999997</v>
      </c>
      <c r="T223" s="278">
        <f t="shared" si="643"/>
        <v>2464.8289999999997</v>
      </c>
      <c r="U223" s="277">
        <f t="shared" si="643"/>
        <v>2477.37418</v>
      </c>
      <c r="V223" s="277">
        <f t="shared" si="643"/>
        <v>2490.1702636</v>
      </c>
      <c r="W223" s="277">
        <f t="shared" si="643"/>
        <v>2503.222268872</v>
      </c>
      <c r="X223" s="277">
        <f t="shared" si="643"/>
        <v>2516.53531424944</v>
      </c>
      <c r="Y223" s="278">
        <f t="shared" ref="Y223:AG223" si="645">SUM(Y221:Y222)</f>
        <v>2516.53531424944</v>
      </c>
      <c r="Z223" s="277">
        <f t="shared" si="645"/>
        <v>2530.1146205344285</v>
      </c>
      <c r="AA223" s="277">
        <f t="shared" si="645"/>
        <v>2543.9655129451176</v>
      </c>
      <c r="AB223" s="277">
        <f t="shared" si="645"/>
        <v>2558.09342320402</v>
      </c>
      <c r="AC223" s="277">
        <f t="shared" si="645"/>
        <v>2572.5038916681</v>
      </c>
      <c r="AD223" s="278">
        <f t="shared" si="645"/>
        <v>2572.5038916681</v>
      </c>
      <c r="AE223" s="278">
        <f t="shared" si="645"/>
        <v>2627.6239335432074</v>
      </c>
      <c r="AF223" s="278">
        <f t="shared" si="645"/>
        <v>2706.6293268975287</v>
      </c>
      <c r="AG223" s="278">
        <f t="shared" si="645"/>
        <v>2780.4993696838183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-2680.0510000000004</v>
      </c>
      <c r="T224" s="446">
        <f>T223-O223</f>
        <v>-2487.2960000000003</v>
      </c>
      <c r="U224" s="447">
        <f t="shared" ref="U224" si="656">U223-T223</f>
        <v>12.545180000000073</v>
      </c>
      <c r="V224" s="447">
        <f t="shared" ref="V224" si="657">V223-U223</f>
        <v>12.796083600000202</v>
      </c>
      <c r="W224" s="447">
        <f t="shared" ref="W224" si="658">W223-V223</f>
        <v>13.05200527199986</v>
      </c>
      <c r="X224" s="447">
        <f t="shared" ref="X224" si="659">X223-W223</f>
        <v>13.313045377440176</v>
      </c>
      <c r="Y224" s="446">
        <f>Y223-T223</f>
        <v>51.70631424944031</v>
      </c>
      <c r="Z224" s="447">
        <f t="shared" ref="Z224:AC224" si="660">Z223-Y223</f>
        <v>13.579306284988434</v>
      </c>
      <c r="AA224" s="447">
        <f t="shared" si="660"/>
        <v>13.850892410689084</v>
      </c>
      <c r="AB224" s="447">
        <f t="shared" si="660"/>
        <v>14.127910258902375</v>
      </c>
      <c r="AC224" s="447">
        <f t="shared" si="660"/>
        <v>14.410468464080168</v>
      </c>
      <c r="AD224" s="446">
        <f>AD223-Y223</f>
        <v>55.96857741866006</v>
      </c>
      <c r="AE224" s="446">
        <f t="shared" ref="AE224:AG224" si="661">AE223-AD223</f>
        <v>55.12004187510729</v>
      </c>
      <c r="AF224" s="446">
        <f t="shared" si="661"/>
        <v>79.00539335432131</v>
      </c>
      <c r="AG224" s="446">
        <f t="shared" si="661"/>
        <v>73.87004278628956</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2680.0510000000004</v>
      </c>
      <c r="T231" s="394">
        <f t="shared" si="692"/>
        <v>2487.2960000000003</v>
      </c>
      <c r="U231" s="395">
        <f t="shared" si="692"/>
        <v>-12.545180000000073</v>
      </c>
      <c r="V231" s="395">
        <f t="shared" si="692"/>
        <v>-12.796083600000202</v>
      </c>
      <c r="W231" s="395">
        <f t="shared" si="692"/>
        <v>-13.05200527199986</v>
      </c>
      <c r="X231" s="395">
        <f t="shared" si="692"/>
        <v>-13.313045377440176</v>
      </c>
      <c r="Y231" s="394">
        <f t="shared" ref="Y231:AG231" si="694">Y229-Y224</f>
        <v>-51.70631424944031</v>
      </c>
      <c r="Z231" s="395">
        <f t="shared" si="694"/>
        <v>-13.579306284988434</v>
      </c>
      <c r="AA231" s="395">
        <f t="shared" si="694"/>
        <v>-13.850892410689084</v>
      </c>
      <c r="AB231" s="395">
        <f t="shared" si="694"/>
        <v>-14.127910258902375</v>
      </c>
      <c r="AC231" s="395">
        <f t="shared" si="694"/>
        <v>-14.410468464080168</v>
      </c>
      <c r="AD231" s="394">
        <f t="shared" si="694"/>
        <v>-55.96857741866006</v>
      </c>
      <c r="AE231" s="394">
        <f t="shared" si="694"/>
        <v>-55.12004187510729</v>
      </c>
      <c r="AF231" s="394">
        <f t="shared" si="694"/>
        <v>-79.00539335432131</v>
      </c>
      <c r="AG231" s="416">
        <f t="shared" si="694"/>
        <v>-73.87004278628956</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-0.8101773730438487</v>
      </c>
      <c r="T235" s="403">
        <f>T222/O222-1</f>
        <v>-0.7992248863464319</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0.08243215999999998</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5.410374695212484</v>
      </c>
      <c r="G240" s="376">
        <f t="shared" si="705"/>
        <v>3.6610146433165123</v>
      </c>
      <c r="H240" s="376">
        <f t="shared" si="705"/>
        <v>3.569635608027922</v>
      </c>
      <c r="I240" s="376">
        <f t="shared" si="705"/>
        <v>-2.094291278497389</v>
      </c>
      <c r="J240" s="117">
        <f t="shared" si="705"/>
        <v>10.713583778014948</v>
      </c>
      <c r="K240" s="376">
        <f t="shared" si="705"/>
        <v>3.964002981194844</v>
      </c>
      <c r="L240" s="376">
        <f t="shared" si="705"/>
        <v>3.856494719758512</v>
      </c>
      <c r="M240" s="376">
        <f t="shared" si="705"/>
        <v>10.28045903045903</v>
      </c>
      <c r="N240" s="376">
        <f t="shared" si="705"/>
        <v>2.8257915321150375</v>
      </c>
      <c r="O240" s="117">
        <f t="shared" si="705"/>
        <v>20.963810623556586</v>
      </c>
      <c r="P240" s="376">
        <f t="shared" si="705"/>
        <v>13.288552970130892</v>
      </c>
      <c r="Q240" s="376">
        <f t="shared" si="705"/>
        <v>14.454074208380407</v>
      </c>
      <c r="R240" s="376">
        <f t="shared" si="705"/>
        <v>17.05897544276869</v>
      </c>
      <c r="S240" s="376">
        <f t="shared" ref="S240" si="706">S53</f>
        <v>-1.679598876780609</v>
      </c>
      <c r="T240" s="117">
        <f t="shared" si="705"/>
        <v>43.121241084530396</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7.025391426888451</v>
      </c>
      <c r="G241" s="449">
        <f>G242/SUM(F240:G240,C240:D240)</f>
        <v>3.830725228869408</v>
      </c>
      <c r="H241" s="449">
        <f>H242/SUM(F240:H240,D240)</f>
        <v>2.7481948771458016</v>
      </c>
      <c r="I241" s="449">
        <f>I242/SUM(F240:I240)</f>
        <v>3.381141604816973</v>
      </c>
      <c r="J241" s="450">
        <f>J242/J240</f>
        <v>3.3299625883353423</v>
      </c>
      <c r="K241" s="449">
        <f>K242/SUM(K240,G240:I240)</f>
        <v>4.464657582323344</v>
      </c>
      <c r="L241" s="449">
        <f>L242/SUM(K240:L240,H240:I240)</f>
        <v>4.373998597078512</v>
      </c>
      <c r="M241" s="449">
        <f>M242/SUM(K240:M240,I240)</f>
        <v>2.5439402178911927</v>
      </c>
      <c r="N241" s="449">
        <f>N242/SUM(K240:N240)</f>
        <v>1.945835037876841</v>
      </c>
      <c r="O241" s="450">
        <f>O242/O240</f>
        <v>1.9402774298584613</v>
      </c>
      <c r="P241" s="449">
        <f>P242/SUM(P240,L240:N240)</f>
        <v>2.673934828347833</v>
      </c>
      <c r="Q241" s="449">
        <f>Q242/SUM(P240:Q240,M240:N240)</f>
        <v>1.961130988904163</v>
      </c>
      <c r="R241" s="449">
        <f>R242/SUM(P240:R240,N240)</f>
        <v>1.6755063219076327</v>
      </c>
      <c r="S241" s="449">
        <f>S242/SUM(P240:S240)</f>
        <v>0.944297492325927</v>
      </c>
      <c r="T241" s="450">
        <f>T242/T240</f>
        <v>1.8201523924641752</v>
      </c>
      <c r="U241" s="451">
        <f>U242/SUM(U240,Q240:S240)</f>
        <v>1.2830619918322776</v>
      </c>
      <c r="V241" s="451">
        <f>V242/SUM(U240:V240,R240:S240)</f>
        <v>2.1126039801965106</v>
      </c>
      <c r="W241" s="451">
        <f>W242/SUM(U240:W240,S240)</f>
        <v>8.774813773769797</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35.675833167786195</v>
      </c>
      <c r="K242" s="452">
        <v>40.63</v>
      </c>
      <c r="L242" s="452">
        <v>40.66</v>
      </c>
      <c r="M242" s="453">
        <v>40.72</v>
      </c>
      <c r="N242" s="452">
        <v>40.72</v>
      </c>
      <c r="O242" s="117">
        <f>K242*(K243/(SUM(K243:N243)))+L242*(L243/(SUM(K243:N243)))+M242*(M243/(SUM(K243:N243)))+N242*(N243/(SUM(K243:N243)))</f>
        <v>40.67560859671388</v>
      </c>
      <c r="P242" s="452">
        <v>80.89</v>
      </c>
      <c r="Q242" s="452">
        <v>80.11</v>
      </c>
      <c r="R242" s="452">
        <v>79.8</v>
      </c>
      <c r="S242" s="452">
        <v>40.72</v>
      </c>
      <c r="T242" s="117">
        <f>P242*(P243/(SUM(P243:S243)))+Q242*(Q243/(SUM(P243:S243)))+R242*(R243/(SUM(P243:S243)))+S242*(S243/(SUM(P243:S243)))</f>
        <v>78.48723012603249</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F243:I243" si="714">G244/G242</f>
        <v>3.284287769784173</v>
      </c>
      <c r="H243" s="353">
        <f t="shared" si="714"/>
        <v>0.00805987334484744</v>
      </c>
      <c r="I243" s="456">
        <f t="shared" si="714"/>
        <v>4.750476724621425</v>
      </c>
      <c r="J243" s="157">
        <f t="shared" ref="J243:J244" si="715">SUM(F243:I243)</f>
        <v>9.38097222357786</v>
      </c>
      <c r="K243" s="353">
        <f t="shared" ref="K243:N243" si="716">K244/K242</f>
        <v>1.059143490031996</v>
      </c>
      <c r="L243" s="353">
        <f t="shared" si="716"/>
        <v>0.023266109198229218</v>
      </c>
      <c r="M243" s="456">
        <f t="shared" si="716"/>
        <v>0.008153241650294697</v>
      </c>
      <c r="N243" s="353">
        <f t="shared" si="716"/>
        <v>1.088212180746562</v>
      </c>
      <c r="O243" s="157">
        <f t="shared" ref="O243:O244" si="717">SUM(K243:N243)</f>
        <v>2.178775021627082</v>
      </c>
      <c r="P243" s="353">
        <f>P244/P242</f>
        <v>0.6962294473977005</v>
      </c>
      <c r="Q243" s="353">
        <f>33.1-P243</f>
        <v>32.4037705526023</v>
      </c>
      <c r="R243" s="456">
        <f t="shared" ref="R243:S243" si="718">R244/R242</f>
        <v>0.011503759398496242</v>
      </c>
      <c r="S243" s="353">
        <f t="shared" si="718"/>
        <v>1.4370088408644401</v>
      </c>
      <c r="T243" s="157">
        <f t="shared" ref="T243:T244" si="719">SUM(P243:S243)</f>
        <v>34.54851260026294</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169.402</v>
      </c>
      <c r="J244" s="157">
        <f t="shared" si="715"/>
        <v>334.674</v>
      </c>
      <c r="K244" s="359">
        <v>43.033</v>
      </c>
      <c r="L244" s="359">
        <v>0.946</v>
      </c>
      <c r="M244" s="458">
        <v>0.332</v>
      </c>
      <c r="N244" s="359">
        <v>44.312</v>
      </c>
      <c r="O244" s="157">
        <f t="shared" si="717"/>
        <v>88.62299999999999</v>
      </c>
      <c r="P244" s="359">
        <v>56.318</v>
      </c>
      <c r="Q244" s="359">
        <v>1.25</v>
      </c>
      <c r="R244" s="458">
        <v>0.918</v>
      </c>
      <c r="S244" s="359">
        <v>58.515</v>
      </c>
      <c r="T244" s="157">
        <f t="shared" si="719"/>
        <v>117.001</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80.836</v>
      </c>
      <c r="K249" s="349">
        <v>20.215</v>
      </c>
      <c r="L249" s="349">
        <v>14.357</v>
      </c>
      <c r="M249" s="463">
        <v>13.377</v>
      </c>
      <c r="N249" s="349">
        <v>15.17</v>
      </c>
      <c r="O249" s="350">
        <f t="shared" si="735"/>
        <v>111.06800000000001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0.014771775097770194</v>
      </c>
      <c r="J252" s="467">
        <f t="shared" si="746"/>
        <v>0.0066870956905061615</v>
      </c>
      <c r="K252" s="465">
        <f t="shared" si="746"/>
        <v>0.005733494470574254</v>
      </c>
      <c r="L252" s="465">
        <f t="shared" si="746"/>
        <v>0.004041077864705377</v>
      </c>
      <c r="M252" s="466">
        <f t="shared" si="746"/>
        <v>0.004157639075156079</v>
      </c>
      <c r="N252" s="465">
        <f t="shared" si="746"/>
        <v>0.010861165367131961</v>
      </c>
      <c r="O252" s="467">
        <f t="shared" si="746"/>
        <v>0.0068954522099990145</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1293.6260000000002</v>
      </c>
      <c r="G256" s="353">
        <f t="shared" si="769"/>
        <v>888.0449999999998</v>
      </c>
      <c r="H256" s="353">
        <f t="shared" si="769"/>
        <v>815.1370000000002</v>
      </c>
      <c r="I256" s="456">
        <f t="shared" si="769"/>
        <v>-487.1509999999991</v>
      </c>
      <c r="J256" s="157">
        <f t="shared" ref="J256:J258" si="770">SUM(F256:I256)</f>
        <v>2509.6570000000015</v>
      </c>
      <c r="K256" s="353">
        <f t="shared" ref="K256:N256" si="771">K45</f>
        <v>872.2630000000006</v>
      </c>
      <c r="L256" s="353">
        <f t="shared" si="771"/>
        <v>848.3169999999997</v>
      </c>
      <c r="M256" s="456">
        <f t="shared" si="771"/>
        <v>2204.665</v>
      </c>
      <c r="N256" s="353">
        <f t="shared" si="771"/>
        <v>613.4200000000003</v>
      </c>
      <c r="O256" s="157">
        <f t="shared" ref="O256:O258" si="772">SUM(K256:N256)</f>
        <v>4538.665000000001</v>
      </c>
      <c r="P256" s="353">
        <f t="shared" ref="P256:S256" si="773">P45</f>
        <v>2850.873000000001</v>
      </c>
      <c r="Q256" s="353">
        <f t="shared" si="773"/>
        <v>3109.0280000000002</v>
      </c>
      <c r="R256" s="456">
        <f t="shared" si="773"/>
        <v>3672.6780000000003</v>
      </c>
      <c r="S256" s="353">
        <f t="shared" si="773"/>
        <v>-361.27500000000185</v>
      </c>
      <c r="T256" s="157">
        <f t="shared" ref="T256:T258" si="774">SUM(P256:S256)</f>
        <v>9271.304</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-1297.2420000000002</v>
      </c>
      <c r="G258" s="378">
        <f>G259-SUM(G255:G257)</f>
        <v>-879.9629999999997</v>
      </c>
      <c r="H258" s="378">
        <f>H259-SUM(H255:H257)</f>
        <v>-761.4810000000007</v>
      </c>
      <c r="I258" s="470">
        <f>I259-SUM(I255:I257)</f>
        <v>445.27299999999923</v>
      </c>
      <c r="J258" s="350">
        <f t="shared" si="770"/>
        <v>-2493.4130000000014</v>
      </c>
      <c r="K258" s="378">
        <f>K259-SUM(K255:K257)</f>
        <v>-714.299</v>
      </c>
      <c r="L258" s="378">
        <f>L259-SUM(L255:L257)</f>
        <v>-693.7790000000005</v>
      </c>
      <c r="M258" s="470">
        <f>M259-SUM(M255:M257)</f>
        <v>-2021.476999999999</v>
      </c>
      <c r="N258" s="378">
        <f>N259-SUM(N255:N257)</f>
        <v>-385.84900000000016</v>
      </c>
      <c r="O258" s="350">
        <f t="shared" si="772"/>
        <v>-3815.4039999999995</v>
      </c>
      <c r="P258" s="378">
        <f>P259-SUM(P255:P257)</f>
        <v>-2716.461000000001</v>
      </c>
      <c r="Q258" s="378">
        <f>Q259-SUM(Q255:Q257)</f>
        <v>-3017.4500000000007</v>
      </c>
      <c r="R258" s="470">
        <f>R259-SUM(R255:R257)</f>
        <v>-3426.3060000000005</v>
      </c>
      <c r="S258" s="378">
        <f>S259-SUM(S255:S257)</f>
        <v>567.7230000000027</v>
      </c>
      <c r="T258" s="350">
        <f t="shared" si="774"/>
        <v>-8592.493999999999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0.02027027693346185</v>
      </c>
      <c r="K268" s="402">
        <f>4*K267/K242</f>
        <v>0.031273527219374125</v>
      </c>
      <c r="L268" s="402">
        <f>4*L267/L242</f>
        <v>0.031261107769822445</v>
      </c>
      <c r="M268" s="402">
        <f>4*M267/M242</f>
        <v>0.0373776746886852</v>
      </c>
      <c r="N268" s="402">
        <f>4*N267/N242</f>
        <v>0.03690724491661301</v>
      </c>
      <c r="O268" s="403">
        <f>O267/O242</f>
        <v>0.03440276364648773</v>
      </c>
      <c r="P268" s="402">
        <f>4*P267/P242</f>
        <v>0.021367057123243705</v>
      </c>
      <c r="Q268" s="402">
        <f>4*Q267/Q242</f>
        <v>0.02191345723788194</v>
      </c>
      <c r="R268" s="402">
        <f>4*R267/R242</f>
        <v>0.02176901614070105</v>
      </c>
      <c r="S268" s="402">
        <f>4*S267/S242</f>
        <v>0.042714056931713686</v>
      </c>
      <c r="T268" s="403">
        <f>T267/T242</f>
        <v>0.02217042209326097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169.402</v>
      </c>
      <c r="J275" s="157">
        <f t="shared" si="827"/>
        <v>334.674</v>
      </c>
      <c r="K275" s="353">
        <f t="shared" si="827"/>
        <v>43.033</v>
      </c>
      <c r="L275" s="353">
        <f t="shared" si="827"/>
        <v>0.946</v>
      </c>
      <c r="M275" s="353">
        <f t="shared" si="827"/>
        <v>0.332</v>
      </c>
      <c r="N275" s="353">
        <f t="shared" si="827"/>
        <v>44.312</v>
      </c>
      <c r="O275" s="157">
        <f t="shared" si="827"/>
        <v>88.62299999999999</v>
      </c>
      <c r="P275" s="353">
        <f t="shared" si="827"/>
        <v>56.318</v>
      </c>
      <c r="Q275" s="353">
        <f t="shared" si="827"/>
        <v>1.25</v>
      </c>
      <c r="R275" s="353">
        <f t="shared" si="827"/>
        <v>0.918</v>
      </c>
      <c r="S275" s="353">
        <f t="shared" ref="S275" si="828">S244</f>
        <v>58.515</v>
      </c>
      <c r="T275" s="157">
        <f t="shared" si="824"/>
        <v>117.001</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-3888.1687456290615</v>
      </c>
      <c r="V291" s="277">
        <f>V87</f>
        <v>-3524.4441116497437</v>
      </c>
      <c r="W291" s="277">
        <f>W87</f>
        <v>-2315.4606399944573</v>
      </c>
      <c r="X291" s="277">
        <f>X87</f>
        <v>-958.1946834627396</v>
      </c>
      <c r="Y291" s="8"/>
      <c r="Z291" s="277">
        <f>Z87</f>
        <v>-5504.752875453698</v>
      </c>
      <c r="AA291" s="277">
        <f>AA87</f>
        <v>10385.653946491348</v>
      </c>
      <c r="AB291" s="277">
        <f>AB87</f>
        <v>-2478.262139189208</v>
      </c>
      <c r="AC291" s="277">
        <f>AC87</f>
        <v>-859.1689250555248</v>
      </c>
      <c r="AD291" s="8"/>
      <c r="AE291" s="278">
        <f>AE87</f>
        <v>-2913.97955116942</v>
      </c>
      <c r="AF291" s="278">
        <f>AF87</f>
        <v>3950.288919881654</v>
      </c>
      <c r="AG291" s="278">
        <f>AG87</f>
        <v>2624.5191575727713</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14043.889</v>
      </c>
      <c r="V295" s="355">
        <f>V102</f>
        <v>10946.720254370937</v>
      </c>
      <c r="W295" s="355">
        <f>W102</f>
        <v>7518.996142721193</v>
      </c>
      <c r="X295" s="355">
        <f>X102</f>
        <v>5301.335502726735</v>
      </c>
      <c r="Y295" s="8"/>
      <c r="Z295" s="355">
        <f>Z102</f>
        <v>4440.904819263997</v>
      </c>
      <c r="AA295" s="355">
        <f>AA102</f>
        <v>-89.42194477172325</v>
      </c>
      <c r="AB295" s="355">
        <f>AB102</f>
        <v>9431.661890301646</v>
      </c>
      <c r="AC295" s="355">
        <f>AC102</f>
        <v>7110.199751112438</v>
      </c>
      <c r="AD295" s="8"/>
      <c r="AE295" s="157">
        <f>AE102</f>
        <v>6367.067626056913</v>
      </c>
      <c r="AF295" s="157">
        <f>AF102</f>
        <v>4151.9789068874925</v>
      </c>
      <c r="AG295" s="157">
        <f>AG102</f>
        <v>8704.992283569147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10781.44061064459</v>
      </c>
      <c r="V297" s="277">
        <f t="shared" si="871"/>
        <v>7367.541121238449</v>
      </c>
      <c r="W297" s="277">
        <f t="shared" si="871"/>
        <v>5084.72781518133</v>
      </c>
      <c r="X297" s="277">
        <f t="shared" si="871"/>
        <v>4334.7727845036425</v>
      </c>
      <c r="Y297" s="8"/>
      <c r="Z297" s="277">
        <f t="shared" ref="Z297:AC297" si="872">SUM(Z291:Z296)</f>
        <v>-1229.3541114179784</v>
      </c>
      <c r="AA297" s="277">
        <f t="shared" si="872"/>
        <v>10259.760616830097</v>
      </c>
      <c r="AB297" s="277">
        <f t="shared" si="872"/>
        <v>6976.989648556275</v>
      </c>
      <c r="AC297" s="277">
        <f t="shared" si="872"/>
        <v>6240.394816582164</v>
      </c>
      <c r="AD297" s="8"/>
      <c r="AE297" s="278">
        <f t="shared" ref="AE297:AG297" si="873">SUM(AE291:AE296)</f>
        <v>3098.8166053695036</v>
      </c>
      <c r="AF297" s="278">
        <f t="shared" si="873"/>
        <v>7665.751995235861</v>
      </c>
      <c r="AG297" s="278">
        <f t="shared" si="873"/>
        <v>10828.314334688503</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11031.44061064459</v>
      </c>
      <c r="V300" s="277">
        <f t="shared" si="874"/>
        <v>7617.541121238449</v>
      </c>
      <c r="W300" s="277">
        <f t="shared" si="874"/>
        <v>5334.72781518133</v>
      </c>
      <c r="X300" s="277">
        <f t="shared" si="874"/>
        <v>4584.7727845036425</v>
      </c>
      <c r="Y300" s="8"/>
      <c r="Z300" s="277">
        <f t="shared" ref="Z300:AC300" si="875">SUM(Z297:Z299)</f>
        <v>-979.3541114179784</v>
      </c>
      <c r="AA300" s="277">
        <f t="shared" si="875"/>
        <v>10509.760616830097</v>
      </c>
      <c r="AB300" s="277">
        <f t="shared" si="875"/>
        <v>7226.989648556275</v>
      </c>
      <c r="AC300" s="277">
        <f t="shared" si="875"/>
        <v>6490.394816582164</v>
      </c>
      <c r="AD300" s="8"/>
      <c r="AE300" s="278">
        <f t="shared" ref="AE300:AG300" si="876">SUM(AE297:AE299)</f>
        <v>4598.816605369504</v>
      </c>
      <c r="AF300" s="278">
        <f t="shared" si="876"/>
        <v>9165.75199523586</v>
      </c>
      <c r="AG300" s="278">
        <f t="shared" si="876"/>
        <v>12328.314334688503</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979.3541114179784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979.3541114179784</v>
      </c>
      <c r="AA306" s="325">
        <f t="shared" si="902"/>
        <v>-979.3541114179784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979.3541114179784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489.6770557089892</v>
      </c>
      <c r="AA316" s="277">
        <f t="shared" ref="AA316:AG316" si="940">IFERROR(AVERAGE(AA307,AA305),0)</f>
        <v>489.6770557089892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12495.30462718547</v>
      </c>
      <c r="V328" s="277">
        <f>IFERROR(AVERAGE(V120,U120),0)</f>
        <v>9232.858198546066</v>
      </c>
      <c r="W328" s="277">
        <f>IFERROR(AVERAGE(W120,V120),0)</f>
        <v>6410.165822723964</v>
      </c>
      <c r="X328" s="277">
        <f>IFERROR(AVERAGE(X120,W120),0)</f>
        <v>4871.120160995366</v>
      </c>
      <c r="Y328" s="8"/>
      <c r="Z328" s="277">
        <f>IFERROR(AVERAGE(Z120,Y120),0)</f>
        <v>2175.7414372461362</v>
      </c>
      <c r="AA328" s="277">
        <f>IFERROR(AVERAGE(AA120,Z120),0)</f>
        <v>4671.119972764962</v>
      </c>
      <c r="AB328" s="277">
        <f>IFERROR(AVERAGE(AB120,AA120),0)</f>
        <v>8270.930820707043</v>
      </c>
      <c r="AC328" s="277">
        <f>IFERROR(AVERAGE(AC120,AB120),0)</f>
        <v>6738.633688584676</v>
      </c>
      <c r="AD328" s="8"/>
      <c r="AE328" s="278">
        <f>IFERROR(AVERAGE(AE120,AD120),0)</f>
        <v>5259.5232664722025</v>
      </c>
      <c r="AF328" s="278">
        <f>IFERROR(AVERAGE(AF120,AE120),0)</f>
        <v>6428.48559522832</v>
      </c>
      <c r="AG328" s="278">
        <f>IFERROR(AVERAGE(AG120,AF120),0)</f>
        <v>10281.750313595532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F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7: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2169.366</v>
      </c>
      <c r="K10" s="354">
        <v>0</v>
      </c>
      <c r="L10" s="354">
        <v>0</v>
      </c>
      <c r="M10" s="354">
        <v>0</v>
      </c>
      <c r="N10" s="354">
        <v>0</v>
      </c>
      <c r="O10" s="490">
        <f t="shared" si="2"/>
        <v>3302.6639999999998</v>
      </c>
      <c r="P10" s="354">
        <v>0</v>
      </c>
      <c r="Q10" s="354">
        <v>0</v>
      </c>
      <c r="R10" s="354">
        <v>0</v>
      </c>
      <c r="S10" s="354">
        <v>0</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0</v>
      </c>
      <c r="G11" s="354">
        <v>0</v>
      </c>
      <c r="H11" s="354">
        <v>0</v>
      </c>
      <c r="I11" s="354">
        <v>0</v>
      </c>
      <c r="J11" s="490">
        <f t="shared" si="11"/>
        <v>1413.283</v>
      </c>
      <c r="K11" s="354">
        <v>0</v>
      </c>
      <c r="L11" s="354">
        <v>0</v>
      </c>
      <c r="M11" s="354">
        <v>0</v>
      </c>
      <c r="N11" s="354">
        <v>0</v>
      </c>
      <c r="O11" s="490">
        <f t="shared" si="2"/>
        <v>1816.963</v>
      </c>
      <c r="P11" s="354">
        <v>0</v>
      </c>
      <c r="Q11" s="354">
        <v>0</v>
      </c>
      <c r="R11" s="354">
        <v>0</v>
      </c>
      <c r="S11" s="354">
        <v>0</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0</v>
      </c>
      <c r="G12" s="354">
        <v>0</v>
      </c>
      <c r="H12" s="354">
        <v>0</v>
      </c>
      <c r="I12" s="354">
        <v>0</v>
      </c>
      <c r="J12" s="490">
        <f t="shared" si="11"/>
        <v>905.665</v>
      </c>
      <c r="K12" s="354">
        <v>0</v>
      </c>
      <c r="L12" s="354">
        <v>0</v>
      </c>
      <c r="M12" s="354">
        <v>0</v>
      </c>
      <c r="N12" s="354">
        <v>0</v>
      </c>
      <c r="O12" s="490">
        <f t="shared" si="2"/>
        <v>0.8950000000000955</v>
      </c>
      <c r="P12" s="354">
        <v>0</v>
      </c>
      <c r="Q12" s="354">
        <v>0</v>
      </c>
      <c r="R12" s="354">
        <v>0</v>
      </c>
      <c r="S12" s="354">
        <v>0</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0</v>
      </c>
      <c r="G13" s="354">
        <v>0</v>
      </c>
      <c r="H13" s="354">
        <v>0</v>
      </c>
      <c r="I13" s="354">
        <v>0</v>
      </c>
      <c r="J13" s="490">
        <f t="shared" si="11"/>
        <v>158.663</v>
      </c>
      <c r="K13" s="354">
        <v>0</v>
      </c>
      <c r="L13" s="354">
        <v>0</v>
      </c>
      <c r="M13" s="354">
        <v>0</v>
      </c>
      <c r="N13" s="354">
        <v>0</v>
      </c>
      <c r="O13" s="490">
        <f t="shared" si="2"/>
        <v>471.837</v>
      </c>
      <c r="P13" s="354">
        <v>0</v>
      </c>
      <c r="Q13" s="354">
        <v>0</v>
      </c>
      <c r="R13" s="354">
        <v>0</v>
      </c>
      <c r="S13" s="354">
        <v>0</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-75.201</v>
      </c>
      <c r="J59" s="506">
        <f>J51-Model!J60</f>
        <v>-62.09100000000001</v>
      </c>
      <c r="K59" s="511">
        <f>K51-Model!K60</f>
        <v>-8.201999999999998</v>
      </c>
      <c r="L59" s="511">
        <f>L51-Model!L60</f>
        <v>-15.945999999999998</v>
      </c>
      <c r="M59" s="511">
        <f>M51-Model!M60</f>
        <v>-9.976999999999997</v>
      </c>
      <c r="N59" s="511">
        <f>N51-Model!N60</f>
        <v>-150.326</v>
      </c>
      <c r="O59" s="506">
        <f>O51-Model!O60</f>
        <v>-184.45100000000002</v>
      </c>
      <c r="P59" s="511">
        <f>P51-Model!P60</f>
        <v>9.012</v>
      </c>
      <c r="Q59" s="511">
        <f>Q51-Model!Q60</f>
        <v>-11.253</v>
      </c>
      <c r="R59" s="511">
        <f>R51-Model!R60</f>
        <v>-11.229999999999997</v>
      </c>
      <c r="S59" s="511">
        <f>S51-Model!S60</f>
        <v>-59.480999999999995</v>
      </c>
      <c r="T59" s="506">
        <f>T51-Model!T60</f>
        <v>-72.952</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3: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3: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3: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0.6068774579781147</v>
      </c>
      <c r="G146" s="383">
        <f>IFERROR(Model!G61/Model!G28,"N/A")</f>
        <v>0.5636046642172995</v>
      </c>
      <c r="H146" s="383">
        <f>IFERROR(Model!H61/Model!H28,"N/A")</f>
        <v>0.5360410839646582</v>
      </c>
      <c r="I146" s="383">
        <f>IFERROR(Model!I61/Model!I28,"N/A")</f>
        <v>0.029096423934314088</v>
      </c>
      <c r="J146" s="384">
        <f>IFERROR(Model!J61/Model!J28,"N/A")</f>
        <v>0.4313694574043437</v>
      </c>
      <c r="K146" s="383">
        <f>IFERROR(Model!K61/Model!K28,"N/A")</f>
        <v>0.5040800981798886</v>
      </c>
      <c r="L146" s="383">
        <f>IFERROR(Model!L61/Model!L28,"N/A")</f>
        <v>0.5154467013720299</v>
      </c>
      <c r="M146" s="383">
        <f>IFERROR(Model!M61/Model!M28,"N/A")</f>
        <v>0.7257347508944191</v>
      </c>
      <c r="N146" s="383">
        <f>IFERROR(Model!N61/Model!N28,"N/A")</f>
        <v>0.25491879033747067</v>
      </c>
      <c r="O146" s="384">
        <f>IFERROR(Model!O61/Model!O28,"N/A")</f>
        <v>0.46096707680456495</v>
      </c>
      <c r="P146" s="383">
        <f>IFERROR(Model!P61/Model!P28,"N/A")</f>
        <v>0.7749314728337013</v>
      </c>
      <c r="Q146" s="383">
        <f>IFERROR(Model!Q61/Model!Q28,"N/A")</f>
        <v>0.7894291247518861</v>
      </c>
      <c r="R146" s="383">
        <f>IFERROR(Model!R61/Model!R28,"N/A")</f>
        <v>0.7788181383375158</v>
      </c>
      <c r="S146" s="383">
        <f>IFERROR(Model!S61/Model!S28,"N/A")</f>
        <v>0.11187066366377243</v>
      </c>
      <c r="T146" s="384">
        <f>IFERROR(Model!T61/Model!T28,"N/A")</f>
        <v>0.5843561974730505</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3: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0.5959721096666879</v>
      </c>
      <c r="G154" s="383">
        <f>IFERROR(Model!G36/Model!G28,"N/A")</f>
        <v>0.5543186422669194</v>
      </c>
      <c r="H154" s="383">
        <f>IFERROR(Model!H36/Model!H28,"N/A")</f>
        <v>0.5282342662739796</v>
      </c>
      <c r="I154" s="383">
        <f>IFERROR(Model!I36/Model!I28,"N/A")</f>
        <v>-0.00766530075509924</v>
      </c>
      <c r="J154" s="384">
        <f>IFERROR(Model!J36/Model!J28,"N/A")</f>
        <v>0.41509139744962864</v>
      </c>
      <c r="K154" s="383">
        <f>IFERROR(Model!K36/Model!K28,"N/A")</f>
        <v>0.4940649894363592</v>
      </c>
      <c r="L154" s="383">
        <f>IFERROR(Model!L36/Model!L28,"N/A")</f>
        <v>0.5013770964305265</v>
      </c>
      <c r="M154" s="383">
        <f>IFERROR(Model!M36/Model!M28,"N/A")</f>
        <v>0.7094672148853238</v>
      </c>
      <c r="N154" s="383">
        <f>IFERROR(Model!N36/Model!N28,"N/A")</f>
        <v>0.2289503511952892</v>
      </c>
      <c r="O154" s="384">
        <f>IFERROR(Model!O36/Model!O28,"N/A")</f>
        <v>0.44305291943567904</v>
      </c>
      <c r="P154" s="383">
        <f>IFERROR(Model!P36/Model!P28,"N/A")</f>
        <v>0.7666397124695361</v>
      </c>
      <c r="Q154" s="383">
        <f>IFERROR(Model!Q36/Model!Q28,"N/A")</f>
        <v>0.7765577420185997</v>
      </c>
      <c r="R154" s="383">
        <f>IFERROR(Model!R36/Model!R28,"N/A")</f>
        <v>0.7679520545023005</v>
      </c>
      <c r="S154" s="383">
        <f>IFERROR(Model!S36/Model!S28,"N/A")</f>
        <v>0.08601667786697631</v>
      </c>
      <c r="T154" s="384">
        <f>IFERROR(Model!T36/Model!T28,"N/A")</f>
        <v>0.5691667157459039</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3: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3: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3: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3: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0.9429360781389435</v>
      </c>
      <c r="H162" s="383">
        <f>IFERROR((Model!H36-Model!G36)/('Segment Analysis'!H7-'Segment Analysis'!G7),"N/A")</f>
        <v>0.3898130517232656</v>
      </c>
      <c r="I162" s="383">
        <f>IFERROR((Model!I36-Model!H36)/('Segment Analysis'!I7-'Segment Analysis'!H7),"N/A")</f>
        <v>10.294452786069984</v>
      </c>
      <c r="J162" s="384"/>
      <c r="K162" s="383">
        <f>IFERROR((Model!K36-Model!I36)/('Segment Analysis'!K7-'Segment Analysis'!I7),"N/A")</f>
        <v>3.879774179654196</v>
      </c>
      <c r="L162" s="383">
        <f>IFERROR((Model!L36-Model!K36)/('Segment Analysis'!L7-'Segment Analysis'!K7),"N/A")</f>
        <v>1.4565056312981621</v>
      </c>
      <c r="M162" s="383">
        <f>IFERROR((Model!M36-Model!L36)/('Segment Analysis'!M7-'Segment Analysis'!L7),"N/A")</f>
        <v>-1.495317821504621</v>
      </c>
      <c r="N162" s="383">
        <f>IFERROR((Model!N36-Model!M36)/('Segment Analysis'!N7-'Segment Analysis'!M7),"N/A")</f>
        <v>-0.3670583672707813</v>
      </c>
      <c r="O162" s="384"/>
      <c r="P162" s="383">
        <f>IFERROR((Model!P36-Model!N36)/('Segment Analysis'!P7-'Segment Analysis'!N7),"N/A")</f>
        <v>-0.7398187765609975</v>
      </c>
      <c r="Q162" s="383">
        <f>IFERROR((Model!Q36-Model!P36)/('Segment Analysis'!Q7-'Segment Analysis'!P7),"N/A")</f>
        <v>0.8915179485270845</v>
      </c>
      <c r="R162" s="383">
        <f>IFERROR((Model!R36-Model!Q36)/('Segment Analysis'!R7-'Segment Analysis'!Q7),"N/A")</f>
        <v>0.7263172697511513</v>
      </c>
      <c r="S162" s="383">
        <f>IFERROR((Model!S36-Model!R36)/('Segment Analysis'!S7-'Segment Analysis'!R7),"N/A")</f>
        <v>-8.549660194551269</v>
      </c>
      <c r="T162" s="384"/>
      <c r="U162" s="385">
        <f>IFERROR((Model!U36-Model!S36)/('Segment Analysis'!U7-'Segment Analysis'!S7),"N/A")</f>
        <v>-0.06854247078943324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3: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3: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3: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3: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3: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-0.04255872291402818</v>
      </c>
      <c r="L186" s="383">
        <f>IFERROR(Model!L36/Model!G36-1,"N/A")</f>
        <v>0.178987088080103</v>
      </c>
      <c r="M186" s="383">
        <f>IFERROR(Model!M36/Model!H36-1,"N/A")</f>
        <v>0.3340658197487296</v>
      </c>
      <c r="N186" s="383">
        <f>IFERROR(Model!N36/Model!I36-1,"N/A")</f>
        <v>-57.52693516866561</v>
      </c>
      <c r="O186" s="384">
        <f>IFERROR(Model!O36/Model!J36-1,"N/A")</f>
        <v>0.42223313011569075</v>
      </c>
      <c r="P186" s="383">
        <f>IFERROR(Model!P36/Model!K36-1,"N/A")</f>
        <v>0.6447492222845401</v>
      </c>
      <c r="Q186" s="383">
        <f>IFERROR(Model!Q36/Model!L36-1,"N/A")</f>
        <v>0.769818809560568</v>
      </c>
      <c r="R186" s="383">
        <f>IFERROR(Model!R36/Model!M36-1,"N/A")</f>
        <v>0.6480608724146575</v>
      </c>
      <c r="S186" s="383">
        <f>IFERROR(Model!S36/Model!N36-1,"N/A")</f>
        <v>-0.6582965748261423</v>
      </c>
      <c r="T186" s="384">
        <f>IFERROR(Model!T36/Model!O36-1,"N/A")</f>
        <v>0.4340840387851479</v>
      </c>
      <c r="U186" s="385">
        <f>IFERROR(Model!U36/Model!P36-1,"N/A")</f>
        <v>-0.8107318778993426</v>
      </c>
      <c r="V186" s="385">
        <f>IFERROR(Model!V36/Model!Q36-1,"N/A")</f>
        <v>-0.8038426705491479</v>
      </c>
      <c r="W186" s="385">
        <f>IFERROR(Model!W36/Model!R36-1,"N/A")</f>
        <v>-0.8007920982304642</v>
      </c>
      <c r="X186" s="385">
        <f>IFERROR(Model!X36/Model!S36-1,"N/A")</f>
        <v>0.7784414281389456</v>
      </c>
      <c r="Y186" s="384">
        <f>IFERROR(Model!Y36/Model!T36-1,"N/A")</f>
        <v>-0.7343585246109736</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-0.04070418916555629</v>
      </c>
      <c r="L188" s="383">
        <f>IFERROR(Model!L61/Model!G61-1,"N/A")</f>
        <v>0.19210148408826666</v>
      </c>
      <c r="M188" s="383">
        <f>IFERROR(Model!M61/Model!H61-1,"N/A")</f>
        <v>0.3447803012632782</v>
      </c>
      <c r="N188" s="383">
        <f>IFERROR(Model!N61/Model!I61-1,"N/A")</f>
        <v>15.580802936863968</v>
      </c>
      <c r="O188" s="384">
        <f>IFERROR(Model!O61/Model!J61-1,"N/A")</f>
        <v>0.42389982794290115</v>
      </c>
      <c r="P188" s="383">
        <f>IFERROR(Model!P61/Model!K61-1,"N/A")</f>
        <v>0.6295069072151025</v>
      </c>
      <c r="Q188" s="383">
        <f>IFERROR(Model!Q61/Model!L61-1,"N/A")</f>
        <v>0.7500438222623651</v>
      </c>
      <c r="R188" s="383">
        <f>IFERROR(Model!R61/Model!M61-1,"N/A")</f>
        <v>0.6339155705999451</v>
      </c>
      <c r="S188" s="383">
        <f>IFERROR(Model!S61/Model!N61-1,"N/A")</f>
        <v>-0.6008626712432807</v>
      </c>
      <c r="T188" s="384">
        <f>IFERROR(Model!T61/Model!O61-1,"N/A")</f>
        <v>0.415136901120728</v>
      </c>
      <c r="U188" s="385">
        <f>IFERROR(Model!U61/Model!P61-1,"N/A")</f>
        <v>-0.8040609582613825</v>
      </c>
      <c r="V188" s="385">
        <f>IFERROR(Model!V61/Model!Q61-1,"N/A")</f>
        <v>-0.799159198466232</v>
      </c>
      <c r="W188" s="385">
        <f>IFERROR(Model!W61/Model!R61-1,"N/A")</f>
        <v>-0.7971461869914938</v>
      </c>
      <c r="X188" s="385">
        <f>IFERROR(Model!X61/Model!S61-1,"N/A")</f>
        <v>0.37446374606798916</v>
      </c>
      <c r="Y188" s="384">
        <f>IFERROR(Model!Y61/Model!T61-1,"N/A")</f>
        <v>-0.7337340157231587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3: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3: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3: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-0.16958412480652896</v>
      </c>
      <c r="H206" s="383">
        <f>IFERROR(Model!H36/Model!G36-1,"N/A")</f>
        <v>0.1325179435179622</v>
      </c>
      <c r="I206" s="383">
        <f>IFERROR(Model!I36/Model!H36-1,"N/A")</f>
        <v>-1.013756328653407</v>
      </c>
      <c r="J206" s="384"/>
      <c r="K206" s="383">
        <f>IFERROR(Model!K36/Model!J36-1,"N/A")</f>
        <v>-0.6528418085074792</v>
      </c>
      <c r="L206" s="383">
        <f>IFERROR(Model!L36/Model!K36-1,"N/A")</f>
        <v>0.02256881755676443</v>
      </c>
      <c r="M206" s="383">
        <f>IFERROR(Model!M36/Model!L36-1,"N/A")</f>
        <v>0.2814843300444909</v>
      </c>
      <c r="N206" s="383">
        <f>IFERROR(Model!N36/Model!M36-1,"N/A")</f>
        <v>-0.41711789145721934</v>
      </c>
      <c r="O206" s="384"/>
      <c r="P206" s="383">
        <f>IFERROR(Model!P36/Model!O36-1,"N/A")</f>
        <v>-0.5985270252981771</v>
      </c>
      <c r="Q206" s="383">
        <f>IFERROR(Model!Q36/Model!P36-1,"N/A")</f>
        <v>0.10032672632508066</v>
      </c>
      <c r="R206" s="383">
        <f>IFERROR(Model!R36/Model!Q36-1,"N/A")</f>
        <v>0.19332226075912273</v>
      </c>
      <c r="S206" s="383">
        <f>IFERROR(Model!S36/Model!R36-1,"N/A")</f>
        <v>-0.8791471745398516</v>
      </c>
      <c r="T206" s="384"/>
      <c r="U206" s="385">
        <f>IFERROR(Model!U36/Model!T36-1,"N/A")</f>
        <v>-0.9470142377009171</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-0.17084510904180117</v>
      </c>
      <c r="H208" s="383">
        <f>IFERROR(Model!H61/Model!G61-1,"N/A")</f>
        <v>0.1303202396622234</v>
      </c>
      <c r="I208" s="383">
        <f>IFERROR(Model!I61/Model!H61-1,"N/A")</f>
        <v>-0.9485433566292601</v>
      </c>
      <c r="J208" s="384"/>
      <c r="K208" s="383">
        <f>IFERROR(Model!K61/Model!I61-1,"N/A")</f>
        <v>18.891792673508707</v>
      </c>
      <c r="L208" s="383">
        <f>IFERROR(Model!L61/Model!K61-1,"N/A")</f>
        <v>0.030377454885914368</v>
      </c>
      <c r="M208" s="383">
        <f>IFERROR(Model!M61/Model!L61-1,"N/A")</f>
        <v>0.2750864022113726</v>
      </c>
      <c r="N208" s="383">
        <f>IFERROR(Model!N61/Model!M61-1,"N/A")</f>
        <v>-0.3655525272631963</v>
      </c>
      <c r="O208" s="384"/>
      <c r="P208" s="383">
        <f>IFERROR(Model!P61/Model!N61-1,"N/A")</f>
        <v>0.9549001144153177</v>
      </c>
      <c r="Q208" s="383">
        <f>IFERROR(Model!Q61/Model!P61-1,"N/A")</f>
        <v>0.10659592269128182</v>
      </c>
      <c r="R208" s="383">
        <f>IFERROR(Model!R61/Model!Q61-1,"N/A")</f>
        <v>0.19047506121311653</v>
      </c>
      <c r="S208" s="383">
        <f>IFERROR(Model!S61/Model!R61-1,"N/A")</f>
        <v>-0.845015449964996</v>
      </c>
      <c r="T208" s="384"/>
      <c r="U208" s="385">
        <f>IFERROR(Model!U61/Model!S61-1,"N/A")</f>
        <v>-0.04032715680491772</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0.837175799115177</v>
      </c>
      <c r="G7" s="383">
        <f>IF($C$5="Operating Margins",'Segment Analysis'!G155,Model!G66)</f>
        <v>0.7748856949767426</v>
      </c>
      <c r="H7" s="383">
        <f>IF($C$5="Operating Margins",'Segment Analysis'!H155,Model!H66)</f>
        <v>0.7348725927846828</v>
      </c>
      <c r="I7" s="383">
        <f>IF($C$5="Operating Margins",'Segment Analysis'!I155,Model!I66)</f>
        <v>0.8545012718511386</v>
      </c>
      <c r="J7" s="384">
        <f>IF($C$5="Operating Margins",'Segment Analysis'!J155,Model!J66)</f>
        <v>0.8001187423567984</v>
      </c>
      <c r="K7" s="383">
        <f>IF($C$5="Operating Margins",'Segment Analysis'!K155,Model!K66)</f>
        <v>0.7692026684644757</v>
      </c>
      <c r="L7" s="383">
        <f>IF($C$5="Operating Margins",'Segment Analysis'!L155,Model!L66)</f>
        <v>0.7579769559765421</v>
      </c>
      <c r="M7" s="383">
        <f>IF($C$5="Operating Margins",'Segment Analysis'!M155,Model!M66)</f>
        <v>1</v>
      </c>
      <c r="N7" s="383">
        <f>IF($C$5="Operating Margins",'Segment Analysis'!N155,Model!N66)</f>
        <v>0.8914220729151593</v>
      </c>
      <c r="O7" s="384">
        <f>IF($C$5="Operating Margins",'Segment Analysis'!O155,Model!O66)</f>
        <v>0.8569241470456984</v>
      </c>
      <c r="P7" s="383">
        <f>IF($C$5="Operating Margins",'Segment Analysis'!P155,Model!P66)</f>
        <v>1</v>
      </c>
      <c r="Q7" s="383">
        <f>IF($C$5="Operating Margins",'Segment Analysis'!Q155,Model!Q66)</f>
        <v>1</v>
      </c>
      <c r="R7" s="383">
        <f>IF($C$5="Operating Margins",'Segment Analysis'!R155,Model!R66)</f>
        <v>1</v>
      </c>
      <c r="S7" s="383">
        <f>IF($C$5="Operating Margins",'Segment Analysis'!S155,Model!S66)</f>
        <v>0.8527338972840761</v>
      </c>
      <c r="T7" s="384">
        <f>IF($C$5="Operating Margins",'Segment Analysis'!T155,Model!T66)</f>
        <v>0.9567110003727797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-0.2750895825948002</v>
      </c>
      <c r="G40" s="383">
        <f>Model!G67</f>
        <v>-0.2726608997031293</v>
      </c>
      <c r="H40" s="383">
        <f>Model!H67</f>
        <v>-0.27056596037495995</v>
      </c>
      <c r="I40" s="383">
        <f>Model!I67</f>
        <v>-0.9662099099253598</v>
      </c>
      <c r="J40" s="384">
        <f>Model!J67</f>
        <v>-0.4609389191884592</v>
      </c>
      <c r="K40" s="383">
        <f>Model!K67</f>
        <v>-0.34176230828964527</v>
      </c>
      <c r="L40" s="383">
        <f>Model!L67</f>
        <v>-0.3200967427849534</v>
      </c>
      <c r="M40" s="383">
        <f>Model!M67</f>
        <v>-0.2763361431145338</v>
      </c>
      <c r="N40" s="383">
        <f>Model!N67</f>
        <v>-0.7064234829247293</v>
      </c>
      <c r="O40" s="384">
        <f>Model!O67</f>
        <v>-0.45914812918265246</v>
      </c>
      <c r="P40" s="383">
        <f>Model!P67</f>
        <v>-0.2250685271662986</v>
      </c>
      <c r="Q40" s="383">
        <f>Model!Q67</f>
        <v>-0.210570875248114</v>
      </c>
      <c r="R40" s="383">
        <f>Model!R67</f>
        <v>-0.22118186166248427</v>
      </c>
      <c r="S40" s="383">
        <f>Model!S67</f>
        <v>-0.8564673322560903</v>
      </c>
      <c r="T40" s="384">
        <f>Model!T67</f>
        <v>-0.38596934139917927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0.00008444127320551739</v>
      </c>
      <c r="M50" s="383">
        <f>Model!M69</f>
        <v>0.00009324151323516659</v>
      </c>
      <c r="N50" s="383">
        <f>Model!N69</f>
        <v>0</v>
      </c>
      <c r="O50" s="384">
        <f>Model!O69</f>
        <v>0.00003724989489321324</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0.021699739851170668</v>
      </c>
      <c r="G64" s="383">
        <f>Model!G71</f>
        <v>0.010292216476462198</v>
      </c>
      <c r="H64" s="383">
        <f>Model!H71</f>
        <v>0.04355942604436903</v>
      </c>
      <c r="I64" s="383">
        <f>Model!I71</f>
        <v>-0.03577746404606193</v>
      </c>
      <c r="J64" s="384">
        <f>Model!J71</f>
        <v>0.03531758341318996</v>
      </c>
      <c r="K64" s="383">
        <f>Model!K71</f>
        <v>0.06028622463160749</v>
      </c>
      <c r="L64" s="383">
        <f>Model!L71</f>
        <v>0.07934132386393238</v>
      </c>
      <c r="M64" s="383">
        <f>Model!M71</f>
        <v>0.03417523993768717</v>
      </c>
      <c r="N64" s="383">
        <f>Model!N71</f>
        <v>0.123105711349078</v>
      </c>
      <c r="O64" s="384">
        <f>Model!O71</f>
        <v>0.06067933687634511</v>
      </c>
      <c r="P64" s="383">
        <f>Model!P71</f>
        <v>0.004961800488571208</v>
      </c>
      <c r="Q64" s="383">
        <f>Model!Q71</f>
        <v>0.013800326975061965</v>
      </c>
      <c r="R64" s="383">
        <f>Model!R71</f>
        <v>0.023740367130260082</v>
      </c>
      <c r="S64" s="383">
        <f>Model!S71</f>
        <v>-0.11594869925680569</v>
      </c>
      <c r="T64" s="384">
        <f>Model!T71</f>
        <v>0.01951908411639157</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-0.024637492928167797</v>
      </c>
      <c r="H92" s="383">
        <f>Model!H203</f>
        <v>-0.008026623693358277</v>
      </c>
      <c r="I92" s="383">
        <f>Model!I203</f>
        <v>-0.007490097602484887</v>
      </c>
      <c r="J92" s="384">
        <f>Model!J203</f>
        <v>-0.007527904743382412</v>
      </c>
      <c r="K92" s="383">
        <f>Model!K203</f>
        <v>0.027296425493076266</v>
      </c>
      <c r="L92" s="383">
        <f>Model!L203</f>
        <v>-0.046510534752509665</v>
      </c>
      <c r="M92" s="383">
        <f>Model!M203</f>
        <v>-0.01647266733821277</v>
      </c>
      <c r="N92" s="383">
        <f>Model!N203</f>
        <v>-0.00877579546133066</v>
      </c>
      <c r="O92" s="384">
        <f>Model!O203</f>
        <v>-0.010740386360876484</v>
      </c>
      <c r="P92" s="383">
        <f>Model!P203</f>
        <v>0.0132660673594484</v>
      </c>
      <c r="Q92" s="383">
        <f>Model!Q203</f>
        <v>-0.0365989379317208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0.028011080253025802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0.01734147354044241</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0.017439246893205876</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-0.8101773730438487</v>
      </c>
      <c r="T128" s="384">
        <f>Model!T235</f>
        <v>-0.7992248863464319</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0.08243215999999998</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0.7556543553799723</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0.761010860168882</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169.402</v>
      </c>
      <c r="J170" s="278">
        <f>Model!J275</f>
        <v>334.674</v>
      </c>
      <c r="K170" s="348">
        <f>Model!K275</f>
        <v>43.033</v>
      </c>
      <c r="L170" s="348">
        <f>Model!L275</f>
        <v>0.946</v>
      </c>
      <c r="M170" s="348">
        <f>Model!M275</f>
        <v>0.332</v>
      </c>
      <c r="N170" s="348">
        <f>Model!N275</f>
        <v>44.312</v>
      </c>
      <c r="O170" s="278">
        <f>Model!O275</f>
        <v>88.62299999999999</v>
      </c>
      <c r="P170" s="348">
        <f>Model!P275</f>
        <v>56.318</v>
      </c>
      <c r="Q170" s="348">
        <f>Model!Q275</f>
        <v>1.25</v>
      </c>
      <c r="R170" s="348">
        <f>Model!R275</f>
        <v>0.918</v>
      </c>
      <c r="S170" s="348">
        <f>Model!S275</f>
        <v>58.515</v>
      </c>
      <c r="T170" s="278">
        <f>Model!T275</f>
        <v>117.001</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0.0493181900689455</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-0.11594869925680569</v>
      </c>
      <c r="H9" s="8"/>
      <c r="I9" s="8"/>
      <c r="J9" s="122" t="s">
        <v>908</v>
      </c>
      <c r="K9" s="122"/>
      <c r="L9" s="122"/>
      <c r="M9" s="706">
        <f t="shared" ref="M9:N9" si="0">SUM(M6:M8)</f>
        <v>22637.030379999997</v>
      </c>
      <c r="N9" s="707">
        <f t="shared" si="0"/>
        <v>1</v>
      </c>
      <c r="O9" s="707">
        <f>SUMPRODUCT(N6:N8,O6:O8)</f>
        <v>0.07100816435551434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0.07100816435551434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0.01951908411639157</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0.0493181900689455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0.0000776427424838827</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0.07100816435551434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-0.11594869925680569</v>
      </c>
      <c r="G47" s="750">
        <f>IF(ISERROR(D47*(1+(1-F47)*E47)),"NA",(D47*(1+(1-F47)*E47)))</f>
        <v>4.4909766829330175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8876.894857278807</v>
      </c>
      <c r="G7" s="760">
        <f>SUM(E7:F7)</f>
        <v>17347.925237278807</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66.5260759872896</v>
      </c>
      <c r="R10" s="204">
        <f>Q10/Share_Price-1</f>
        <v>0.7493051797867367</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66.5260759872896</v>
      </c>
      <c r="AJ12" s="204">
        <f>AI12/Share_Price-1</f>
        <v>0.7493051797867367</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90.28367868732587</v>
      </c>
      <c r="R14" s="204">
        <f>Q14/Share_Price-1</f>
        <v>1.3740120611971043</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53.666472248492624</v>
      </c>
      <c r="R15" s="204">
        <f>Q15/Share_Price-1</f>
        <v>0.41116151060985073</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27.471298949432587</v>
      </c>
      <c r="R19" s="204">
        <f>Q19/Share_Price-1</f>
        <v>-0.2776413634122381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15.829604403570448</v>
      </c>
      <c r="R20" s="204">
        <f>Q20/Share_Price-1</f>
        <v>-0.5837600735321997</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104.15236438417446</v>
      </c>
      <c r="R23" s="204">
        <f>Q23/Share_Price-1</f>
        <v>1.738689570974874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5214.548000000001</v>
      </c>
      <c r="H32" s="324">
        <f>Model!O61</f>
        <v>7424.994000000001</v>
      </c>
      <c r="I32" s="324">
        <f>Model!T61</f>
        <v>10507.383</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5017.773000000001</v>
      </c>
      <c r="H33" s="324">
        <f>Model!O36</f>
        <v>7136.443000000001</v>
      </c>
      <c r="I33" s="324">
        <f>Model!T36</f>
        <v>10234.258999999998</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2510.3410000000013</v>
      </c>
      <c r="H35" s="278">
        <f>Model!O51</f>
        <v>4497.765</v>
      </c>
      <c r="I35" s="278">
        <f>Model!T51</f>
        <v>9215.676</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0.7916948334907481</v>
      </c>
      <c r="I36" s="485">
        <f t="shared" si="12"/>
        <v>1.0489456430026909</v>
      </c>
      <c r="J36" s="797"/>
      <c r="K36" s="798"/>
      <c r="L36" s="798"/>
      <c r="M36" s="799"/>
      <c r="N36" s="485">
        <f>N35/I35-1</f>
        <v>-0.789310839468488</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2510.3410000000013</v>
      </c>
      <c r="H38" s="278">
        <f t="shared" ref="H38:J38" si="14">H35-H37</f>
        <v>4497.765</v>
      </c>
      <c r="I38" s="278">
        <f t="shared" si="14"/>
        <v>9215.676</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-12.545180000000073</v>
      </c>
      <c r="K46" s="792">
        <f>Model!V79</f>
        <v>-12.796083600000202</v>
      </c>
      <c r="L46" s="792">
        <f>Model!W79</f>
        <v>-13.05200527199986</v>
      </c>
      <c r="M46" s="793">
        <f>Model!X79</f>
        <v>-13.313045377440176</v>
      </c>
      <c r="N46" s="324">
        <f>Model!Y79</f>
        <v>-51.70631424944031</v>
      </c>
      <c r="O46" s="324">
        <f>Model!AD79</f>
        <v>-55.96857741866006</v>
      </c>
      <c r="P46" s="324">
        <f>Model!AE79</f>
        <v>-55.12004187510729</v>
      </c>
      <c r="Q46" s="324">
        <f>Model!AF79</f>
        <v>-79.00539335432131</v>
      </c>
      <c r="R46" s="324">
        <f>Model!AG79</f>
        <v>-73.87004278628956</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0.9754390025696141</v>
      </c>
      <c r="O56" s="804">
        <f t="shared" si="27"/>
        <v>0.91939860967067</v>
      </c>
      <c r="P56" s="804">
        <f t="shared" si="27"/>
        <v>0.8584422045222446</v>
      </c>
      <c r="Q56" s="804">
        <f t="shared" si="27"/>
        <v>0.8015272274220406</v>
      </c>
      <c r="R56" s="804">
        <f t="shared" si="27"/>
        <v>0.7483857304714054</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437.9291928376437</v>
      </c>
      <c r="O58" s="394">
        <f t="shared" si="28"/>
        <v>495.3234266439664</v>
      </c>
      <c r="P58" s="394">
        <f t="shared" si="28"/>
        <v>550.355167517342</v>
      </c>
      <c r="Q58" s="394">
        <f t="shared" si="28"/>
        <v>590.9464219871749</v>
      </c>
      <c r="R58" s="416">
        <f t="shared" si="28"/>
        <v>606.9431455520777</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0.13105825038615504</v>
      </c>
      <c r="P59" s="485">
        <f t="shared" si="29"/>
        <v>0.1111026410485767</v>
      </c>
      <c r="Q59" s="485">
        <f t="shared" si="29"/>
        <v>0.07375465311417062</v>
      </c>
      <c r="R59" s="485">
        <f t="shared" si="29"/>
        <v>0.02706966819616352</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16217.465770868726</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12501.649408275705</v>
      </c>
      <c r="L66" s="8"/>
      <c r="M66" s="8"/>
      <c r="N66" s="185" t="s">
        <v>972</v>
      </c>
      <c r="O66" s="8"/>
      <c r="P66" s="8"/>
      <c r="Q66" s="8"/>
      <c r="R66" s="809">
        <f>R65*R56</f>
        <v>12136.919967326607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2681.4973545382045</v>
      </c>
      <c r="L67" s="8"/>
      <c r="M67" s="8"/>
      <c r="N67" s="185" t="s">
        <v>974</v>
      </c>
      <c r="O67" s="8"/>
      <c r="P67" s="8"/>
      <c r="Q67" s="8"/>
      <c r="R67" s="809">
        <f>SUM(N58:R58)</f>
        <v>2681.4973545382045</v>
      </c>
      <c r="S67" s="8"/>
      <c r="T67" s="8"/>
      <c r="U67" s="8"/>
      <c r="V67" s="8"/>
      <c r="W67" s="186"/>
      <c r="X67" s="8" t="s">
        <v>974</v>
      </c>
      <c r="Y67" s="8"/>
      <c r="Z67" s="8"/>
      <c r="AA67" s="8"/>
      <c r="AB67" s="809">
        <f>SUM(N58:R58)</f>
        <v>2681.4973545382045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15183.14676281391</v>
      </c>
      <c r="L69" s="8"/>
      <c r="M69" s="8"/>
      <c r="N69" s="187" t="s">
        <v>10</v>
      </c>
      <c r="O69" s="122"/>
      <c r="P69" s="122"/>
      <c r="Q69" s="122"/>
      <c r="R69" s="810">
        <f>R66+R67</f>
        <v>14818.41732186481</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4440.904819263996</v>
      </c>
      <c r="L70" s="8"/>
      <c r="M70" s="8"/>
      <c r="N70" s="185" t="s">
        <v>975</v>
      </c>
      <c r="O70" s="8"/>
      <c r="P70" s="8"/>
      <c r="Q70" s="8"/>
      <c r="R70" s="809">
        <f t="shared" ref="R70:R75" si="30">K70</f>
        <v>4440.904819263996</v>
      </c>
      <c r="S70" s="8"/>
      <c r="T70" s="8"/>
      <c r="U70" s="8"/>
      <c r="V70" s="8"/>
      <c r="W70" s="186"/>
      <c r="X70" s="8" t="s">
        <v>975</v>
      </c>
      <c r="Y70" s="8"/>
      <c r="Z70" s="8"/>
      <c r="AA70" s="8"/>
      <c r="AB70" s="811">
        <f>Model!$V$120</f>
        <v>7518.996142721193</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15183.14676281391</v>
      </c>
      <c r="L76" s="8"/>
      <c r="M76" s="8"/>
      <c r="N76" s="187" t="s">
        <v>13</v>
      </c>
      <c r="O76" s="122"/>
      <c r="P76" s="122"/>
      <c r="Q76" s="122"/>
      <c r="R76" s="810">
        <f>SUM(R66:R67)</f>
        <v>14818.41732186481</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68.16349906536553</v>
      </c>
      <c r="L80" s="8"/>
      <c r="M80" s="8"/>
      <c r="N80" s="187" t="s">
        <v>15</v>
      </c>
      <c r="O80" s="122"/>
      <c r="P80" s="122"/>
      <c r="Q80" s="122"/>
      <c r="R80" s="815">
        <f>R76/R78</f>
        <v>66.5260759872896</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0.7923612691392461</v>
      </c>
      <c r="L81" s="8"/>
      <c r="M81" s="8"/>
      <c r="N81" s="816" t="s">
        <v>12</v>
      </c>
      <c r="O81" s="121"/>
      <c r="P81" s="121"/>
      <c r="Q81" s="121"/>
      <c r="R81" s="817">
        <f>R80/Share_Price-1</f>
        <v>0.7493051797867367</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7.766603955022025</v>
      </c>
      <c r="L83" s="8"/>
      <c r="M83" s="8"/>
      <c r="N83" s="8" t="s">
        <v>983</v>
      </c>
      <c r="O83" s="8"/>
      <c r="P83" s="8"/>
      <c r="Q83" s="8"/>
      <c r="R83" s="819">
        <f>(K65*Discount_Rate-R63)/(R63+K65)</f>
        <v>0.021419235451314265</v>
      </c>
      <c r="S83" s="8"/>
      <c r="T83" s="8"/>
      <c r="U83" s="8"/>
      <c r="V83" s="8"/>
      <c r="W83" s="8"/>
      <c r="X83" s="8" t="s">
        <v>982</v>
      </c>
      <c r="Y83" s="8"/>
      <c r="Z83" s="8"/>
      <c r="AA83" s="8"/>
      <c r="AB83" s="818">
        <f>R65/AB63</f>
        <v>7.25882409552753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0.07100816435551434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-0.11594869925680569</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0.07100816435551434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68.16349906536553</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0.06100816435551434</v>
      </c>
      <c r="F103" s="834">
        <v>146.6099932465139</v>
      </c>
      <c r="G103" s="835">
        <v>146.6099932465139</v>
      </c>
      <c r="H103" s="835">
        <v>146.6099932465139</v>
      </c>
      <c r="I103" s="835">
        <v>146.6099932465139</v>
      </c>
      <c r="J103" s="836">
        <v>146.6099932465139</v>
      </c>
      <c r="K103" s="8"/>
      <c r="L103" s="719" t="s">
        <v>44</v>
      </c>
      <c r="M103" s="833">
        <f t="shared" ref="M103:M107" si="35">E103</f>
        <v>0.06100816435551434</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0.06600816435551433</v>
      </c>
      <c r="F104" s="839">
        <v>146.6099932465139</v>
      </c>
      <c r="G104" s="840">
        <v>146.6099932465139</v>
      </c>
      <c r="H104" s="840">
        <v>146.6099932465139</v>
      </c>
      <c r="I104" s="840">
        <v>146.6099932465139</v>
      </c>
      <c r="J104" s="841">
        <v>146.6099932465139</v>
      </c>
      <c r="K104" s="8"/>
      <c r="L104" s="724"/>
      <c r="M104" s="833">
        <f t="shared" si="35"/>
        <v>0.06600816435551433</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0.07100816435551434</v>
      </c>
      <c r="F105" s="844">
        <v>146.6099932465139</v>
      </c>
      <c r="G105" s="840">
        <v>146.6099932465139</v>
      </c>
      <c r="H105" s="840">
        <v>146.6099932465139</v>
      </c>
      <c r="I105" s="840">
        <v>146.6099932465139</v>
      </c>
      <c r="J105" s="841">
        <v>146.6099932465139</v>
      </c>
      <c r="K105" s="8"/>
      <c r="L105" s="724"/>
      <c r="M105" s="833">
        <f t="shared" si="35"/>
        <v>0.07100816435551434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0.07600816435551434</v>
      </c>
      <c r="F106" s="839">
        <v>146.6099932465139</v>
      </c>
      <c r="G106" s="840">
        <v>146.6099932465139</v>
      </c>
      <c r="H106" s="840">
        <v>146.6099932465139</v>
      </c>
      <c r="I106" s="840">
        <v>146.6099932465139</v>
      </c>
      <c r="J106" s="841">
        <v>146.6099932465139</v>
      </c>
      <c r="K106" s="8"/>
      <c r="L106" s="724"/>
      <c r="M106" s="833">
        <f t="shared" si="35"/>
        <v>0.07600816435551434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0.08100816435551435</v>
      </c>
      <c r="F107" s="845">
        <v>146.6099932465139</v>
      </c>
      <c r="G107" s="846">
        <v>146.6099932465139</v>
      </c>
      <c r="H107" s="846">
        <v>146.6099932465139</v>
      </c>
      <c r="I107" s="846">
        <v>146.6099932465139</v>
      </c>
      <c r="J107" s="847">
        <v>146.6099932465139</v>
      </c>
      <c r="K107" s="8"/>
      <c r="L107" s="729"/>
      <c r="M107" s="833">
        <f t="shared" si="35"/>
        <v>0.08100816435551435</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66.5260759872896</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0.06100816435551434</v>
      </c>
      <c r="F111" s="834">
        <v>39.287570414775445</v>
      </c>
      <c r="G111" s="835">
        <v>41.8528356935007</v>
      </c>
      <c r="H111" s="844">
        <v>44.871513150043214</v>
      </c>
      <c r="I111" s="835">
        <v>48.475467697564994</v>
      </c>
      <c r="J111" s="836">
        <v>52.85318670789136</v>
      </c>
      <c r="K111" s="8"/>
      <c r="L111" s="719" t="s">
        <v>44</v>
      </c>
      <c r="M111" s="833">
        <f t="shared" ref="M111:M115" si="42">E111</f>
        <v>0.06100816435551434</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0.06600816435551433</v>
      </c>
      <c r="F112" s="839">
        <v>38.72212619379026</v>
      </c>
      <c r="G112" s="840">
        <v>41.24495498386613</v>
      </c>
      <c r="H112" s="840">
        <v>44.213695276917925</v>
      </c>
      <c r="I112" s="840">
        <v>47.758030580567656</v>
      </c>
      <c r="J112" s="841">
        <v>52.063330171104326</v>
      </c>
      <c r="K112" s="8"/>
      <c r="L112" s="724"/>
      <c r="M112" s="833">
        <f t="shared" si="42"/>
        <v>0.06600816435551433</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0.07100816435551434</v>
      </c>
      <c r="F113" s="839">
        <v>36.853414514023115</v>
      </c>
      <c r="G113" s="840">
        <v>39.236171901998745</v>
      </c>
      <c r="H113" s="840">
        <v>42.04008308855112</v>
      </c>
      <c r="I113" s="840">
        <v>45.387631350032734</v>
      </c>
      <c r="J113" s="841">
        <v>49.453893970450665</v>
      </c>
      <c r="K113" s="8"/>
      <c r="L113" s="724"/>
      <c r="M113" s="833">
        <f t="shared" si="42"/>
        <v>0.07100816435551434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0.07600816435551434</v>
      </c>
      <c r="F114" s="839">
        <v>37.62577269915506</v>
      </c>
      <c r="G114" s="840">
        <v>40.066389689290126</v>
      </c>
      <c r="H114" s="840">
        <v>42.938387197413896</v>
      </c>
      <c r="I114" s="840">
        <v>46.36722271524662</v>
      </c>
      <c r="J114" s="841">
        <v>50.532224862684984</v>
      </c>
      <c r="K114" s="8"/>
      <c r="L114" s="724"/>
      <c r="M114" s="833">
        <f t="shared" si="42"/>
        <v>0.07600816435551434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0.08100816435551435</v>
      </c>
      <c r="F115" s="845">
        <v>37.09428582507126</v>
      </c>
      <c r="G115" s="846">
        <v>39.4950824165073</v>
      </c>
      <c r="H115" s="846">
        <v>42.32022124655978</v>
      </c>
      <c r="I115" s="846">
        <v>45.69311287891381</v>
      </c>
      <c r="J115" s="847">
        <v>49.79016005973365</v>
      </c>
      <c r="K115" s="8"/>
      <c r="L115" s="729"/>
      <c r="M115" s="833">
        <f t="shared" si="42"/>
        <v>0.08100816435551435</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4440.904819263996</v>
      </c>
      <c r="O131" s="186"/>
      <c r="P131" s="185" t="s">
        <v>1017</v>
      </c>
      <c r="Q131" s="8"/>
      <c r="R131" s="809">
        <f t="shared" ref="R131:R136" si="46">N131</f>
        <v>4440.904819263996</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20110.32829288709</v>
      </c>
      <c r="O138" s="186"/>
      <c r="P138" s="185" t="s">
        <v>1023</v>
      </c>
      <c r="Q138" s="8"/>
      <c r="R138" s="858">
        <f>SUM(R129:R136)</f>
        <v>11953.992027462738</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90.28367868732587</v>
      </c>
      <c r="O141" s="186"/>
      <c r="P141" s="185" t="s">
        <v>1015</v>
      </c>
      <c r="Q141" s="8"/>
      <c r="R141" s="858">
        <f>R138/R139</f>
        <v>53.666472248492624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1.3740120611971043</v>
      </c>
      <c r="O142" s="186"/>
      <c r="P142" s="304" t="s">
        <v>1016</v>
      </c>
      <c r="Q142" s="121"/>
      <c r="R142" s="817">
        <f>R141/Share_Price-1</f>
        <v>0.41116151060985073</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90.28367868732587</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53.666472248492624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4440.904819263996</v>
      </c>
      <c r="O209" s="8"/>
      <c r="P209" s="185" t="s">
        <v>1017</v>
      </c>
      <c r="Q209" s="8"/>
      <c r="R209" s="809">
        <f t="shared" ref="R209:R214" si="77">N209</f>
        <v>4440.904819263996</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6119.121955790311</v>
      </c>
      <c r="O216" s="8"/>
      <c r="P216" s="185" t="s">
        <v>1023</v>
      </c>
      <c r="Q216" s="8"/>
      <c r="R216" s="858">
        <f>SUM(R207:R214)</f>
        <v>3525.9810624777033</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27.471298949432587</v>
      </c>
      <c r="O219" s="8"/>
      <c r="P219" s="185" t="s">
        <v>1015</v>
      </c>
      <c r="Q219" s="8"/>
      <c r="R219" s="858">
        <f>R216/R217</f>
        <v>15.829604403570448</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-0.2776413634122381</v>
      </c>
      <c r="O220" s="8"/>
      <c r="P220" s="304" t="s">
        <v>1016</v>
      </c>
      <c r="Q220" s="121"/>
      <c r="R220" s="817">
        <f>R219/Share_Price-1</f>
        <v>-0.5837600735321997</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27.471298949432587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15.829604403570448</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4440.904819263996</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0.41509139744962864</v>
      </c>
      <c r="E7" s="899">
        <f>Summary!U16</f>
        <v>0.44305291943567904</v>
      </c>
      <c r="F7" s="899">
        <f>Summary!V16</f>
        <v>0.5691667157459039</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0.4313694574043437</v>
      </c>
      <c r="E8" s="899">
        <f>Summary!U28</f>
        <v>0.46096707680456495</v>
      </c>
      <c r="F8" s="899">
        <f>Summary!V28</f>
        <v>0.5843561974730505</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0.2076094377424493</v>
      </c>
      <c r="E9" s="902">
        <f>Summary!U20</f>
        <v>0.28177465700917614</v>
      </c>
      <c r="F9" s="902">
        <f>Summary!V20</f>
        <v>0.5156130647428273</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2136.8190000000013</v>
      </c>
      <c r="E71" s="876">
        <f t="array" ref="E71">INDEX(Data,MATCH($C71,Line_Items,0),MATCH(Charts!E$70,Fiscal_Periods,0))</f>
        <v>3648.5460000000003</v>
      </c>
      <c r="F71" s="876">
        <f t="array" ref="F71">INDEX(Data,MATCH($C71,Line_Items,0),MATCH(Charts!F$70,Fiscal_Periods,0))</f>
        <v>11106.984</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10.655097623089988</v>
      </c>
      <c r="M71" s="907">
        <f t="array" ref="M71">INDEX(Data,MATCH($K71,Line_Items,0),MATCH(Charts!M$70,Fiscal_Periods,0))</f>
        <v>20.106236030397856</v>
      </c>
      <c r="N71" s="907">
        <f t="array" ref="N71">INDEX(Data,MATCH($K71,Line_Items,0),MATCH(Charts!N$70,Fiscal_Periods,0))</f>
        <v>41.4277988685174</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0.7074660979708614</v>
      </c>
      <c r="F72" s="905">
        <f t="shared" si="10"/>
        <v>2.044221999667813</v>
      </c>
      <c r="G72" s="905">
        <f>G71/F71-1</f>
        <v>-1.058629071706138</v>
      </c>
      <c r="H72" s="905">
        <f t="shared" si="10"/>
        <v>-4.122053569058362</v>
      </c>
      <c r="I72" s="905">
        <f t="shared" si="10"/>
        <v>-0.069421805219406</v>
      </c>
      <c r="J72" s="8"/>
      <c r="K72" s="901" t="s">
        <v>1076</v>
      </c>
      <c r="L72" s="904">
        <v>0.26</v>
      </c>
      <c r="M72" s="905">
        <f t="shared" ref="M72:Q72" si="11">M71/L71-1</f>
        <v>0.8870062707662953</v>
      </c>
      <c r="N72" s="905">
        <f t="shared" si="11"/>
        <v>1.0604452671243032</v>
      </c>
      <c r="O72" s="905">
        <f t="shared" si="11"/>
        <v>-0.7921649789596534</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0.21900052016547855</v>
      </c>
      <c r="E29" s="935">
        <f>MEDIAN(D29:D32)</f>
        <v>0.17515042783175128</v>
      </c>
      <c r="F29" s="8"/>
      <c r="G29" s="8"/>
      <c r="H29" s="8"/>
      <c r="I29" s="8"/>
      <c r="J29" s="8"/>
      <c r="K29" s="8"/>
      <c r="L29" s="8"/>
      <c r="M29" s="8"/>
      <c r="N29" s="8"/>
      <c r="O29" s="780" t="str">
        <f t="shared" ref="O29:O33" si="8">INDEX($C$29:$C$33,MATCH(P29,$D$29:$D$33,0),1)</f>
        <v>Houlihan Lokey, Inc.</v>
      </c>
      <c r="P29" s="935">
        <f t="shared" ref="P29:P33" si="9">LARGE($D$29:$D$33,B29)</f>
        <v>0.3686049111169822</v>
      </c>
      <c r="Q29" s="935">
        <f t="shared" ref="Q29:Q33" si="10">E29</f>
        <v>0.17515042783175128</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0.0070001623203764015</v>
      </c>
      <c r="E30" s="935">
        <f t="shared" ref="E30:E33" si="12">E29</f>
        <v>0.17515042783175128</v>
      </c>
      <c r="F30" s="8"/>
      <c r="G30" s="8"/>
      <c r="H30" s="8"/>
      <c r="I30" s="8"/>
      <c r="J30" s="8"/>
      <c r="K30" s="8"/>
      <c r="L30" s="8"/>
      <c r="M30" s="8"/>
      <c r="N30" s="8"/>
      <c r="O30" s="780" t="str">
        <f t="shared" si="8"/>
        <v>Piper Sandler Companies</v>
      </c>
      <c r="P30" s="935">
        <f t="shared" si="9"/>
        <v>0.21900052016547855</v>
      </c>
      <c r="Q30" s="935">
        <f t="shared" si="10"/>
        <v>0.17515042783175128</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0.131300335498024</v>
      </c>
      <c r="E31" s="935">
        <f t="shared" si="12"/>
        <v>0.17515042783175128</v>
      </c>
      <c r="F31" s="8"/>
      <c r="G31" s="8"/>
      <c r="H31" s="8"/>
      <c r="I31" s="8"/>
      <c r="J31" s="8"/>
      <c r="K31" s="8"/>
      <c r="L31" s="8"/>
      <c r="M31" s="8"/>
      <c r="N31" s="8"/>
      <c r="O31" s="780" t="str">
        <f t="shared" si="8"/>
        <v>Raymond James Financial, Inc.</v>
      </c>
      <c r="P31" s="935">
        <f t="shared" si="9"/>
        <v>0.131300335498024</v>
      </c>
      <c r="Q31" s="935">
        <f t="shared" si="10"/>
        <v>0.17515042783175128</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0.3686049111169822</v>
      </c>
      <c r="E32" s="935">
        <f t="shared" si="12"/>
        <v>0.17515042783175128</v>
      </c>
      <c r="F32" s="8"/>
      <c r="G32" s="8"/>
      <c r="H32" s="8"/>
      <c r="I32" s="8"/>
      <c r="J32" s="8"/>
      <c r="K32" s="8"/>
      <c r="L32" s="8"/>
      <c r="M32" s="8"/>
      <c r="N32" s="8"/>
      <c r="O32" s="780" t="str">
        <f t="shared" si="8"/>
        <v>Stifel Financial Corp.</v>
      </c>
      <c r="P32" s="935">
        <f t="shared" si="9"/>
        <v>0.0070001623203764015</v>
      </c>
      <c r="Q32" s="935">
        <f t="shared" si="10"/>
        <v>0.17515042783175128</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4.5252820628331466e-8</v>
      </c>
      <c r="E33" s="935">
        <f t="shared" si="12"/>
        <v>0.17515042783175128</v>
      </c>
      <c r="F33" s="8"/>
      <c r="G33" s="8"/>
      <c r="H33" s="8"/>
      <c r="I33" s="8"/>
      <c r="J33" s="8"/>
      <c r="K33" s="8"/>
      <c r="L33" s="8"/>
      <c r="M33" s="8"/>
      <c r="N33" s="8"/>
      <c r="O33" s="780">
        <f t="shared" si="8"/>
        <v>0</v>
      </c>
      <c r="P33" s="935">
        <f t="shared" si="9"/>
        <v>4.5252820628331466e-8</v>
      </c>
      <c r="Q33" s="935">
        <f t="shared" si="10"/>
        <v>0.17515042783175128</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10.84054885057077</v>
      </c>
      <c r="F45" s="8"/>
      <c r="G45" s="8"/>
      <c r="H45" s="8"/>
      <c r="I45" s="8"/>
      <c r="J45" s="8"/>
      <c r="K45" s="8"/>
      <c r="L45" s="8"/>
      <c r="M45" s="8"/>
      <c r="N45" s="8"/>
      <c r="O45" s="780" t="str">
        <f t="shared" ref="O45:O49" si="15">INDEX($C$45:$C$49,MATCH(P45,$D$45:$D$49,0),1)</f>
        <v>Stifel Financial Corp.</v>
      </c>
      <c r="P45" s="940">
        <f t="shared" ref="P45:P49" si="16">LARGE($D$45:$D$49,B45)</f>
        <v>10.84054885057077</v>
      </c>
      <c r="Q45" s="940">
        <f t="shared" ref="Q45:Q49" si="17">E45</f>
        <v>10.84054885057077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10.84054885057077</v>
      </c>
      <c r="E46" s="940">
        <f t="shared" ref="E46:E48" si="19">E45</f>
        <v>10.84054885057077</v>
      </c>
      <c r="F46" s="8"/>
      <c r="G46" s="8"/>
      <c r="H46" s="8"/>
      <c r="I46" s="8"/>
      <c r="J46" s="8"/>
      <c r="K46" s="8"/>
      <c r="L46" s="8"/>
      <c r="M46" s="8"/>
      <c r="N46" s="8"/>
      <c r="O46" s="780" t="e">
        <f t="shared" si="15"/>
        <v>#NUM!</v>
      </c>
      <c r="P46" s="940" t="e">
        <f t="shared" si="16"/>
        <v>#NUM!</v>
      </c>
      <c r="Q46" s="940">
        <f t="shared" si="17"/>
        <v>10.84054885057077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10.84054885057077</v>
      </c>
      <c r="F47" s="8"/>
      <c r="G47" s="8"/>
      <c r="H47" s="8"/>
      <c r="I47" s="8"/>
      <c r="J47" s="8"/>
      <c r="K47" s="8"/>
      <c r="L47" s="8"/>
      <c r="M47" s="8"/>
      <c r="N47" s="8"/>
      <c r="O47" s="780" t="e">
        <f t="shared" si="15"/>
        <v>#NUM!</v>
      </c>
      <c r="P47" s="940" t="e">
        <f t="shared" si="16"/>
        <v>#NUM!</v>
      </c>
      <c r="Q47" s="940">
        <f t="shared" si="17"/>
        <v>10.84054885057077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10.84054885057077</v>
      </c>
      <c r="F48" s="8"/>
      <c r="G48" s="8"/>
      <c r="H48" s="8"/>
      <c r="I48" s="8"/>
      <c r="J48" s="8"/>
      <c r="K48" s="8"/>
      <c r="L48" s="8"/>
      <c r="M48" s="8"/>
      <c r="N48" s="8"/>
      <c r="O48" s="780" t="e">
        <f t="shared" si="15"/>
        <v>#NUM!</v>
      </c>
      <c r="P48" s="940" t="e">
        <f t="shared" si="16"/>
        <v>#NUM!</v>
      </c>
      <c r="Q48" s="940">
        <f t="shared" si="17"/>
        <v>10.84054885057077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20.80210298430191</v>
      </c>
      <c r="E61" s="940">
        <f>MEDIAN(D61:D64)</f>
        <v>17.949929172645874</v>
      </c>
      <c r="F61" s="8"/>
      <c r="G61" s="8"/>
      <c r="H61" s="8"/>
      <c r="I61" s="8"/>
      <c r="J61" s="8"/>
      <c r="K61" s="8"/>
      <c r="L61" s="8"/>
      <c r="M61" s="8"/>
      <c r="N61" s="8"/>
      <c r="O61" s="780" t="str">
        <f t="shared" ref="O61:O65" si="22">INDEX($C$61:$C$65,MATCH(P61,$D$61:$D$65,0),1)</f>
        <v>Houlihan Lokey, Inc.</v>
      </c>
      <c r="P61" s="940">
        <f t="shared" ref="P61:P65" si="23">LARGE($D$61:$D$65,B61)</f>
        <v>22.993840385790893</v>
      </c>
      <c r="Q61" s="940">
        <f t="shared" ref="Q61:Q65" si="24">E61</f>
        <v>17.949929172645874</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15.09775536098984</v>
      </c>
      <c r="E62" s="940">
        <f t="shared" ref="E62:E64" si="26">E61</f>
        <v>17.949929172645874</v>
      </c>
      <c r="F62" s="8"/>
      <c r="G62" s="8"/>
      <c r="H62" s="8"/>
      <c r="I62" s="8"/>
      <c r="J62" s="8"/>
      <c r="K62" s="8"/>
      <c r="L62" s="8"/>
      <c r="M62" s="8"/>
      <c r="N62" s="8"/>
      <c r="O62" s="780" t="str">
        <f t="shared" si="22"/>
        <v>Piper Sandler Companies</v>
      </c>
      <c r="P62" s="940">
        <f t="shared" si="23"/>
        <v>20.80210298430191</v>
      </c>
      <c r="Q62" s="940">
        <f t="shared" si="24"/>
        <v>17.949929172645874</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13.29762929142352</v>
      </c>
      <c r="E63" s="940">
        <f t="shared" si="26"/>
        <v>17.949929172645874</v>
      </c>
      <c r="F63" s="8"/>
      <c r="G63" s="8"/>
      <c r="H63" s="8"/>
      <c r="I63" s="8"/>
      <c r="J63" s="8"/>
      <c r="K63" s="8"/>
      <c r="L63" s="8"/>
      <c r="M63" s="8"/>
      <c r="N63" s="8"/>
      <c r="O63" s="780" t="str">
        <f t="shared" si="22"/>
        <v>Stifel Financial Corp.</v>
      </c>
      <c r="P63" s="940">
        <f t="shared" si="23"/>
        <v>15.09775536098984</v>
      </c>
      <c r="Q63" s="940">
        <f t="shared" si="24"/>
        <v>17.949929172645874</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22.993840385790893</v>
      </c>
      <c r="E64" s="940">
        <f t="shared" si="26"/>
        <v>17.949929172645874</v>
      </c>
      <c r="F64" s="8"/>
      <c r="G64" s="8"/>
      <c r="H64" s="8"/>
      <c r="I64" s="8"/>
      <c r="J64" s="8"/>
      <c r="K64" s="8"/>
      <c r="L64" s="8"/>
      <c r="M64" s="8"/>
      <c r="N64" s="8"/>
      <c r="O64" s="780" t="str">
        <f t="shared" si="22"/>
        <v>Raymond James Financial, Inc.</v>
      </c>
      <c r="P64" s="940">
        <f t="shared" si="23"/>
        <v>13.29762929142352</v>
      </c>
      <c r="Q64" s="940">
        <f t="shared" si="24"/>
        <v>17.949929172645874</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0.07147810907001595</v>
      </c>
      <c r="E77" s="940">
        <f>MEDIAN(D77:D80)</f>
        <v>0.2852658219725395</v>
      </c>
      <c r="F77" s="8"/>
      <c r="G77" s="8"/>
      <c r="H77" s="8"/>
      <c r="I77" s="8"/>
      <c r="J77" s="8"/>
      <c r="K77" s="8"/>
      <c r="L77" s="8"/>
      <c r="M77" s="8"/>
      <c r="N77" s="8"/>
      <c r="O77" s="780" t="str">
        <f t="shared" ref="O77:O81" si="29">INDEX($C$77:$C$81,MATCH(P77,$D$77:$D$81,0),1)</f>
        <v>Stifel Financial Corp.</v>
      </c>
      <c r="P77" s="940">
        <f t="shared" ref="P77:P81" si="30">LARGE($D$77:$D$81,B77)</f>
        <v>0.3930244344139788</v>
      </c>
      <c r="Q77" s="940">
        <f t="shared" ref="Q77:Q81" si="31">E77</f>
        <v>0.2852658219725395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0.3930244344139788</v>
      </c>
      <c r="E78" s="940">
        <f t="shared" ref="E78:E80" si="33">E77</f>
        <v>0.2852658219725395</v>
      </c>
      <c r="F78" s="8"/>
      <c r="G78" s="8"/>
      <c r="H78" s="8"/>
      <c r="I78" s="8"/>
      <c r="J78" s="8"/>
      <c r="K78" s="8"/>
      <c r="L78" s="8"/>
      <c r="M78" s="8"/>
      <c r="N78" s="8"/>
      <c r="O78" s="780" t="str">
        <f t="shared" si="29"/>
        <v>Raymond James Financial, Inc.</v>
      </c>
      <c r="P78" s="940">
        <f t="shared" si="30"/>
        <v>0.3690561642217934</v>
      </c>
      <c r="Q78" s="940">
        <f t="shared" si="31"/>
        <v>0.2852658219725395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0.3690561642217934</v>
      </c>
      <c r="E79" s="940">
        <f t="shared" si="33"/>
        <v>0.2852658219725395</v>
      </c>
      <c r="F79" s="8"/>
      <c r="G79" s="8"/>
      <c r="H79" s="8"/>
      <c r="I79" s="8"/>
      <c r="J79" s="8"/>
      <c r="K79" s="8"/>
      <c r="L79" s="8"/>
      <c r="M79" s="8"/>
      <c r="N79" s="8"/>
      <c r="O79" s="780" t="str">
        <f t="shared" si="29"/>
        <v>Houlihan Lokey, Inc.</v>
      </c>
      <c r="P79" s="940">
        <f t="shared" si="30"/>
        <v>0.2014754797232857</v>
      </c>
      <c r="Q79" s="940">
        <f t="shared" si="31"/>
        <v>0.2852658219725395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0.2014754797232857</v>
      </c>
      <c r="E80" s="940">
        <f t="shared" si="33"/>
        <v>0.2852658219725395</v>
      </c>
      <c r="F80" s="8"/>
      <c r="G80" s="8"/>
      <c r="H80" s="8"/>
      <c r="I80" s="8"/>
      <c r="J80" s="8"/>
      <c r="K80" s="8"/>
      <c r="L80" s="8"/>
      <c r="M80" s="8"/>
      <c r="N80" s="8"/>
      <c r="O80" s="780" t="str">
        <f t="shared" si="29"/>
        <v>Piper Sandler Companies</v>
      </c>
      <c r="P80" s="940">
        <f t="shared" si="30"/>
        <v>0.07147810907001595</v>
      </c>
      <c r="Q80" s="940">
        <f t="shared" si="31"/>
        <v>0.2852658219725395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0.1784099343319618</v>
      </c>
      <c r="E109" s="935">
        <f>MEDIAN(D109:D113)</f>
        <v>0.18156439696227933</v>
      </c>
      <c r="F109" s="8"/>
      <c r="G109" s="8"/>
      <c r="H109" s="8"/>
      <c r="I109" s="8"/>
      <c r="J109" s="8"/>
      <c r="K109" s="8"/>
      <c r="L109" s="8"/>
      <c r="M109" s="8"/>
      <c r="N109" s="8"/>
      <c r="O109" s="780" t="str">
        <f t="shared" ref="O109:O112" si="43">INDEX($C$109:$C$113,MATCH(P109,$D$109:$D$113,0),1)</f>
        <v>Houlihan Lokey, Inc.</v>
      </c>
      <c r="P109" s="935">
        <f t="shared" ref="P109:P112" si="44">LARGE($D$109:$D$113,B109)</f>
        <v>0.2361627991074438</v>
      </c>
      <c r="Q109" s="935">
        <f t="shared" ref="Q109:Q112" si="45">E109</f>
        <v>0.18156439696227933</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0.18156439696227933</v>
      </c>
      <c r="E110" s="935">
        <f t="shared" ref="E110:E112" si="47">E109</f>
        <v>0.18156439696227933</v>
      </c>
      <c r="F110" s="8"/>
      <c r="G110" s="8"/>
      <c r="H110" s="8"/>
      <c r="I110" s="8"/>
      <c r="J110" s="8"/>
      <c r="K110" s="8"/>
      <c r="L110" s="8"/>
      <c r="M110" s="8"/>
      <c r="N110" s="8"/>
      <c r="O110" s="780" t="str">
        <f t="shared" si="43"/>
        <v>Stifel Financial Corp.</v>
      </c>
      <c r="P110" s="935">
        <f t="shared" si="44"/>
        <v>0.18156439696227933</v>
      </c>
      <c r="Q110" s="935">
        <f t="shared" si="45"/>
        <v>0.18156439696227933</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0.18156439696227933</v>
      </c>
      <c r="F111" s="8"/>
      <c r="G111" s="8"/>
      <c r="H111" s="8"/>
      <c r="I111" s="8"/>
      <c r="J111" s="8"/>
      <c r="K111" s="8"/>
      <c r="L111" s="8"/>
      <c r="M111" s="8"/>
      <c r="N111" s="8"/>
      <c r="O111" s="780" t="str">
        <f t="shared" si="43"/>
        <v>Piper Sandler Companies</v>
      </c>
      <c r="P111" s="935">
        <f t="shared" si="44"/>
        <v>0.1784099343319618</v>
      </c>
      <c r="Q111" s="935">
        <f t="shared" si="45"/>
        <v>0.18156439696227933</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0.2361627991074438</v>
      </c>
      <c r="E112" s="935">
        <f t="shared" si="47"/>
        <v>0.18156439696227933</v>
      </c>
      <c r="F112" s="8"/>
      <c r="G112" s="8"/>
      <c r="H112" s="8"/>
      <c r="I112" s="8"/>
      <c r="J112" s="8"/>
      <c r="K112" s="8"/>
      <c r="L112" s="8"/>
      <c r="M112" s="8"/>
      <c r="N112" s="8"/>
      <c r="O112" s="780" t="e">
        <f t="shared" si="43"/>
        <v>#NUM!</v>
      </c>
      <c r="P112" s="935" t="e">
        <f t="shared" si="44"/>
        <v>#NUM!</v>
      </c>
      <c r="Q112" s="935">
        <f t="shared" si="45"/>
        <v>0.18156439696227933</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4507.182999999998</v>
      </c>
      <c r="K13" s="948" t="e">
        <f t="array" ref="K13">INDEX(Data,MATCH($C13,Line_Items,0),MATCH(LEFT(K$10,4),Fiscal_Periods,0))</f>
        <v>#N/A</v>
      </c>
      <c r="L13" s="947">
        <f t="shared" ref="L13:N13" si="2">IFERROR($H13/I13-1,"N/A")</f>
        <v>0.16765277210755736</v>
      </c>
      <c r="M13" s="625">
        <f t="shared" si="2"/>
        <v>0.02799530549347562</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0.8527338972840761</v>
      </c>
      <c r="K14" s="950" t="e">
        <f t="array" ref="K14">INDEX(Data,MATCH($C14,Line_Items,0),MATCH(LEFT(K$10,4),Fiscal_Periods,0))</f>
        <v>#N/A</v>
      </c>
      <c r="L14" s="952">
        <f t="shared" ref="L14:N14" si="3">$H14-I14</f>
        <v>0.798</v>
      </c>
      <c r="M14" s="953">
        <f t="shared" si="3"/>
        <v>0.14726610271592389</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591.2999999999981</v>
      </c>
      <c r="K15" s="948" t="e">
        <f t="array" ref="K15">INDEX(Data,MATCH($C15,Line_Items,0),MATCH(LEFT(K$10,4),Fiscal_Periods,0))</f>
        <v>#N/A</v>
      </c>
      <c r="L15" s="947">
        <f t="shared" ref="L15:N15" si="4">IFERROR($H15/I15-1,"N/A")</f>
        <v>-0.6346338729320269</v>
      </c>
      <c r="M15" s="625">
        <f t="shared" si="4"/>
        <v>0.37446374606798916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0.10643004563422617</v>
      </c>
      <c r="K16" s="954" t="e">
        <f t="shared" si="5"/>
        <v>#N/A</v>
      </c>
      <c r="L16" s="952">
        <f t="shared" ref="L16:N16" si="6">$H16-I16</f>
        <v>0.03328423921660552</v>
      </c>
      <c r="M16" s="953">
        <f t="shared" si="6"/>
        <v>0.03985419358237935</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454.6469999999981</v>
      </c>
      <c r="K17" s="948" t="e">
        <f t="array" ref="K17">INDEX(Data,MATCH($C17,Line_Items,0),MATCH(LEFT(K$10,4),Fiscal_Periods,0))</f>
        <v>#N/A</v>
      </c>
      <c r="L17" s="947">
        <f t="shared" ref="L17:N17" si="7">IFERROR($H17/I17-1,"N/A")</f>
        <v>-0.5859468148406985</v>
      </c>
      <c r="M17" s="625">
        <f t="shared" si="7"/>
        <v>0.7784414281389456</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0.08183341951203107</v>
      </c>
      <c r="K18" s="954" t="e">
        <f t="shared" si="8"/>
        <v>#N/A</v>
      </c>
      <c r="L18" s="952">
        <f t="shared" ref="L18:N18" si="9">$H18-I18</f>
        <v>0.04653594346647</v>
      </c>
      <c r="M18" s="953">
        <f t="shared" si="9"/>
        <v>0.06370252395443893</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-361.27500000000185</v>
      </c>
      <c r="K19" s="948" t="e">
        <f t="array" ref="K19">INDEX(Data,MATCH($C19,Line_Items,0),MATCH(LEFT(K$10,4),Fiscal_Periods,0))</f>
        <v>#N/A</v>
      </c>
      <c r="L19" s="947">
        <f t="shared" ref="L19:N19" si="10">IFERROR($H19/I19-1,"N/A")</f>
        <v>-0.5643808617471835</v>
      </c>
      <c r="M19" s="625">
        <f t="shared" si="10"/>
        <v>-2.6628948960333716</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-0.06835121599041048</v>
      </c>
      <c r="K20" s="950" t="e">
        <f t="shared" si="11"/>
        <v>#N/A</v>
      </c>
      <c r="L20" s="952">
        <f t="shared" ref="L20:N20" si="12">$H20-I20</f>
        <v>0.03813320599558721</v>
      </c>
      <c r="M20" s="953">
        <f t="shared" si="12"/>
        <v>0.1764844219859977</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-1.87165201619783</v>
      </c>
      <c r="K21" s="955" t="e">
        <f t="array" ref="K21">INDEX(Data,MATCH($C21,Line_Items,0),MATCH(LEFT(K$10,4),Fiscal_Periods,0))</f>
        <v>#N/A</v>
      </c>
      <c r="L21" s="947">
        <f t="shared" ref="L21:N21" si="13">IFERROR($H21/I21-1,"N/A")</f>
        <v>0.23227017050223053</v>
      </c>
      <c r="M21" s="625">
        <f t="shared" si="13"/>
        <v>-2.41553068821088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6">
        <v>50</v>
      </c>
      <c r="J42" s="945">
        <f t="array" ref="J42">INDEX(Data,MATCH($C42,Line_Items,0),MATCH(LEFT(J$40,4),Fiscal_Periods,0))</f>
        <v>0</v>
      </c>
      <c r="K42" s="945" t="e">
        <f t="array" ref="K42">INDEX(Data,MATCH($C42,Line_Items,0),MATCH(LEFT(K$40,4),Fiscal_Periods,0))</f>
        <v>#N/A</v>
      </c>
      <c r="L42" s="947">
        <f t="shared" ref="L42:N42" si="28">IFERROR($H42/I42-1,"N/A")</f>
        <v>-21.830622260254792</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207.467</v>
      </c>
      <c r="K43" s="948" t="e">
        <f t="array" ref="K43">INDEX(Data,MATCH($C43,Line_Items,0),MATCH(LEFT(K$40,4),Fiscal_Periods,0))</f>
        <v>#N/A</v>
      </c>
      <c r="L43" s="947">
        <f t="shared" ref="L43:N43" si="29">IFERROR($H43/I43-1,"N/A")</f>
        <v>-1.1247551340568862</v>
      </c>
      <c r="M43" s="625">
        <f t="shared" si="29"/>
        <v>-0.5983147703008191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1927.5309999999977</v>
      </c>
      <c r="K44" s="948" t="e">
        <f t="array" ref="K44">INDEX(Data,MATCH($C44,Line_Items,0),MATCH(LEFT(K$40,4),Fiscal_Periods,0))</f>
        <v>#N/A</v>
      </c>
      <c r="L44" s="947">
        <f t="shared" ref="L44:N44" si="30">IFERROR($H44/I44-1,"N/A")</f>
        <v>0.09672490332970574</v>
      </c>
      <c r="M44" s="625">
        <f t="shared" si="30"/>
        <v>-0.19626008689689345</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4507.182999999998</v>
      </c>
      <c r="L13" s="948" t="e">
        <f t="array" ref="L13">INDEX(Data,MATCH($C13,Line_Items,0),MATCH(LEFT(L$10,4),Fiscal_Periods,0))</f>
        <v>#N/A</v>
      </c>
      <c r="M13" s="947">
        <f t="shared" ref="M13:P13" si="3">IFERROR($H13/I13-1,"N/A")</f>
        <v>0</v>
      </c>
      <c r="N13" s="625">
        <f t="shared" si="3"/>
        <v>0.16765277210755736</v>
      </c>
      <c r="O13" s="625">
        <f t="shared" si="3"/>
        <v>0.02799530549347562</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0.8527338972840761</v>
      </c>
      <c r="L14" s="950" t="e">
        <f t="array" ref="L14">INDEX(Data,MATCH($C14,Line_Items,0),MATCH(LEFT(L$10,4),Fiscal_Periods,0))</f>
        <v>#N/A</v>
      </c>
      <c r="M14" s="952">
        <f t="shared" ref="M14:P14" si="4">$H14-I14</f>
        <v>0</v>
      </c>
      <c r="N14" s="953">
        <f t="shared" si="4"/>
        <v>0.798</v>
      </c>
      <c r="O14" s="953">
        <f t="shared" si="4"/>
        <v>0.14726610271592389</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591.2999999999981</v>
      </c>
      <c r="L15" s="948" t="e">
        <f t="array" ref="L15">INDEX(Data,MATCH($C15,Line_Items,0),MATCH(LEFT(L$10,4),Fiscal_Periods,0))</f>
        <v>#N/A</v>
      </c>
      <c r="M15" s="947">
        <f t="shared" ref="M15:P15" si="5">IFERROR($H15/I15-1,"N/A")</f>
        <v>0</v>
      </c>
      <c r="N15" s="625">
        <f t="shared" si="5"/>
        <v>-0.6346338729320269</v>
      </c>
      <c r="O15" s="625">
        <f t="shared" si="5"/>
        <v>0.37446374606798916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0.10643004563422617</v>
      </c>
      <c r="L16" s="954" t="e">
        <f t="shared" si="7"/>
        <v>#N/A</v>
      </c>
      <c r="M16" s="952">
        <f t="shared" ref="M16:P16" si="8">$H16-I16</f>
        <v>0</v>
      </c>
      <c r="N16" s="953">
        <f t="shared" si="8"/>
        <v>0.03328423921660552</v>
      </c>
      <c r="O16" s="953">
        <f t="shared" si="8"/>
        <v>0.03985419358237935</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454.6469999999981</v>
      </c>
      <c r="L17" s="948" t="e">
        <f t="array" ref="L17">INDEX(Data,MATCH($C17,Line_Items,0),MATCH(LEFT(L$10,4),Fiscal_Periods,0))</f>
        <v>#N/A</v>
      </c>
      <c r="M17" s="947">
        <f t="shared" ref="M17:P17" si="9">IFERROR($H17/I17-1,"N/A")</f>
        <v>0</v>
      </c>
      <c r="N17" s="625">
        <f t="shared" si="9"/>
        <v>-0.5859468148406985</v>
      </c>
      <c r="O17" s="625">
        <f t="shared" si="9"/>
        <v>0.7784414281389456</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0.08183341951203107</v>
      </c>
      <c r="L18" s="954" t="e">
        <f t="shared" si="11"/>
        <v>#N/A</v>
      </c>
      <c r="M18" s="952">
        <f t="shared" ref="M18:P18" si="12">$H18-I18</f>
        <v>0</v>
      </c>
      <c r="N18" s="953">
        <f t="shared" si="12"/>
        <v>0.04653594346647</v>
      </c>
      <c r="O18" s="953">
        <f t="shared" si="12"/>
        <v>0.06370252395443893</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-361.27500000000185</v>
      </c>
      <c r="L19" s="948" t="e">
        <f t="array" ref="L19">INDEX(Data,MATCH($C19,Line_Items,0),MATCH(LEFT(L$10,4),Fiscal_Periods,0))</f>
        <v>#N/A</v>
      </c>
      <c r="M19" s="947">
        <f t="shared" ref="M19:P19" si="13">IFERROR($H19/I19-1,"N/A")</f>
        <v>0</v>
      </c>
      <c r="N19" s="625">
        <f t="shared" si="13"/>
        <v>-0.5643808617471835</v>
      </c>
      <c r="O19" s="625">
        <f t="shared" si="13"/>
        <v>-2.6628948960333716</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-0.06835121599041048</v>
      </c>
      <c r="L20" s="950" t="e">
        <f t="shared" si="15"/>
        <v>#N/A</v>
      </c>
      <c r="M20" s="952">
        <f t="shared" ref="M20:P20" si="16">$H20-I20</f>
        <v>0</v>
      </c>
      <c r="N20" s="953">
        <f t="shared" si="16"/>
        <v>0.03813320599558721</v>
      </c>
      <c r="O20" s="953">
        <f t="shared" si="16"/>
        <v>0.1764844219859977</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-1.87165201619783</v>
      </c>
      <c r="L21" s="955" t="e">
        <f t="array" ref="L21">INDEX(Data,MATCH($C21,Line_Items,0),MATCH(LEFT(L$10,4),Fiscal_Periods,0))</f>
        <v>#N/A</v>
      </c>
      <c r="M21" s="947">
        <f t="shared" ref="M21:P21" si="17">IFERROR($H21/I21-1,"N/A")</f>
        <v>0</v>
      </c>
      <c r="N21" s="625">
        <f t="shared" si="17"/>
        <v>0.23227017050223053</v>
      </c>
      <c r="O21" s="625">
        <f t="shared" si="17"/>
        <v>-2.41553068821088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5">
        <f t="array" ref="I42">INDEX(Data,MATCH($C42,Line_Items,0),MATCH($H$6,Fiscal_Periods,0))</f>
        <v>-1041.5311130127395</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-21.830622260254792</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207.467</v>
      </c>
      <c r="L43" s="948" t="e">
        <f t="array" ref="L43">INDEX(Data,MATCH($C43,Line_Items,0),MATCH(LEFT(L$40,4),Fiscal_Periods,0))</f>
        <v>#N/A</v>
      </c>
      <c r="M43" s="947">
        <f t="shared" ref="M43:N43" si="46">IFERROR($H43/I43-1,"N/A")</f>
        <v>0</v>
      </c>
      <c r="N43" s="625">
        <f t="shared" si="46"/>
        <v>-1.1247551340568862</v>
      </c>
      <c r="O43" s="625">
        <f t="shared" ref="O43:P43" si="47">IFERROR($I43/K43-1,"N/A")</f>
        <v>-0.5983147703008191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1927.5309999999977</v>
      </c>
      <c r="L44" s="948" t="e">
        <f t="array" ref="L44">INDEX(Data,MATCH($C44,Line_Items,0),MATCH(LEFT(L$40,4),Fiscal_Periods,0))</f>
        <v>#N/A</v>
      </c>
      <c r="M44" s="947">
        <f t="shared" ref="M44:N44" si="48">IFERROR($H44/I44-1,"N/A")</f>
        <v>0</v>
      </c>
      <c r="N44" s="625">
        <f t="shared" si="48"/>
        <v>0.09672490332970574</v>
      </c>
      <c r="O44" s="625">
        <f t="shared" ref="O44:P44" si="49">IFERROR($I44/K44-1,"N/A")</f>
        <v>-0.19626008689689345</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2026-05-12T16:55:39Z</dcterms:modified>
</cp:coreProperties>
</file>