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estsecret-my.sharepoint.com/personal/maximilian_speicher_bestsecret_com/Documents/Data Science/"/>
    </mc:Choice>
  </mc:AlternateContent>
  <xr:revisionPtr revIDLastSave="54" documentId="8_{6246F257-CF96-D34C-AE76-37B59C4156B3}" xr6:coauthVersionLast="47" xr6:coauthVersionMax="47" xr10:uidLastSave="{71C9BCCF-93CC-1A4F-A086-9F685E2E8A12}"/>
  <bookViews>
    <workbookView xWindow="1180" yWindow="1500" windowWidth="27240" windowHeight="14980" xr2:uid="{A7EB172E-F2B0-A443-BE47-1BECD548A6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7" i="1"/>
  <c r="G30" i="1" s="1"/>
  <c r="F7" i="1"/>
  <c r="F19" i="1" s="1"/>
  <c r="E7" i="1"/>
  <c r="E19" i="1" s="1"/>
  <c r="D7" i="1"/>
  <c r="D19" i="1" s="1"/>
  <c r="C7" i="1"/>
  <c r="C19" i="1" s="1"/>
  <c r="C30" i="1" l="1"/>
  <c r="D30" i="1"/>
  <c r="E30" i="1"/>
  <c r="E31" i="1"/>
  <c r="E32" i="1" s="1"/>
  <c r="E36" i="1" s="1"/>
  <c r="G19" i="1"/>
  <c r="F30" i="1"/>
  <c r="I8" i="1"/>
  <c r="C8" i="1"/>
  <c r="C9" i="1" s="1"/>
  <c r="G8" i="1"/>
  <c r="G9" i="1" s="1"/>
  <c r="H7" i="1"/>
  <c r="D8" i="1"/>
  <c r="D9" i="1" s="1"/>
  <c r="I7" i="1"/>
  <c r="E8" i="1"/>
  <c r="E9" i="1" s="1"/>
  <c r="F8" i="1"/>
  <c r="F9" i="1" s="1"/>
  <c r="E35" i="1" l="1"/>
  <c r="F31" i="1"/>
  <c r="F32" i="1" s="1"/>
  <c r="F36" i="1" s="1"/>
  <c r="I30" i="1"/>
  <c r="I31" i="1" s="1"/>
  <c r="I19" i="1"/>
  <c r="D31" i="1"/>
  <c r="C31" i="1"/>
  <c r="H30" i="1"/>
  <c r="H31" i="1" s="1"/>
  <c r="H19" i="1"/>
  <c r="H20" i="1" s="1"/>
  <c r="G31" i="1"/>
  <c r="I9" i="1"/>
  <c r="I20" i="1"/>
  <c r="D20" i="1"/>
  <c r="E20" i="1"/>
  <c r="G20" i="1"/>
  <c r="F20" i="1"/>
  <c r="H9" i="1"/>
  <c r="H10" i="1" s="1"/>
  <c r="H14" i="1" s="1"/>
  <c r="C20" i="1"/>
  <c r="F10" i="1"/>
  <c r="F14" i="1" s="1"/>
  <c r="F13" i="1"/>
  <c r="E10" i="1"/>
  <c r="E14" i="1" s="1"/>
  <c r="E13" i="1"/>
  <c r="D10" i="1"/>
  <c r="D14" i="1" s="1"/>
  <c r="D13" i="1"/>
  <c r="G10" i="1"/>
  <c r="G14" i="1" s="1"/>
  <c r="G13" i="1"/>
  <c r="C10" i="1"/>
  <c r="C14" i="1" s="1"/>
  <c r="C13" i="1"/>
  <c r="I10" i="1"/>
  <c r="I14" i="1" s="1"/>
  <c r="I13" i="1"/>
  <c r="F35" i="1" l="1"/>
  <c r="H13" i="1"/>
  <c r="G35" i="1"/>
  <c r="G32" i="1"/>
  <c r="G36" i="1" s="1"/>
  <c r="H32" i="1"/>
  <c r="H36" i="1" s="1"/>
  <c r="H35" i="1"/>
  <c r="C32" i="1"/>
  <c r="C36" i="1" s="1"/>
  <c r="C35" i="1"/>
  <c r="D32" i="1"/>
  <c r="D36" i="1" s="1"/>
  <c r="D35" i="1"/>
  <c r="I32" i="1"/>
  <c r="I36" i="1" s="1"/>
  <c r="I35" i="1"/>
  <c r="H21" i="1"/>
  <c r="H25" i="1" s="1"/>
  <c r="H24" i="1"/>
  <c r="F21" i="1"/>
  <c r="F25" i="1" s="1"/>
  <c r="F24" i="1"/>
  <c r="G21" i="1"/>
  <c r="G25" i="1" s="1"/>
  <c r="G24" i="1"/>
  <c r="E21" i="1"/>
  <c r="E25" i="1" s="1"/>
  <c r="E24" i="1"/>
  <c r="D21" i="1"/>
  <c r="D25" i="1" s="1"/>
  <c r="D24" i="1"/>
  <c r="I21" i="1"/>
  <c r="I25" i="1" s="1"/>
  <c r="I24" i="1"/>
  <c r="C24" i="1"/>
  <c r="C21" i="1"/>
  <c r="C25" i="1" s="1"/>
  <c r="J13" i="1"/>
  <c r="J14" i="1"/>
  <c r="J35" i="1" l="1"/>
  <c r="J36" i="1"/>
  <c r="J25" i="1"/>
  <c r="J24" i="1"/>
</calcChain>
</file>

<file path=xl/sharedStrings.xml><?xml version="1.0" encoding="utf-8"?>
<sst xmlns="http://schemas.openxmlformats.org/spreadsheetml/2006/main" count="73" uniqueCount="23">
  <si>
    <t>① Polls (weighted)</t>
  </si>
  <si>
    <t>Arizona</t>
  </si>
  <si>
    <t>Georgia</t>
  </si>
  <si>
    <t>Michigan</t>
  </si>
  <si>
    <t>Nevada</t>
  </si>
  <si>
    <t>North Carolina</t>
  </si>
  <si>
    <t>Pennsylvania</t>
  </si>
  <si>
    <t>Wisconsin</t>
  </si>
  <si>
    <t>Kamala Harris</t>
  </si>
  <si>
    <t>Donald Trump</t>
  </si>
  <si>
    <t>SD(Harris)</t>
  </si>
  <si>
    <t>SD(Trump)</t>
  </si>
  <si>
    <t>Margin</t>
  </si>
  <si>
    <t>SD(polls)</t>
  </si>
  <si>
    <t>P(Harris)</t>
  </si>
  <si>
    <t>P(Trump)</t>
  </si>
  <si>
    <t>Expected Electoral Votes (EV)</t>
  </si>
  <si>
    <t>Total</t>
  </si>
  <si>
    <t>2012 Polling Bias</t>
  </si>
  <si>
    <t>Adjusted margin</t>
  </si>
  <si>
    <t>④ Polls (weighted) + 2012 PE</t>
  </si>
  <si>
    <t>2022 Polling Bias</t>
  </si>
  <si>
    <t>⑤ Polls (weighted) + 2022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</si>
</sst>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9"/>
      <color theme="1"/>
      <name val="Aptos Narrow"/>
      <scheme val="minor"/>
    </font>
    <font>
      <b/>
      <sz val="12"/>
      <color rgb="FF9C0006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164" fontId="0" fillId="2" borderId="0" xfId="0" applyNumberFormat="1" applyFill="1"/>
    <xf numFmtId="0" fontId="4" fillId="2" borderId="0" xfId="0" applyFont="1" applyFill="1" applyAlignment="1">
      <alignment horizontal="right"/>
    </xf>
    <xf numFmtId="164" fontId="4" fillId="2" borderId="0" xfId="0" applyNumberFormat="1" applyFont="1" applyFill="1"/>
    <xf numFmtId="164" fontId="3" fillId="2" borderId="0" xfId="0" applyNumberFormat="1" applyFont="1" applyFill="1"/>
    <xf numFmtId="9" fontId="0" fillId="2" borderId="0" xfId="1" applyFont="1" applyFill="1"/>
    <xf numFmtId="9" fontId="0" fillId="2" borderId="0" xfId="0" applyNumberFormat="1" applyFill="1"/>
    <xf numFmtId="1" fontId="0" fillId="2" borderId="0" xfId="1" applyNumberFormat="1" applyFont="1" applyFill="1"/>
    <xf numFmtId="1" fontId="0" fillId="2" borderId="0" xfId="0" applyNumberFormat="1" applyFill="1"/>
    <xf numFmtId="0" fontId="0" fillId="2" borderId="0" xfId="0" applyFill="1" applyAlignment="1">
      <alignment horizontal="right"/>
    </xf>
    <xf numFmtId="164" fontId="5" fillId="2" borderId="0" xfId="0" applyNumberFormat="1" applyFont="1" applyFill="1"/>
    <xf numFmtId="0" fontId="6" fillId="2" borderId="0" xfId="0" applyFont="1" applyFill="1" applyAlignment="1">
      <alignment horizontal="right"/>
    </xf>
  </cellXfs>
  <cellStyles count="2">
    <cellStyle name="Normal" xfId="0" builtinId="0"/>
    <cellStyle name="Per cent" xfId="1" builtinId="5"/>
  </cellStyles>
  <dxfs count="47">
    <dxf>
      <font>
        <color rgb="FF9C0006"/>
      </font>
      <fill>
        <patternFill>
          <bgColor rgb="FFFFC7CE"/>
        </patternFill>
      </fill>
    </dxf>
    <dxf>
      <font>
        <color rgb="FF215C99"/>
      </font>
      <fill>
        <patternFill>
          <bgColor rgb="FFDAE8F9"/>
        </patternFill>
      </fill>
    </dxf>
    <dxf>
      <fill>
        <patternFill patternType="lightUp">
          <fgColor rgb="FFFFC000"/>
        </patternFill>
      </fill>
    </dxf>
    <dxf>
      <font>
        <b/>
        <i val="0"/>
        <color rgb="FF9C0007"/>
      </font>
      <fill>
        <patternFill>
          <bgColor rgb="FFFFC7CD"/>
        </patternFill>
      </fill>
    </dxf>
    <dxf>
      <font>
        <b/>
        <i val="0"/>
        <color rgb="FF215C99"/>
      </font>
      <fill>
        <patternFill>
          <bgColor rgb="FFDAE8F9"/>
        </patternFill>
      </fill>
    </dxf>
    <dxf>
      <font>
        <b/>
        <i val="0"/>
        <color rgb="FF9C0007"/>
      </font>
      <fill>
        <patternFill>
          <bgColor rgb="FFFFC7CD"/>
        </patternFill>
      </fill>
    </dxf>
    <dxf>
      <font>
        <b/>
        <i val="0"/>
        <color rgb="FF215C99"/>
      </font>
      <fill>
        <patternFill>
          <bgColor rgb="FFDAE8F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15C99"/>
      </font>
      <fill>
        <patternFill>
          <bgColor rgb="FFDAE8F9"/>
        </patternFill>
      </fill>
    </dxf>
    <dxf>
      <fill>
        <patternFill patternType="lightUp">
          <fgColor rgb="FFFFC000"/>
        </patternFill>
      </fill>
    </dxf>
    <dxf>
      <font>
        <b/>
        <i val="0"/>
        <color rgb="FF9C0006"/>
      </font>
    </dxf>
    <dxf>
      <font>
        <color rgb="FF215C99"/>
      </font>
      <fill>
        <patternFill patternType="none">
          <bgColor auto="1"/>
        </patternFill>
      </fill>
    </dxf>
    <dxf>
      <font>
        <b/>
        <i val="0"/>
        <color rgb="FF9C0007"/>
      </font>
      <fill>
        <patternFill>
          <bgColor rgb="FFFFC7CD"/>
        </patternFill>
      </fill>
    </dxf>
    <dxf>
      <font>
        <b/>
        <i val="0"/>
        <color rgb="FF215C99"/>
      </font>
      <fill>
        <patternFill>
          <bgColor rgb="FFDAE8F9"/>
        </patternFill>
      </fill>
    </dxf>
    <dxf>
      <font>
        <b/>
        <i val="0"/>
        <color rgb="FF9C0007"/>
      </font>
      <fill>
        <patternFill>
          <bgColor rgb="FFFFC7CD"/>
        </patternFill>
      </fill>
    </dxf>
    <dxf>
      <font>
        <b/>
        <i val="0"/>
        <color rgb="FF215C99"/>
      </font>
      <fill>
        <patternFill>
          <bgColor rgb="FFDAE8F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15C99"/>
      </font>
      <fill>
        <patternFill>
          <bgColor rgb="FFDAE8F9"/>
        </patternFill>
      </fill>
    </dxf>
    <dxf>
      <fill>
        <patternFill patternType="lightUp">
          <fgColor rgb="FFFFC000"/>
        </patternFill>
      </fill>
    </dxf>
    <dxf>
      <font>
        <b/>
        <i val="0"/>
        <color rgb="FF9C0006"/>
      </font>
    </dxf>
    <dxf>
      <font>
        <color rgb="FF215C99"/>
      </font>
      <fill>
        <patternFill patternType="none">
          <bgColor auto="1"/>
        </patternFill>
      </fill>
    </dxf>
    <dxf>
      <font>
        <b/>
        <i val="0"/>
        <color rgb="FF9C0007"/>
      </font>
      <fill>
        <patternFill>
          <bgColor rgb="FFFFC7CD"/>
        </patternFill>
      </fill>
    </dxf>
    <dxf>
      <font>
        <b/>
        <i val="0"/>
        <color rgb="FF215C99"/>
      </font>
      <fill>
        <patternFill>
          <bgColor rgb="FFDAE8F9"/>
        </patternFill>
      </fill>
    </dxf>
    <dxf>
      <font>
        <b/>
        <i val="0"/>
        <color rgb="FF9C0007"/>
      </font>
      <fill>
        <patternFill>
          <bgColor rgb="FFFFC7CD"/>
        </patternFill>
      </fill>
    </dxf>
    <dxf>
      <font>
        <b/>
        <i val="0"/>
        <color rgb="FF215C99"/>
      </font>
      <fill>
        <patternFill>
          <bgColor rgb="FFDAE8F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15C99"/>
      </font>
      <fill>
        <patternFill>
          <bgColor rgb="FFDAE8F9"/>
        </patternFill>
      </fill>
    </dxf>
    <dxf>
      <fill>
        <patternFill patternType="lightUp">
          <f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15C99"/>
      </font>
      <fill>
        <patternFill patternType="none">
          <bgColor auto="1"/>
        </patternFill>
      </fill>
    </dxf>
    <dxf>
      <font>
        <b/>
        <i val="0"/>
        <color rgb="FF9C0007"/>
      </font>
      <fill>
        <patternFill>
          <bgColor rgb="FFFFC7CD"/>
        </patternFill>
      </fill>
    </dxf>
    <dxf>
      <font>
        <b/>
        <i val="0"/>
        <color rgb="FF215C99"/>
      </font>
      <fill>
        <patternFill>
          <bgColor rgb="FFDAE8F9"/>
        </patternFill>
      </fill>
    </dxf>
    <dxf>
      <font>
        <b/>
        <i val="0"/>
        <color rgb="FF9C0007"/>
      </font>
      <fill>
        <patternFill>
          <bgColor rgb="FFFFC7CD"/>
        </patternFill>
      </fill>
    </dxf>
    <dxf>
      <font>
        <b/>
        <i val="0"/>
        <color rgb="FF215C99"/>
      </font>
      <fill>
        <patternFill>
          <bgColor rgb="FFDAE8F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15C99"/>
      </font>
      <fill>
        <patternFill>
          <bgColor rgb="FFDAE8F9"/>
        </patternFill>
      </fill>
    </dxf>
    <dxf>
      <fill>
        <patternFill patternType="lightUp">
          <f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15C99"/>
      </font>
      <fill>
        <patternFill>
          <bgColor rgb="FFDAE8F9"/>
        </patternFill>
      </fill>
    </dxf>
    <dxf>
      <fill>
        <patternFill patternType="lightUp">
          <fgColor rgb="FFFFC000"/>
        </patternFill>
      </fill>
    </dxf>
    <dxf>
      <font>
        <b/>
        <i val="0"/>
        <color rgb="FF9C0007"/>
      </font>
      <fill>
        <patternFill>
          <bgColor rgb="FFFFC7CD"/>
        </patternFill>
      </fill>
    </dxf>
    <dxf>
      <font>
        <b/>
        <i val="0"/>
        <color rgb="FF215C99"/>
      </font>
      <fill>
        <patternFill>
          <bgColor rgb="FFDAE8F9"/>
        </patternFill>
      </fill>
    </dxf>
    <dxf>
      <font>
        <b/>
        <i val="0"/>
        <color rgb="FF9C0007"/>
      </font>
      <fill>
        <patternFill>
          <bgColor rgb="FFFFC7CD"/>
        </patternFill>
      </fill>
    </dxf>
    <dxf>
      <font>
        <b/>
        <i val="0"/>
        <color rgb="FF215C99"/>
      </font>
      <fill>
        <patternFill>
          <bgColor rgb="FFDAE8F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15C99"/>
      </font>
      <fill>
        <patternFill>
          <bgColor rgb="FFDAE8F9"/>
        </patternFill>
      </fill>
    </dxf>
    <dxf>
      <fill>
        <patternFill patternType="lightUp">
          <fgColor rgb="FFFFC000"/>
        </patternFill>
      </fill>
    </dxf>
  </dxfs>
  <tableStyles count="0" defaultTableStyle="TableStyleMedium2" defaultPivotStyle="PivotStyleLight16"/>
  <colors>
    <mruColors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5366-89CF-B441-99A1-046115996CD6}">
  <dimension ref="A1:K37"/>
  <sheetViews>
    <sheetView tabSelected="1" workbookViewId="0">
      <selection activeCell="L39" sqref="L39"/>
    </sheetView>
  </sheetViews>
  <sheetFormatPr baseColWidth="10" defaultRowHeight="16" x14ac:dyDescent="0.2"/>
  <cols>
    <col min="2" max="2" width="25.83203125" customWidth="1"/>
    <col min="3" max="10" width="12.83203125" customWidth="1"/>
  </cols>
  <sheetData>
    <row r="1" spans="1:1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1"/>
      <c r="K2" s="1"/>
    </row>
    <row r="3" spans="1:11" x14ac:dyDescent="0.2">
      <c r="A3" s="1"/>
      <c r="B3" s="4" t="s">
        <v>8</v>
      </c>
      <c r="C3" s="5">
        <v>46.712552653748943</v>
      </c>
      <c r="D3" s="5">
        <v>47.590497335701571</v>
      </c>
      <c r="E3" s="5">
        <v>48.35087548638127</v>
      </c>
      <c r="F3" s="5">
        <v>48.483144368858646</v>
      </c>
      <c r="G3" s="5">
        <v>48.005871725383891</v>
      </c>
      <c r="H3" s="5">
        <v>48.391280058294853</v>
      </c>
      <c r="I3" s="5">
        <v>49.008128785463768</v>
      </c>
      <c r="J3" s="1"/>
      <c r="K3" s="1"/>
    </row>
    <row r="4" spans="1:11" x14ac:dyDescent="0.2">
      <c r="A4" s="1"/>
      <c r="B4" s="4" t="s">
        <v>9</v>
      </c>
      <c r="C4" s="5">
        <v>49.655054759898867</v>
      </c>
      <c r="D4" s="5">
        <v>49.02935168738896</v>
      </c>
      <c r="E4" s="5">
        <v>47.362354085603087</v>
      </c>
      <c r="F4" s="5">
        <v>47.912547241118652</v>
      </c>
      <c r="G4" s="5">
        <v>48.363414634146324</v>
      </c>
      <c r="H4" s="5">
        <v>47.755574447413174</v>
      </c>
      <c r="I4" s="5">
        <v>47.371150781000907</v>
      </c>
      <c r="J4" s="1"/>
      <c r="K4" s="1"/>
    </row>
    <row r="5" spans="1:11" x14ac:dyDescent="0.2">
      <c r="A5" s="1"/>
      <c r="B5" s="6" t="s">
        <v>10</v>
      </c>
      <c r="C5" s="7">
        <v>4.234144418957424</v>
      </c>
      <c r="D5" s="7">
        <v>4.216685887284882</v>
      </c>
      <c r="E5" s="7">
        <v>3.7751363680061085</v>
      </c>
      <c r="F5" s="7">
        <v>3.6747834044747894</v>
      </c>
      <c r="G5" s="7">
        <v>2.8333368281295472</v>
      </c>
      <c r="H5" s="7">
        <v>2.9969966886779527</v>
      </c>
      <c r="I5" s="7">
        <v>3.2010221770396292</v>
      </c>
      <c r="J5" s="1"/>
      <c r="K5" s="1"/>
    </row>
    <row r="6" spans="1:11" x14ac:dyDescent="0.2">
      <c r="A6" s="1"/>
      <c r="B6" s="6" t="s">
        <v>11</v>
      </c>
      <c r="C6" s="7">
        <v>2.8225716137369377</v>
      </c>
      <c r="D6" s="7">
        <v>3.3922977794037199</v>
      </c>
      <c r="E6" s="7">
        <v>4.056174069843018</v>
      </c>
      <c r="F6" s="7">
        <v>3.5628264831690641</v>
      </c>
      <c r="G6" s="7">
        <v>2.9980729549805076</v>
      </c>
      <c r="H6" s="7">
        <v>3.6940081758437793</v>
      </c>
      <c r="I6" s="7">
        <v>3.9747617408733675</v>
      </c>
      <c r="J6" s="1"/>
      <c r="K6" s="1"/>
    </row>
    <row r="7" spans="1:11" x14ac:dyDescent="0.2">
      <c r="A7" s="1"/>
      <c r="B7" s="4" t="s">
        <v>12</v>
      </c>
      <c r="C7" s="8">
        <f t="shared" ref="C7:I7" si="0">C3-C4</f>
        <v>-2.9425021061499237</v>
      </c>
      <c r="D7" s="8">
        <f t="shared" si="0"/>
        <v>-1.4388543516873895</v>
      </c>
      <c r="E7" s="8">
        <f t="shared" si="0"/>
        <v>0.98852140077818262</v>
      </c>
      <c r="F7" s="8">
        <f t="shared" si="0"/>
        <v>0.57059712773999394</v>
      </c>
      <c r="G7" s="8">
        <f t="shared" si="0"/>
        <v>-0.35754290876243289</v>
      </c>
      <c r="H7" s="8">
        <f t="shared" si="0"/>
        <v>0.63570561088167921</v>
      </c>
      <c r="I7" s="8">
        <f t="shared" si="0"/>
        <v>1.6369780044628612</v>
      </c>
      <c r="J7" s="1"/>
      <c r="K7" s="1"/>
    </row>
    <row r="8" spans="1:11" x14ac:dyDescent="0.2">
      <c r="A8" s="1"/>
      <c r="B8" s="6" t="s">
        <v>13</v>
      </c>
      <c r="C8" s="7">
        <f t="shared" ref="C8:I8" si="1">SQRT(C5^2+C6^2)</f>
        <v>5.0887021405523276</v>
      </c>
      <c r="D8" s="7">
        <f t="shared" si="1"/>
        <v>5.4118503394102557</v>
      </c>
      <c r="E8" s="7">
        <f t="shared" si="1"/>
        <v>5.5411373094256762</v>
      </c>
      <c r="F8" s="7">
        <f t="shared" si="1"/>
        <v>5.1183752909467444</v>
      </c>
      <c r="G8" s="7">
        <f t="shared" si="1"/>
        <v>4.1250744266038106</v>
      </c>
      <c r="H8" s="7">
        <f t="shared" si="1"/>
        <v>4.7568566885231363</v>
      </c>
      <c r="I8" s="7">
        <f t="shared" si="1"/>
        <v>5.1034570513143551</v>
      </c>
      <c r="J8" s="1"/>
      <c r="K8" s="1"/>
    </row>
    <row r="9" spans="1:11" x14ac:dyDescent="0.2">
      <c r="A9" s="1"/>
      <c r="B9" s="4" t="s">
        <v>14</v>
      </c>
      <c r="C9" s="9">
        <f>1 - _xlfn.NORM.S.DIST(-C7 / C8, TRUE)</f>
        <v>0.28155031997818836</v>
      </c>
      <c r="D9" s="9">
        <f t="shared" ref="D9:I9" si="2">1 - _xlfn.NORM.S.DIST(-D7 / D8, TRUE)</f>
        <v>0.39516925942714765</v>
      </c>
      <c r="E9" s="9">
        <f t="shared" si="2"/>
        <v>0.57079433563910131</v>
      </c>
      <c r="F9" s="9">
        <f t="shared" si="2"/>
        <v>0.54438218816180584</v>
      </c>
      <c r="G9" s="9">
        <f t="shared" si="2"/>
        <v>0.46546472368344083</v>
      </c>
      <c r="H9" s="9">
        <f t="shared" si="2"/>
        <v>0.55315631417824407</v>
      </c>
      <c r="I9" s="9">
        <f t="shared" si="2"/>
        <v>0.62580335207160198</v>
      </c>
      <c r="J9" s="1"/>
      <c r="K9" s="1"/>
    </row>
    <row r="10" spans="1:11" x14ac:dyDescent="0.2">
      <c r="A10" s="1"/>
      <c r="B10" s="4" t="s">
        <v>15</v>
      </c>
      <c r="C10" s="10">
        <f>1-C9</f>
        <v>0.71844968002181164</v>
      </c>
      <c r="D10" s="10">
        <f t="shared" ref="D10:I10" si="3">1-D9</f>
        <v>0.60483074057285235</v>
      </c>
      <c r="E10" s="10">
        <f t="shared" si="3"/>
        <v>0.42920566436089869</v>
      </c>
      <c r="F10" s="10">
        <f t="shared" si="3"/>
        <v>0.45561781183819416</v>
      </c>
      <c r="G10" s="10">
        <f t="shared" si="3"/>
        <v>0.53453527631655917</v>
      </c>
      <c r="H10" s="10">
        <f t="shared" si="3"/>
        <v>0.44684368582175593</v>
      </c>
      <c r="I10" s="10">
        <f t="shared" si="3"/>
        <v>0.37419664792839802</v>
      </c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1"/>
      <c r="B12" s="2" t="s">
        <v>16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17</v>
      </c>
      <c r="K12" s="1"/>
    </row>
    <row r="13" spans="1:11" x14ac:dyDescent="0.2">
      <c r="A13" s="1"/>
      <c r="B13" s="4" t="s">
        <v>8</v>
      </c>
      <c r="C13" s="5">
        <f>11*C9</f>
        <v>3.0970535197600721</v>
      </c>
      <c r="D13" s="5">
        <f>16*D9</f>
        <v>6.3227081508343623</v>
      </c>
      <c r="E13" s="5">
        <f>15*E9</f>
        <v>8.5619150345865194</v>
      </c>
      <c r="F13" s="5">
        <f>6*F9</f>
        <v>3.266293128970835</v>
      </c>
      <c r="G13" s="5">
        <f>16*G9</f>
        <v>7.4474355789350533</v>
      </c>
      <c r="H13" s="5">
        <f>19*H9</f>
        <v>10.509969969386637</v>
      </c>
      <c r="I13" s="5">
        <f>10*I9</f>
        <v>6.2580335207160198</v>
      </c>
      <c r="J13" s="11">
        <f>226+SUM(C13:I13)</f>
        <v>271.46340890318947</v>
      </c>
      <c r="K13" s="1"/>
    </row>
    <row r="14" spans="1:11" x14ac:dyDescent="0.2">
      <c r="A14" s="1"/>
      <c r="B14" s="4" t="s">
        <v>9</v>
      </c>
      <c r="C14" s="5">
        <f>11*C10</f>
        <v>7.9029464802399279</v>
      </c>
      <c r="D14" s="5">
        <f>16*D10</f>
        <v>9.6772918491656377</v>
      </c>
      <c r="E14" s="5">
        <f>15*E10</f>
        <v>6.4380849654134806</v>
      </c>
      <c r="F14" s="5">
        <f>6*F10</f>
        <v>2.733706871029165</v>
      </c>
      <c r="G14" s="5">
        <f>16*G10</f>
        <v>8.5525644210649467</v>
      </c>
      <c r="H14" s="5">
        <f>19*H10</f>
        <v>8.4900300306133634</v>
      </c>
      <c r="I14" s="5">
        <f>10*I10</f>
        <v>3.7419664792839802</v>
      </c>
      <c r="J14" s="12">
        <f>219+SUM(C14:I14)</f>
        <v>266.53659109681053</v>
      </c>
      <c r="K14" s="1"/>
    </row>
    <row r="15" spans="1:11" x14ac:dyDescent="0.2">
      <c r="A15" s="1"/>
      <c r="B15" s="13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/>
      <c r="B16" s="13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/>
      <c r="B17" s="2" t="s">
        <v>20</v>
      </c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1"/>
      <c r="K17" s="1"/>
    </row>
    <row r="18" spans="1:11" x14ac:dyDescent="0.2">
      <c r="A18" s="1"/>
      <c r="B18" s="15" t="s">
        <v>18</v>
      </c>
      <c r="C18" s="14">
        <v>-1.3</v>
      </c>
      <c r="D18" s="8">
        <v>1.2</v>
      </c>
      <c r="E18" s="8">
        <v>4.3</v>
      </c>
      <c r="F18" s="8">
        <v>2.5</v>
      </c>
      <c r="G18" s="8">
        <v>0</v>
      </c>
      <c r="H18" s="8">
        <v>0.3</v>
      </c>
      <c r="I18" s="8">
        <v>1.7</v>
      </c>
      <c r="J18" s="1"/>
      <c r="K18" s="1"/>
    </row>
    <row r="19" spans="1:11" x14ac:dyDescent="0.2">
      <c r="A19" s="1"/>
      <c r="B19" s="4" t="s">
        <v>19</v>
      </c>
      <c r="C19" s="8">
        <f>C$7+C18</f>
        <v>-4.2425021061499235</v>
      </c>
      <c r="D19" s="8">
        <f t="shared" ref="D19:I19" si="4">D$7+D18</f>
        <v>-0.23885435168738955</v>
      </c>
      <c r="E19" s="8">
        <f t="shared" si="4"/>
        <v>5.2885214007781824</v>
      </c>
      <c r="F19" s="8">
        <f t="shared" si="4"/>
        <v>3.0705971277399939</v>
      </c>
      <c r="G19" s="8">
        <f t="shared" si="4"/>
        <v>-0.35754290876243289</v>
      </c>
      <c r="H19" s="8">
        <f t="shared" si="4"/>
        <v>0.93570561088167925</v>
      </c>
      <c r="I19" s="8">
        <f t="shared" si="4"/>
        <v>3.3369780044628614</v>
      </c>
      <c r="J19" s="1"/>
      <c r="K19" s="1"/>
    </row>
    <row r="20" spans="1:11" x14ac:dyDescent="0.2">
      <c r="A20" s="1"/>
      <c r="B20" s="4" t="s">
        <v>14</v>
      </c>
      <c r="C20" s="9">
        <f>1 - _xlfn.NORM.S.DIST(-C19 / C$8, TRUE)</f>
        <v>0.20222219727972213</v>
      </c>
      <c r="D20" s="9">
        <f t="shared" ref="D20:I20" si="5">1 - _xlfn.NORM.S.DIST(-D19 / D$8, TRUE)</f>
        <v>0.48239822489065465</v>
      </c>
      <c r="E20" s="9">
        <f t="shared" si="5"/>
        <v>0.83006213416942165</v>
      </c>
      <c r="F20" s="9">
        <f t="shared" si="5"/>
        <v>0.72571901416588691</v>
      </c>
      <c r="G20" s="9">
        <f t="shared" si="5"/>
        <v>0.46546472368344083</v>
      </c>
      <c r="H20" s="9">
        <f t="shared" si="5"/>
        <v>0.57797146906388663</v>
      </c>
      <c r="I20" s="9">
        <f t="shared" si="5"/>
        <v>0.74340099008552352</v>
      </c>
      <c r="J20" s="1"/>
      <c r="K20" s="1"/>
    </row>
    <row r="21" spans="1:11" x14ac:dyDescent="0.2">
      <c r="A21" s="1"/>
      <c r="B21" s="4" t="s">
        <v>15</v>
      </c>
      <c r="C21" s="10">
        <f>1-C20</f>
        <v>0.79777780272027787</v>
      </c>
      <c r="D21" s="10">
        <f t="shared" ref="D21:I21" si="6">1-D20</f>
        <v>0.51760177510934535</v>
      </c>
      <c r="E21" s="10">
        <f t="shared" si="6"/>
        <v>0.16993786583057835</v>
      </c>
      <c r="F21" s="10">
        <f t="shared" si="6"/>
        <v>0.27428098583411309</v>
      </c>
      <c r="G21" s="10">
        <f t="shared" si="6"/>
        <v>0.53453527631655917</v>
      </c>
      <c r="H21" s="10">
        <f t="shared" si="6"/>
        <v>0.42202853093611337</v>
      </c>
      <c r="I21" s="10">
        <f t="shared" si="6"/>
        <v>0.25659900991447648</v>
      </c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2" t="s">
        <v>16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17</v>
      </c>
      <c r="K23" s="1"/>
    </row>
    <row r="24" spans="1:11" x14ac:dyDescent="0.2">
      <c r="A24" s="1"/>
      <c r="B24" s="4" t="s">
        <v>8</v>
      </c>
      <c r="C24" s="5">
        <f>11*C20</f>
        <v>2.2244441700769433</v>
      </c>
      <c r="D24" s="5">
        <f>16*D20</f>
        <v>7.7183715982504744</v>
      </c>
      <c r="E24" s="5">
        <f>15*E20</f>
        <v>12.450932012541324</v>
      </c>
      <c r="F24" s="5">
        <f>6*F20</f>
        <v>4.3543140849953215</v>
      </c>
      <c r="G24" s="5">
        <f>16*G20</f>
        <v>7.4474355789350533</v>
      </c>
      <c r="H24" s="5">
        <f>19*H20</f>
        <v>10.981457912213846</v>
      </c>
      <c r="I24" s="5">
        <f>10*I20</f>
        <v>7.4340099008552354</v>
      </c>
      <c r="J24" s="11">
        <f>226+SUM(C24:I24)</f>
        <v>278.6109652578682</v>
      </c>
      <c r="K24" s="1"/>
    </row>
    <row r="25" spans="1:11" x14ac:dyDescent="0.2">
      <c r="A25" s="1"/>
      <c r="B25" s="4" t="s">
        <v>9</v>
      </c>
      <c r="C25" s="5">
        <f>11*C21</f>
        <v>8.7755558299230572</v>
      </c>
      <c r="D25" s="5">
        <f>16*D21</f>
        <v>8.2816284017495256</v>
      </c>
      <c r="E25" s="5">
        <f>15*E21</f>
        <v>2.5490679874586752</v>
      </c>
      <c r="F25" s="5">
        <f>6*F21</f>
        <v>1.6456859150046785</v>
      </c>
      <c r="G25" s="5">
        <f>16*G21</f>
        <v>8.5525644210649467</v>
      </c>
      <c r="H25" s="5">
        <f>19*H21</f>
        <v>8.0185420877861535</v>
      </c>
      <c r="I25" s="5">
        <f>10*I21</f>
        <v>2.5659900991447646</v>
      </c>
      <c r="J25" s="12">
        <f>219+SUM(C25:I25)</f>
        <v>259.3890347421318</v>
      </c>
      <c r="K25" s="1"/>
    </row>
    <row r="26" spans="1:1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2" t="s">
        <v>22</v>
      </c>
      <c r="C28" s="3" t="s">
        <v>1</v>
      </c>
      <c r="D28" s="3" t="s">
        <v>2</v>
      </c>
      <c r="E28" s="3" t="s">
        <v>3</v>
      </c>
      <c r="F28" s="3" t="s">
        <v>4</v>
      </c>
      <c r="G28" s="3" t="s">
        <v>5</v>
      </c>
      <c r="H28" s="3" t="s">
        <v>6</v>
      </c>
      <c r="I28" s="3" t="s">
        <v>7</v>
      </c>
      <c r="J28" s="1"/>
      <c r="K28" s="1"/>
    </row>
    <row r="29" spans="1:11" x14ac:dyDescent="0.2">
      <c r="A29" s="1"/>
      <c r="B29" s="15" t="s">
        <v>21</v>
      </c>
      <c r="C29" s="14">
        <v>0.7</v>
      </c>
      <c r="D29" s="8">
        <v>-1.6</v>
      </c>
      <c r="E29" s="8">
        <v>3.3</v>
      </c>
      <c r="F29" s="8">
        <v>-0.8</v>
      </c>
      <c r="G29" s="8">
        <v>-1.4</v>
      </c>
      <c r="H29" s="8">
        <v>2.2000000000000002</v>
      </c>
      <c r="I29" s="8">
        <v>1.4</v>
      </c>
      <c r="J29" s="1"/>
      <c r="K29" s="1"/>
    </row>
    <row r="30" spans="1:11" x14ac:dyDescent="0.2">
      <c r="A30" s="1"/>
      <c r="B30" s="4" t="s">
        <v>19</v>
      </c>
      <c r="C30" s="8">
        <f>C$7+C29</f>
        <v>-2.2425021061499235</v>
      </c>
      <c r="D30" s="8">
        <f t="shared" ref="D30" si="7">D$7+D29</f>
        <v>-3.0388543516873896</v>
      </c>
      <c r="E30" s="8">
        <f t="shared" ref="E30" si="8">E$7+E29</f>
        <v>4.2885214007781824</v>
      </c>
      <c r="F30" s="8">
        <f t="shared" ref="F30" si="9">F$7+F29</f>
        <v>-0.22940287226000611</v>
      </c>
      <c r="G30" s="8">
        <f t="shared" ref="G30" si="10">G$7+G29</f>
        <v>-1.7575429087624328</v>
      </c>
      <c r="H30" s="8">
        <f t="shared" ref="H30" si="11">H$7+H29</f>
        <v>2.8357056108816794</v>
      </c>
      <c r="I30" s="8">
        <f t="shared" ref="I30" si="12">I$7+I29</f>
        <v>3.0369780044628611</v>
      </c>
      <c r="J30" s="1"/>
      <c r="K30" s="1"/>
    </row>
    <row r="31" spans="1:11" x14ac:dyDescent="0.2">
      <c r="A31" s="1"/>
      <c r="B31" s="4" t="s">
        <v>14</v>
      </c>
      <c r="C31" s="9">
        <f>1 - _xlfn.NORM.S.DIST(-C30 / C$8, TRUE)</f>
        <v>0.32972142482973221</v>
      </c>
      <c r="D31" s="9">
        <f t="shared" ref="D31" si="13">1 - _xlfn.NORM.S.DIST(-D30 / D$8, TRUE)</f>
        <v>0.28722204434302445</v>
      </c>
      <c r="E31" s="9">
        <f t="shared" ref="E31" si="14">1 - _xlfn.NORM.S.DIST(-E30 / E$8, TRUE)</f>
        <v>0.78051758843195662</v>
      </c>
      <c r="F31" s="9">
        <f t="shared" ref="F31" si="15">1 - _xlfn.NORM.S.DIST(-F30 / F$8, TRUE)</f>
        <v>0.48212560258801629</v>
      </c>
      <c r="G31" s="9">
        <f t="shared" ref="G31" si="16">1 - _xlfn.NORM.S.DIST(-G30 / G$8, TRUE)</f>
        <v>0.33503085321612347</v>
      </c>
      <c r="H31" s="9">
        <f t="shared" ref="H31" si="17">1 - _xlfn.NORM.S.DIST(-H30 / H$8, TRUE)</f>
        <v>0.72445585235635024</v>
      </c>
      <c r="I31" s="9">
        <f t="shared" ref="I31" si="18">1 - _xlfn.NORM.S.DIST(-I30 / I$8, TRUE)</f>
        <v>0.72410583866649514</v>
      </c>
      <c r="J31" s="1"/>
      <c r="K31" s="1"/>
    </row>
    <row r="32" spans="1:11" x14ac:dyDescent="0.2">
      <c r="A32" s="1"/>
      <c r="B32" s="4" t="s">
        <v>15</v>
      </c>
      <c r="C32" s="10">
        <f>1-C31</f>
        <v>0.67027857517026779</v>
      </c>
      <c r="D32" s="10">
        <f t="shared" ref="D32:I32" si="19">1-D31</f>
        <v>0.71277795565697555</v>
      </c>
      <c r="E32" s="10">
        <f t="shared" si="19"/>
        <v>0.21948241156804338</v>
      </c>
      <c r="F32" s="10">
        <f t="shared" si="19"/>
        <v>0.51787439741198371</v>
      </c>
      <c r="G32" s="10">
        <f t="shared" si="19"/>
        <v>0.66496914678387653</v>
      </c>
      <c r="H32" s="10">
        <f t="shared" si="19"/>
        <v>0.27554414764364976</v>
      </c>
      <c r="I32" s="10">
        <f t="shared" si="19"/>
        <v>0.27589416133350486</v>
      </c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2" t="s">
        <v>16</v>
      </c>
      <c r="C34" s="3" t="s">
        <v>1</v>
      </c>
      <c r="D34" s="3" t="s">
        <v>2</v>
      </c>
      <c r="E34" s="3" t="s">
        <v>3</v>
      </c>
      <c r="F34" s="3" t="s">
        <v>4</v>
      </c>
      <c r="G34" s="3" t="s">
        <v>5</v>
      </c>
      <c r="H34" s="3" t="s">
        <v>6</v>
      </c>
      <c r="I34" s="3" t="s">
        <v>7</v>
      </c>
      <c r="J34" s="3" t="s">
        <v>17</v>
      </c>
      <c r="K34" s="1"/>
    </row>
    <row r="35" spans="1:11" x14ac:dyDescent="0.2">
      <c r="A35" s="1"/>
      <c r="B35" s="4" t="s">
        <v>8</v>
      </c>
      <c r="C35" s="5">
        <f>11*C31</f>
        <v>3.6269356731270541</v>
      </c>
      <c r="D35" s="5">
        <f>16*D31</f>
        <v>4.5955527094883912</v>
      </c>
      <c r="E35" s="5">
        <f>15*E31</f>
        <v>11.707763826479349</v>
      </c>
      <c r="F35" s="5">
        <f>6*F31</f>
        <v>2.8927536155280977</v>
      </c>
      <c r="G35" s="5">
        <f>16*G31</f>
        <v>5.3604936514579755</v>
      </c>
      <c r="H35" s="5">
        <f>19*H31</f>
        <v>13.764661194770655</v>
      </c>
      <c r="I35" s="5">
        <f>10*I31</f>
        <v>7.2410583866649514</v>
      </c>
      <c r="J35" s="11">
        <f>226+SUM(C35:I35)</f>
        <v>275.18921905751648</v>
      </c>
      <c r="K35" s="1"/>
    </row>
    <row r="36" spans="1:11" x14ac:dyDescent="0.2">
      <c r="A36" s="1"/>
      <c r="B36" s="4" t="s">
        <v>9</v>
      </c>
      <c r="C36" s="5">
        <f>11*C32</f>
        <v>7.3730643268729459</v>
      </c>
      <c r="D36" s="5">
        <f>16*D32</f>
        <v>11.404447290511609</v>
      </c>
      <c r="E36" s="5">
        <f>15*E32</f>
        <v>3.2922361735206507</v>
      </c>
      <c r="F36" s="5">
        <f>6*F32</f>
        <v>3.1072463844719023</v>
      </c>
      <c r="G36" s="5">
        <f>16*G32</f>
        <v>10.639506348542024</v>
      </c>
      <c r="H36" s="5">
        <f>19*H32</f>
        <v>5.235338805229345</v>
      </c>
      <c r="I36" s="5">
        <f>10*I32</f>
        <v>2.7589416133350486</v>
      </c>
      <c r="J36" s="12">
        <f>219+SUM(C36:I36)</f>
        <v>262.81078094248352</v>
      </c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</sheetData>
  <conditionalFormatting sqref="C7:I7">
    <cfRule type="cellIs" dxfId="27" priority="27" operator="equal">
      <formula>0</formula>
    </cfRule>
    <cfRule type="cellIs" dxfId="26" priority="28" operator="greaterThan">
      <formula>0</formula>
    </cfRule>
    <cfRule type="cellIs" dxfId="25" priority="29" operator="lessThan">
      <formula>0</formula>
    </cfRule>
  </conditionalFormatting>
  <conditionalFormatting sqref="C9:I9">
    <cfRule type="cellIs" dxfId="24" priority="26" operator="greaterThan">
      <formula>0.5</formula>
    </cfRule>
  </conditionalFormatting>
  <conditionalFormatting sqref="C10:I10">
    <cfRule type="cellIs" dxfId="23" priority="25" operator="greaterThan">
      <formula>0.5</formula>
    </cfRule>
  </conditionalFormatting>
  <conditionalFormatting sqref="J13">
    <cfRule type="cellIs" dxfId="22" priority="24" operator="greaterThan">
      <formula>269</formula>
    </cfRule>
  </conditionalFormatting>
  <conditionalFormatting sqref="J14">
    <cfRule type="cellIs" dxfId="21" priority="23" operator="greaterThan">
      <formula>269</formula>
    </cfRule>
  </conditionalFormatting>
  <conditionalFormatting sqref="C18:I18">
    <cfRule type="cellIs" dxfId="20" priority="21" operator="greaterThan">
      <formula>0</formula>
    </cfRule>
    <cfRule type="cellIs" dxfId="19" priority="22" operator="lessThan">
      <formula>0</formula>
    </cfRule>
  </conditionalFormatting>
  <conditionalFormatting sqref="C19:I19">
    <cfRule type="cellIs" dxfId="18" priority="17" operator="equal">
      <formula>0</formula>
    </cfRule>
    <cfRule type="cellIs" dxfId="17" priority="18" operator="greaterThan">
      <formula>0</formula>
    </cfRule>
    <cfRule type="cellIs" dxfId="16" priority="19" operator="lessThan">
      <formula>0</formula>
    </cfRule>
  </conditionalFormatting>
  <conditionalFormatting sqref="C20:I20">
    <cfRule type="cellIs" dxfId="15" priority="16" operator="greaterThan">
      <formula>0.5</formula>
    </cfRule>
  </conditionalFormatting>
  <conditionalFormatting sqref="C21:I21">
    <cfRule type="cellIs" dxfId="14" priority="15" operator="greaterThan">
      <formula>0.5</formula>
    </cfRule>
  </conditionalFormatting>
  <conditionalFormatting sqref="J24">
    <cfRule type="cellIs" dxfId="13" priority="14" operator="greaterThan">
      <formula>269</formula>
    </cfRule>
  </conditionalFormatting>
  <conditionalFormatting sqref="J25">
    <cfRule type="cellIs" dxfId="12" priority="13" operator="greaterThan">
      <formula>269</formula>
    </cfRule>
  </conditionalFormatting>
  <conditionalFormatting sqref="C29:I29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C31:I31">
    <cfRule type="cellIs" dxfId="6" priority="7" operator="greaterThan">
      <formula>0.5</formula>
    </cfRule>
  </conditionalFormatting>
  <conditionalFormatting sqref="C32:I32">
    <cfRule type="cellIs" dxfId="5" priority="6" operator="greaterThan">
      <formula>0.5</formula>
    </cfRule>
  </conditionalFormatting>
  <conditionalFormatting sqref="J35">
    <cfRule type="cellIs" dxfId="4" priority="5" operator="greaterThan">
      <formula>269</formula>
    </cfRule>
  </conditionalFormatting>
  <conditionalFormatting sqref="J36">
    <cfRule type="cellIs" dxfId="3" priority="4" operator="greaterThan">
      <formula>269</formula>
    </cfRule>
  </conditionalFormatting>
  <conditionalFormatting sqref="C30:I30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Speicher, Maximilian</dc:creator>
  <cp:lastModifiedBy>Speicher, Maximilian</cp:lastModifiedBy>
  <dcterms:created xsi:type="dcterms:W3CDTF">2024-11-02T19:25:45Z</dcterms:created>
  <dcterms:modified xsi:type="dcterms:W3CDTF">2024-11-03T00:26:00Z</dcterms:modified>
</cp:coreProperties>
</file>