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xst\sciencia\F23\PHYS397\Labs\2\"/>
    </mc:Choice>
  </mc:AlternateContent>
  <xr:revisionPtr revIDLastSave="0" documentId="13_ncr:1_{1C9B449A-B3C7-44B0-8830-B354AB0B755D}" xr6:coauthVersionLast="47" xr6:coauthVersionMax="47" xr10:uidLastSave="{00000000-0000-0000-0000-000000000000}"/>
  <bookViews>
    <workbookView xWindow="-110" yWindow="-110" windowWidth="19420" windowHeight="10420" firstSheet="2" activeTab="3" xr2:uid="{00000000-000D-0000-FFFF-FFFF00000000}"/>
  </bookViews>
  <sheets>
    <sheet name="Discussion" sheetId="6" r:id="rId1"/>
    <sheet name="Preliminary Measurements" sheetId="1" r:id="rId2"/>
    <sheet name="Method 1 (g1)" sheetId="2" r:id="rId3"/>
    <sheet name="Video Analysis Frame Data" sheetId="8" r:id="rId4"/>
    <sheet name="Method 2 (g2)" sheetId="3" r:id="rId5"/>
    <sheet name="Method 3 (g3)" sheetId="4" r:id="rId6"/>
    <sheet name="Method 4 (g4)" sheetId="5" r:id="rId7"/>
    <sheet name="Uncertainty Assignment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8" l="1"/>
  <c r="B4" i="8"/>
  <c r="B5" i="8"/>
  <c r="B6" i="8"/>
  <c r="B7" i="8"/>
  <c r="B8" i="8"/>
  <c r="B9" i="8"/>
  <c r="B10" i="8"/>
  <c r="B11" i="8"/>
  <c r="B12" i="8"/>
  <c r="B13" i="8"/>
  <c r="B14" i="8"/>
  <c r="E6" i="3"/>
  <c r="E7" i="3"/>
  <c r="E8" i="3"/>
  <c r="E9" i="3"/>
  <c r="E10" i="3"/>
  <c r="E11" i="3"/>
  <c r="E12" i="3"/>
  <c r="E13" i="3"/>
  <c r="E14" i="3"/>
  <c r="E15" i="3"/>
  <c r="E5" i="3"/>
  <c r="D30" i="5" a="1"/>
  <c r="D30" i="5"/>
  <c r="F20" i="5"/>
  <c r="F21" i="5"/>
  <c r="F22" i="5"/>
  <c r="F23" i="5"/>
  <c r="F24" i="5"/>
  <c r="F19" i="5"/>
  <c r="D20" i="5"/>
  <c r="D21" i="5"/>
  <c r="D22" i="5"/>
  <c r="D23" i="5"/>
  <c r="D24" i="5"/>
  <c r="D19" i="5"/>
  <c r="H10" i="5"/>
  <c r="J10" i="5" s="1"/>
  <c r="D10" i="5"/>
  <c r="H9" i="5"/>
  <c r="J9" i="5" s="1"/>
  <c r="D9" i="5"/>
  <c r="H8" i="5"/>
  <c r="J8" i="5" s="1"/>
  <c r="D8" i="5"/>
  <c r="H7" i="5"/>
  <c r="J7" i="5" s="1"/>
  <c r="D7" i="5"/>
  <c r="E13" i="2"/>
  <c r="J6" i="5"/>
  <c r="J5" i="5"/>
  <c r="H6" i="5"/>
  <c r="H5" i="5"/>
  <c r="D6" i="5"/>
  <c r="D5" i="5"/>
  <c r="D5" i="3"/>
  <c r="D14" i="3"/>
  <c r="D13" i="3"/>
  <c r="D12" i="3"/>
  <c r="D11" i="3"/>
  <c r="D10" i="3"/>
  <c r="D9" i="3"/>
  <c r="D8" i="3"/>
  <c r="D7" i="3"/>
  <c r="D6" i="3"/>
  <c r="C16" i="3"/>
  <c r="J8" i="2"/>
  <c r="H6" i="1"/>
  <c r="H5" i="1"/>
  <c r="F5" i="1"/>
  <c r="F6" i="1"/>
  <c r="F7" i="1"/>
  <c r="F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<sst xmlns="http://schemas.openxmlformats.org/spreadsheetml/2006/main" count="92" uniqueCount="73">
  <si>
    <t>Notes From Discussion 1</t>
  </si>
  <si>
    <t>Notes From Discussion 2</t>
  </si>
  <si>
    <t>Notes From Discussion 3</t>
  </si>
  <si>
    <t>Notes From Discussion 4</t>
  </si>
  <si>
    <t>Notes From Discussion 5</t>
  </si>
  <si>
    <t>Notes From Discussion 6</t>
  </si>
  <si>
    <t>Reaction Time Measurements</t>
  </si>
  <si>
    <t>Measurement #</t>
  </si>
  <si>
    <t>Time Measurement</t>
  </si>
  <si>
    <t>t-5.0s</t>
  </si>
  <si>
    <t>Average:</t>
  </si>
  <si>
    <t>Standard Dev.:</t>
  </si>
  <si>
    <t>Don't forget to report your data to the TA!</t>
  </si>
  <si>
    <t>Singular Measurement of an Oscillation Time</t>
  </si>
  <si>
    <t>Measurement</t>
  </si>
  <si>
    <t>Units</t>
  </si>
  <si>
    <t>Measurement of Time</t>
  </si>
  <si>
    <t>s</t>
  </si>
  <si>
    <t>Uncertainty in time measurement</t>
  </si>
  <si>
    <t>length after:</t>
  </si>
  <si>
    <t>Measurement of Length</t>
  </si>
  <si>
    <t>cm</t>
  </si>
  <si>
    <t>Uncertainty in length measurement</t>
  </si>
  <si>
    <t>Use this length measurement for parts (1), (2) and (3) of the experiment</t>
  </si>
  <si>
    <t>g = (2pi)^2(L/T^2)</t>
  </si>
  <si>
    <t>Multiple Measurements of an Oscillation Time</t>
  </si>
  <si>
    <t>T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</si>
  <si>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-T</t>
    </r>
    <r>
      <rPr>
        <b/>
        <vertAlign val="subscript"/>
        <sz val="11"/>
        <color theme="1"/>
        <rFont val="Calibri"/>
        <family val="2"/>
        <scheme val="minor"/>
      </rPr>
      <t>ave</t>
    </r>
  </si>
  <si>
    <r>
      <t>(T</t>
    </r>
    <r>
      <rPr>
        <b/>
        <vertAlign val="subscript"/>
        <sz val="11"/>
        <color theme="1"/>
        <rFont val="Calibri"/>
        <family val="2"/>
        <scheme val="minor"/>
      </rPr>
      <t xml:space="preserve">i </t>
    </r>
    <r>
      <rPr>
        <b/>
        <sz val="11"/>
        <color theme="1"/>
        <rFont val="Calibri"/>
        <family val="2"/>
        <scheme val="minor"/>
      </rPr>
      <t>- T</t>
    </r>
    <r>
      <rPr>
        <b/>
        <vertAlign val="subscript"/>
        <sz val="11"/>
        <color theme="1"/>
        <rFont val="Calibri"/>
        <family val="2"/>
        <scheme val="minor"/>
      </rPr>
      <t>ave</t>
    </r>
    <r>
      <rPr>
        <b/>
        <sz val="11"/>
        <color theme="1"/>
        <rFont val="Calibri"/>
        <family val="2"/>
        <scheme val="minor"/>
      </rPr>
      <t>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</si>
  <si>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(s)</t>
  </si>
  <si>
    <r>
      <t>(s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</si>
  <si>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Sum</t>
  </si>
  <si>
    <t>Average Period</t>
  </si>
  <si>
    <t xml:space="preserve">Standard Deviation </t>
  </si>
  <si>
    <t>Uncertainty</t>
  </si>
  <si>
    <t>Total Uncertainty</t>
  </si>
  <si>
    <t>Singular Measurement of Time of Multiple Oscillations</t>
  </si>
  <si>
    <t>Measurement  of time of 10 oscillations</t>
  </si>
  <si>
    <t>Uncertainty in the measuremet</t>
  </si>
  <si>
    <t>Time of one oscillation</t>
  </si>
  <si>
    <t>Uncertainty in the time of one oscillation</t>
  </si>
  <si>
    <t>New length:</t>
  </si>
  <si>
    <t>Time</t>
  </si>
  <si>
    <t>Measurements of Multiple Oscillations for Various Pendulum Lengths</t>
  </si>
  <si>
    <t>L</t>
  </si>
  <si>
    <t>u(L)</t>
  </si>
  <si>
    <t>t</t>
  </si>
  <si>
    <t>u(t)</t>
  </si>
  <si>
    <t>u(T)</t>
  </si>
  <si>
    <r>
      <t>T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</si>
  <si>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u(T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</si>
  <si>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[m]</t>
  </si>
  <si>
    <t>y</t>
  </si>
  <si>
    <t>ln(T)</t>
  </si>
  <si>
    <t>m</t>
  </si>
  <si>
    <t>x</t>
  </si>
  <si>
    <t>ln(L)</t>
  </si>
  <si>
    <t>b</t>
  </si>
  <si>
    <t>-(1/2)ln(g)+ln(pi)+ln(2)</t>
  </si>
  <si>
    <t>slope</t>
  </si>
  <si>
    <t>y-int</t>
  </si>
  <si>
    <t>uncertianty</t>
  </si>
  <si>
    <t>Assessment of the uncertainty type</t>
  </si>
  <si>
    <t>Uncertainty type in period measurement</t>
  </si>
  <si>
    <t>Uncertainty type in length measurement</t>
  </si>
  <si>
    <t>Method 1</t>
  </si>
  <si>
    <t>Method 2</t>
  </si>
  <si>
    <t>Method 3</t>
  </si>
  <si>
    <t>Method 4</t>
  </si>
  <si>
    <t>Starting Angle [degrees]</t>
  </si>
  <si>
    <t>Released [timestamp]</t>
  </si>
  <si>
    <t>Starting Angle [radians]</t>
  </si>
  <si>
    <t>Period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</si>
</sst>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0" formatCode="0.0"/>
    <numFmt numFmtId="171" formatCode="0.000"/>
    <numFmt numFmtId="172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4" xfId="0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2" fontId="0" fillId="0" borderId="0" xfId="0" applyNumberFormat="1"/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/>
    <xf numFmtId="2" fontId="0" fillId="0" borderId="2" xfId="0" applyNumberFormat="1" applyBorder="1"/>
    <xf numFmtId="0" fontId="0" fillId="0" borderId="10" xfId="0" applyBorder="1"/>
    <xf numFmtId="2" fontId="0" fillId="0" borderId="1" xfId="0" applyNumberFormat="1" applyBorder="1" applyAlignment="1">
      <alignment vertical="center"/>
    </xf>
    <xf numFmtId="2" fontId="0" fillId="0" borderId="4" xfId="0" applyNumberFormat="1" applyBorder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172" fontId="0" fillId="0" borderId="0" xfId="0" applyNumberFormat="1" applyAlignment="1">
      <alignment horizontal="center"/>
    </xf>
    <xf numFmtId="170" fontId="0" fillId="0" borderId="0" xfId="0" applyNumberFormat="1"/>
    <xf numFmtId="17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0809728521270667"/>
                  <c:y val="-0.109341348104357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'Method 4 (g4)'!$D$5:$D$10</c:f>
              <c:numCache>
                <c:formatCode>General</c:formatCode>
                <c:ptCount val="6"/>
                <c:pt idx="0">
                  <c:v>0.88200000000000001</c:v>
                </c:pt>
                <c:pt idx="1">
                  <c:v>0.66200000000000003</c:v>
                </c:pt>
                <c:pt idx="2">
                  <c:v>4.7500000000000001E-2</c:v>
                </c:pt>
                <c:pt idx="3">
                  <c:v>0.375</c:v>
                </c:pt>
                <c:pt idx="4">
                  <c:v>0.153</c:v>
                </c:pt>
                <c:pt idx="5">
                  <c:v>0.1</c:v>
                </c:pt>
              </c:numCache>
            </c:numRef>
          </c:xVal>
          <c:yVal>
            <c:numRef>
              <c:f>'Method 4 (g4)'!$H$5:$H$10</c:f>
              <c:numCache>
                <c:formatCode>General</c:formatCode>
                <c:ptCount val="6"/>
                <c:pt idx="0">
                  <c:v>0.19</c:v>
                </c:pt>
                <c:pt idx="1">
                  <c:v>0.16999999999999998</c:v>
                </c:pt>
                <c:pt idx="2">
                  <c:v>4.1999999999999996E-2</c:v>
                </c:pt>
                <c:pt idx="3">
                  <c:v>0.129</c:v>
                </c:pt>
                <c:pt idx="4">
                  <c:v>7.9000000000000001E-2</c:v>
                </c:pt>
                <c:pt idx="5">
                  <c:v>7.6999999999999999E-2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4E-490A-AB31-9D777F621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542295"/>
        <c:axId val="142535847"/>
      </c:scatterChart>
      <c:valAx>
        <c:axId val="142542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35847"/>
        <c:crosses val="autoZero"/>
        <c:crossBetween val="midCat"/>
      </c:valAx>
      <c:valAx>
        <c:axId val="142535847"/>
        <c:scaling>
          <c:orientation val="minMax"/>
          <c:max val="0.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Period 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42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1463796789313646E-2"/>
                  <c:y val="0.420881430225262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'Method 4 (g4)'!$D$19:$D$24</c:f>
              <c:numCache>
                <c:formatCode>General</c:formatCode>
                <c:ptCount val="6"/>
                <c:pt idx="0">
                  <c:v>-0.12556322297534575</c:v>
                </c:pt>
                <c:pt idx="1">
                  <c:v>-0.41248972304512882</c:v>
                </c:pt>
                <c:pt idx="2">
                  <c:v>-3.0470255679415414</c:v>
                </c:pt>
                <c:pt idx="3">
                  <c:v>-0.98082925301172619</c:v>
                </c:pt>
                <c:pt idx="4">
                  <c:v>-1.8773173575897015</c:v>
                </c:pt>
                <c:pt idx="5">
                  <c:v>-2.3025850929940455</c:v>
                </c:pt>
              </c:numCache>
            </c:numRef>
          </c:xVal>
          <c:yVal>
            <c:numRef>
              <c:f>'Method 4 (g4)'!$F$19:$F$24</c:f>
              <c:numCache>
                <c:formatCode>General</c:formatCode>
                <c:ptCount val="6"/>
                <c:pt idx="0">
                  <c:v>-1.6607312068216509</c:v>
                </c:pt>
                <c:pt idx="1">
                  <c:v>-1.7719568419318754</c:v>
                </c:pt>
                <c:pt idx="2">
                  <c:v>-3.1700856606987688</c:v>
                </c:pt>
                <c:pt idx="3">
                  <c:v>-2.0479428746204649</c:v>
                </c:pt>
                <c:pt idx="4">
                  <c:v>-2.5383074265151158</c:v>
                </c:pt>
                <c:pt idx="5">
                  <c:v>-2.5639498571284531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46-4F87-A785-59C829F40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535847"/>
        <c:axId val="142552711"/>
      </c:scatterChart>
      <c:valAx>
        <c:axId val="142535847"/>
        <c:scaling>
          <c:orientation val="minMax"/>
          <c:max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ln(L)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52711"/>
        <c:crosses val="autoZero"/>
        <c:crossBetween val="midCat"/>
      </c:valAx>
      <c:valAx>
        <c:axId val="142552711"/>
        <c:scaling>
          <c:orientation val="minMax"/>
          <c:max val="-1"/>
          <c:min val="-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Period ln(T)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35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52387</xdr:colOff>
      <xdr:row>14</xdr:row>
      <xdr:rowOff>28575</xdr:rowOff>
    </xdr:from>
    <xdr:ext cx="765787" cy="389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SpPr txBox="1"/>
          </xdr:nvSpPr>
          <xdr:spPr>
            <a:xfrm>
              <a:off x="3633787" y="2962275"/>
              <a:ext cx="765787" cy="38953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9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9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𝑁</m:t>
                        </m:r>
                      </m:sup>
                      <m:e>
                        <m:sSup>
                          <m:sSupPr>
                            <m:ctrlPr>
                              <a:rPr lang="en-US" sz="9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  <m:t>𝑇</m:t>
                                    </m:r>
                                  </m:e>
                                  <m:sub>
                                    <m: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  <m:t>𝑇</m:t>
                                    </m:r>
                                  </m:e>
                                  <m:sub>
                                    <m: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  <m:t>𝑎𝑣𝑒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9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633787" y="2962275"/>
              <a:ext cx="765787" cy="38953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900" i="0">
                  <a:latin typeface="Cambria Math" panose="02040503050406030204" pitchFamily="18" charset="0"/>
                </a:rPr>
                <a:t>∑24_(</a:t>
              </a:r>
              <a:r>
                <a:rPr lang="en-US" sz="900" b="0" i="0">
                  <a:latin typeface="Cambria Math" panose="02040503050406030204" pitchFamily="18" charset="0"/>
                </a:rPr>
                <a:t>𝑖=1)^𝑁▒(𝑇_𝑖−𝑇_𝑎𝑣𝑒 )^2 </a:t>
              </a:r>
              <a:endParaRPr lang="en-US" sz="900"/>
            </a:p>
          </xdr:txBody>
        </xdr:sp>
      </mc:Fallback>
    </mc:AlternateContent>
    <xdr:clientData/>
  </xdr:oneCellAnchor>
  <xdr:oneCellAnchor>
    <xdr:from>
      <xdr:col>5</xdr:col>
      <xdr:colOff>52387</xdr:colOff>
      <xdr:row>15</xdr:row>
      <xdr:rowOff>9525</xdr:rowOff>
    </xdr:from>
    <xdr:ext cx="1223091" cy="4092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SpPr txBox="1"/>
          </xdr:nvSpPr>
          <xdr:spPr>
            <a:xfrm>
              <a:off x="3633787" y="3390900"/>
              <a:ext cx="1223091" cy="40921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𝑇</m:t>
                        </m:r>
                      </m:sub>
                    </m:sSub>
                    <m:r>
                      <a:rPr lang="en-US" sz="9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9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nary>
                              <m:naryPr>
                                <m:chr m:val="∑"/>
                                <m:ctrlPr>
                                  <a:rPr lang="en-US" sz="9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9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9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9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9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US" sz="9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sz="9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9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𝑇</m:t>
                                            </m:r>
                                          </m:e>
                                          <m:sub>
                                            <m:r>
                                              <a:rPr lang="en-US" sz="9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  <m:r>
                                          <a:rPr lang="en-US" sz="9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en-US" sz="9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9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𝑇</m:t>
                                            </m:r>
                                          </m:e>
                                          <m:sub>
                                            <m:r>
                                              <a:rPr lang="en-US" sz="9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𝑎𝑣𝑒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  <m:sup>
                                    <m:r>
                                      <a:rPr lang="en-US" sz="9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  <m:r>
                              <m:rPr>
                                <m:nor/>
                              </m:rPr>
                              <a:rPr lang="en-US" sz="900">
                                <a:effectLst/>
                              </a:rPr>
                              <m:t> </m:t>
                            </m:r>
                          </m:num>
                          <m:den>
                            <m:r>
                              <a:rPr lang="en-US" sz="900" b="0" i="1">
                                <a:effectLst/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900" b="0" i="1">
                                <a:effectLst/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US" sz="9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633787" y="3390900"/>
              <a:ext cx="1223091" cy="40921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900" b="0" i="0">
                  <a:latin typeface="Cambria Math" panose="02040503050406030204" pitchFamily="18" charset="0"/>
                </a:rPr>
                <a:t>𝜎_𝑇=√(</a:t>
              </a:r>
              <a:r>
                <a:rPr lang="en-US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9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∑_(𝑖=1)^𝑁▒(𝑇_𝑖−𝑇_𝑎𝑣𝑒 )^2  "</a:t>
              </a:r>
              <a:r>
                <a:rPr lang="en-US" sz="900" i="0">
                  <a:effectLst/>
                </a:rPr>
                <a:t> </a:t>
              </a:r>
              <a:r>
                <a:rPr lang="en-US" sz="900" i="0">
                  <a:effectLst/>
                  <a:latin typeface="Cambria Math" panose="02040503050406030204" pitchFamily="18" charset="0"/>
                </a:rPr>
                <a:t>" </a:t>
              </a:r>
              <a:r>
                <a:rPr lang="en-US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US" sz="900" b="0" i="0">
                  <a:effectLst/>
                  <a:latin typeface="Cambria Math" panose="02040503050406030204" pitchFamily="18" charset="0"/>
                </a:rPr>
                <a:t>𝑁−1</a:t>
              </a:r>
              <a:r>
                <a:rPr lang="en-US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</a:t>
              </a:r>
              <a:endParaRPr lang="en-US" sz="900"/>
            </a:p>
          </xdr:txBody>
        </xdr:sp>
      </mc:Fallback>
    </mc:AlternateContent>
    <xdr:clientData/>
  </xdr:oneCellAnchor>
  <xdr:oneCellAnchor>
    <xdr:from>
      <xdr:col>5</xdr:col>
      <xdr:colOff>90487</xdr:colOff>
      <xdr:row>16</xdr:row>
      <xdr:rowOff>95250</xdr:rowOff>
    </xdr:from>
    <xdr:ext cx="628505" cy="2621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 txBox="1"/>
          </xdr:nvSpPr>
          <xdr:spPr>
            <a:xfrm>
              <a:off x="3671887" y="3924300"/>
              <a:ext cx="628505" cy="262188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  <m:d>
                      <m:d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d>
                    <m:r>
                      <a:rPr lang="en-US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en-US" sz="9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9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3671887" y="3924300"/>
              <a:ext cx="628505" cy="262188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900" b="0" i="0">
                  <a:latin typeface="Cambria Math" panose="02040503050406030204" pitchFamily="18" charset="0"/>
                </a:rPr>
                <a:t>𝑢</a:t>
              </a:r>
              <a:r>
                <a:rPr lang="en-CA" sz="900" b="0" i="0">
                  <a:latin typeface="Cambria Math" panose="02040503050406030204" pitchFamily="18" charset="0"/>
                </a:rPr>
                <a:t>_𝐴</a:t>
              </a:r>
              <a:r>
                <a:rPr lang="en-US" sz="900" b="0" i="0">
                  <a:latin typeface="Cambria Math" panose="02040503050406030204" pitchFamily="18" charset="0"/>
                </a:rPr>
                <a:t> (𝑇)=𝜎_𝑇/√</a:t>
              </a:r>
              <a:r>
                <a:rPr lang="en-CA" sz="900" b="0" i="0">
                  <a:latin typeface="Cambria Math" panose="02040503050406030204" pitchFamily="18" charset="0"/>
                </a:rPr>
                <a:t>𝑁</a:t>
              </a:r>
              <a:endParaRPr lang="en-US" sz="900"/>
            </a:p>
          </xdr:txBody>
        </xdr:sp>
      </mc:Fallback>
    </mc:AlternateContent>
    <xdr:clientData/>
  </xdr:oneCellAnchor>
  <xdr:oneCellAnchor>
    <xdr:from>
      <xdr:col>5</xdr:col>
      <xdr:colOff>114300</xdr:colOff>
      <xdr:row>17</xdr:row>
      <xdr:rowOff>123825</xdr:rowOff>
    </xdr:from>
    <xdr:ext cx="1899559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 txBox="1"/>
          </xdr:nvSpPr>
          <xdr:spPr>
            <a:xfrm>
              <a:off x="3695700" y="4400550"/>
              <a:ext cx="189955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1100" b="0" i="1">
                        <a:latin typeface="Cambria Math" panose="02040503050406030204" pitchFamily="18" charset="0"/>
                      </a:rPr>
                      <m:t>𝑢</m:t>
                    </m:r>
                    <m:d>
                      <m:d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d>
                    <m:r>
                      <a:rPr lang="en-CA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CA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CA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CA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CA" sz="1100" b="0" i="1">
                                        <a:latin typeface="Cambria Math" panose="02040503050406030204" pitchFamily="18" charset="0"/>
                                      </a:rPr>
                                      <m:t>𝑢</m:t>
                                    </m:r>
                                  </m:e>
                                  <m:sub>
                                    <m:r>
                                      <a:rPr lang="en-CA" sz="1100" b="0" i="1">
                                        <a:latin typeface="Cambria Math" panose="02040503050406030204" pitchFamily="18" charset="0"/>
                                      </a:rPr>
                                      <m:t>𝐴</m:t>
                                    </m:r>
                                  </m:sub>
                                </m:sSub>
                                <m:d>
                                  <m:dPr>
                                    <m:ctrlPr>
                                      <a:rPr lang="en-CA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100" b="0" i="1">
                                        <a:latin typeface="Cambria Math" panose="02040503050406030204" pitchFamily="18" charset="0"/>
                                      </a:rPr>
                                      <m:t>𝑇</m:t>
                                    </m:r>
                                  </m:e>
                                </m:d>
                              </m:e>
                            </m:d>
                          </m:e>
                          <m:sup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𝑢</m:t>
                                    </m:r>
                                  </m:e>
                                  <m:sub>
                                    <m: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𝐵</m:t>
                                    </m:r>
                                  </m:sub>
                                </m:sSub>
                                <m:d>
                                  <m:dPr>
                                    <m:ctrlP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𝑇</m:t>
                                    </m:r>
                                  </m:e>
                                </m:d>
                              </m:e>
                            </m:d>
                          </m:e>
                          <m:sup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rad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3695700" y="4400550"/>
              <a:ext cx="189955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b="0" i="0">
                  <a:latin typeface="Cambria Math" panose="02040503050406030204" pitchFamily="18" charset="0"/>
                </a:rPr>
                <a:t>𝑢(𝑇)=√((𝑢_𝐴 (𝑇))^2+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(𝑢_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(𝑇))^2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CA" sz="1100" b="0" i="0">
                  <a:latin typeface="Cambria Math" panose="02040503050406030204" pitchFamily="18" charset="0"/>
                </a:rPr>
                <a:t> )</a:t>
              </a:r>
              <a:endParaRPr lang="en-CA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33337</xdr:colOff>
      <xdr:row>6</xdr:row>
      <xdr:rowOff>57150</xdr:rowOff>
    </xdr:from>
    <xdr:ext cx="1204240" cy="4092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SpPr txBox="1"/>
          </xdr:nvSpPr>
          <xdr:spPr>
            <a:xfrm>
              <a:off x="4767262" y="1733550"/>
              <a:ext cx="1204240" cy="40921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900" b="0" i="1">
                        <a:latin typeface="Cambria Math" panose="02040503050406030204" pitchFamily="18" charset="0"/>
                      </a:rPr>
                      <m:t>𝑢</m:t>
                    </m:r>
                    <m:d>
                      <m:d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d>
                    <m:r>
                      <a:rPr lang="en-US" sz="9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sz="9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  <m:t>𝜕</m:t>
                                    </m:r>
                                    <m: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  <m:t>𝑡</m:t>
                                    </m:r>
                                  </m:num>
                                  <m:den>
                                    <m: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  <m:t>𝜕</m:t>
                                    </m:r>
                                    <m: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  <m:t>𝑇</m:t>
                                    </m:r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en-US" sz="9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𝑢</m:t>
                                </m:r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d>
                          </m:e>
                          <m:sup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US" sz="9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767262" y="1733550"/>
              <a:ext cx="1204240" cy="40921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900" b="0" i="0">
                  <a:latin typeface="Cambria Math" panose="02040503050406030204" pitchFamily="18" charset="0"/>
                </a:rPr>
                <a:t>𝑢(𝑇)=√((𝜕𝑡/𝜕𝑇)^2 (𝑢(𝑡))^2 )</a:t>
              </a:r>
              <a:endParaRPr lang="en-US" sz="9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361950</xdr:colOff>
      <xdr:row>2</xdr:row>
      <xdr:rowOff>57150</xdr:rowOff>
    </xdr:from>
    <xdr:to>
      <xdr:col>22</xdr:col>
      <xdr:colOff>123825</xdr:colOff>
      <xdr:row>14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B6541E6-67B5-B858-04D9-EFD42D1013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66675</xdr:colOff>
      <xdr:row>17</xdr:row>
      <xdr:rowOff>180975</xdr:rowOff>
    </xdr:from>
    <xdr:to>
      <xdr:col>22</xdr:col>
      <xdr:colOff>400050</xdr:colOff>
      <xdr:row>32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2B6B24-13F6-F084-0746-417F4BFDD667}"/>
            </a:ext>
            <a:ext uri="{147F2762-F138-4A5C-976F-8EAC2B608ADB}">
              <a16:predDERef xmlns:a16="http://schemas.microsoft.com/office/drawing/2014/main" pred="{0B6541E6-67B5-B858-04D9-EFD42D1013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60"/>
  <sheetViews>
    <sheetView workbookViewId="0">
      <selection activeCell="L2" sqref="L2"/>
    </sheetView>
  </sheetViews>
  <sheetFormatPr defaultColWidth="8.81640625" defaultRowHeight="14.5" x14ac:dyDescent="0.35"/>
  <sheetData>
    <row r="2" spans="1:11" x14ac:dyDescent="0.35">
      <c r="B2" s="40" t="s">
        <v>0</v>
      </c>
      <c r="C2" s="40"/>
      <c r="D2" s="40"/>
      <c r="E2" s="40"/>
      <c r="F2" s="40"/>
      <c r="G2" s="40"/>
      <c r="H2" s="40"/>
      <c r="I2" s="40"/>
      <c r="J2" s="40"/>
    </row>
    <row r="3" spans="1:11" x14ac:dyDescent="0.3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 x14ac:dyDescent="0.35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x14ac:dyDescent="0.3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</row>
    <row r="6" spans="1:11" x14ac:dyDescent="0.35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</row>
    <row r="7" spans="1:11" x14ac:dyDescent="0.35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</row>
    <row r="8" spans="1:11" x14ac:dyDescent="0.35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</row>
    <row r="9" spans="1:11" x14ac:dyDescent="0.35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</row>
    <row r="10" spans="1:11" x14ac:dyDescent="0.35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</row>
    <row r="12" spans="1:11" x14ac:dyDescent="0.35">
      <c r="B12" s="40" t="s">
        <v>1</v>
      </c>
      <c r="C12" s="40"/>
      <c r="D12" s="40"/>
      <c r="E12" s="40"/>
      <c r="F12" s="40"/>
      <c r="G12" s="40"/>
      <c r="H12" s="40"/>
      <c r="I12" s="40"/>
      <c r="J12" s="40"/>
    </row>
    <row r="13" spans="1:11" x14ac:dyDescent="0.35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</row>
    <row r="14" spans="1:11" x14ac:dyDescent="0.35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</row>
    <row r="15" spans="1:11" x14ac:dyDescent="0.35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</row>
    <row r="16" spans="1:11" x14ac:dyDescent="0.35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</row>
    <row r="17" spans="1:11" x14ac:dyDescent="0.35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</row>
    <row r="18" spans="1:11" x14ac:dyDescent="0.35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</row>
    <row r="19" spans="1:11" x14ac:dyDescent="0.35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</row>
    <row r="20" spans="1:11" x14ac:dyDescent="0.35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</row>
    <row r="22" spans="1:11" x14ac:dyDescent="0.35">
      <c r="B22" s="40" t="s">
        <v>2</v>
      </c>
      <c r="C22" s="40"/>
      <c r="D22" s="40"/>
      <c r="E22" s="40"/>
      <c r="F22" s="40"/>
      <c r="G22" s="40"/>
      <c r="H22" s="40"/>
      <c r="I22" s="40"/>
      <c r="J22" s="40"/>
    </row>
    <row r="23" spans="1:11" x14ac:dyDescent="0.35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</row>
    <row r="24" spans="1:11" x14ac:dyDescent="0.35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</row>
    <row r="25" spans="1:11" x14ac:dyDescent="0.35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</row>
    <row r="26" spans="1:11" x14ac:dyDescent="0.35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</row>
    <row r="27" spans="1:11" x14ac:dyDescent="0.3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</row>
    <row r="28" spans="1:11" x14ac:dyDescent="0.35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</row>
    <row r="29" spans="1:11" x14ac:dyDescent="0.35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</row>
    <row r="30" spans="1:11" x14ac:dyDescent="0.35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</row>
    <row r="32" spans="1:11" x14ac:dyDescent="0.35">
      <c r="B32" s="40" t="s">
        <v>3</v>
      </c>
      <c r="C32" s="40"/>
      <c r="D32" s="40"/>
      <c r="E32" s="40"/>
      <c r="F32" s="40"/>
      <c r="G32" s="40"/>
      <c r="H32" s="40"/>
      <c r="I32" s="40"/>
      <c r="J32" s="40"/>
    </row>
    <row r="33" spans="1:11" x14ac:dyDescent="0.35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</row>
    <row r="34" spans="1:11" x14ac:dyDescent="0.35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</row>
    <row r="35" spans="1:11" x14ac:dyDescent="0.35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</row>
    <row r="36" spans="1:11" x14ac:dyDescent="0.35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</row>
    <row r="37" spans="1:11" x14ac:dyDescent="0.35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</row>
    <row r="38" spans="1:11" x14ac:dyDescent="0.35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</row>
    <row r="39" spans="1:11" x14ac:dyDescent="0.35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</row>
    <row r="40" spans="1:11" x14ac:dyDescent="0.35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</row>
    <row r="42" spans="1:11" x14ac:dyDescent="0.35">
      <c r="B42" s="40" t="s">
        <v>4</v>
      </c>
      <c r="C42" s="40"/>
      <c r="D42" s="40"/>
      <c r="E42" s="40"/>
      <c r="F42" s="40"/>
      <c r="G42" s="40"/>
      <c r="H42" s="40"/>
      <c r="I42" s="40"/>
      <c r="J42" s="40"/>
    </row>
    <row r="43" spans="1:11" x14ac:dyDescent="0.35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</row>
    <row r="44" spans="1:11" x14ac:dyDescent="0.35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</row>
    <row r="45" spans="1:11" x14ac:dyDescent="0.3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</row>
    <row r="46" spans="1:11" x14ac:dyDescent="0.3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</row>
    <row r="47" spans="1:11" x14ac:dyDescent="0.3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</row>
    <row r="48" spans="1:11" x14ac:dyDescent="0.3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</row>
    <row r="49" spans="1:11" x14ac:dyDescent="0.35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</row>
    <row r="50" spans="1:11" x14ac:dyDescent="0.35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</row>
    <row r="52" spans="1:11" x14ac:dyDescent="0.35">
      <c r="B52" s="40" t="s">
        <v>5</v>
      </c>
      <c r="C52" s="40"/>
      <c r="D52" s="40"/>
      <c r="E52" s="40"/>
      <c r="F52" s="40"/>
      <c r="G52" s="40"/>
      <c r="H52" s="40"/>
      <c r="I52" s="40"/>
      <c r="J52" s="40"/>
    </row>
    <row r="53" spans="1:11" x14ac:dyDescent="0.35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35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</row>
    <row r="55" spans="1:11" x14ac:dyDescent="0.3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</row>
    <row r="56" spans="1:11" x14ac:dyDescent="0.3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</row>
    <row r="57" spans="1:11" x14ac:dyDescent="0.3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</row>
    <row r="58" spans="1:11" x14ac:dyDescent="0.35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</row>
    <row r="59" spans="1:11" x14ac:dyDescent="0.3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</row>
    <row r="60" spans="1:11" x14ac:dyDescent="0.3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</row>
  </sheetData>
  <mergeCells count="12">
    <mergeCell ref="B52:J52"/>
    <mergeCell ref="A53:K60"/>
    <mergeCell ref="A23:K30"/>
    <mergeCell ref="B32:J32"/>
    <mergeCell ref="A33:K40"/>
    <mergeCell ref="B42:J42"/>
    <mergeCell ref="A43:K50"/>
    <mergeCell ref="B2:J2"/>
    <mergeCell ref="A3:K10"/>
    <mergeCell ref="B12:J12"/>
    <mergeCell ref="A13:K20"/>
    <mergeCell ref="B22:J22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>
      <selection activeCell="E8" sqref="E8"/>
    </sheetView>
  </sheetViews>
  <sheetFormatPr defaultColWidth="8.81640625" defaultRowHeight="14.5" x14ac:dyDescent="0.35"/>
  <cols>
    <col min="3" max="3" width="6.81640625" customWidth="1"/>
    <col min="4" max="4" width="14" style="7" customWidth="1"/>
    <col min="5" max="7" width="13.453125" customWidth="1"/>
  </cols>
  <sheetData>
    <row r="1" spans="1:8" x14ac:dyDescent="0.35">
      <c r="A1" s="13"/>
      <c r="B1" s="43" t="s">
        <v>6</v>
      </c>
      <c r="C1" s="43"/>
      <c r="D1" s="43"/>
      <c r="E1" s="43"/>
      <c r="F1" s="43"/>
      <c r="G1" s="43"/>
      <c r="H1" s="13"/>
    </row>
    <row r="3" spans="1:8" s="5" customFormat="1" ht="37.5" customHeight="1" x14ac:dyDescent="0.35">
      <c r="D3" s="17" t="s">
        <v>7</v>
      </c>
      <c r="E3" s="17" t="s">
        <v>8</v>
      </c>
      <c r="F3" s="17" t="s">
        <v>9</v>
      </c>
    </row>
    <row r="4" spans="1:8" s="5" customFormat="1" x14ac:dyDescent="0.35">
      <c r="D4" s="17">
        <v>1</v>
      </c>
      <c r="E4" s="15">
        <v>5.4</v>
      </c>
      <c r="F4" s="16">
        <f>E4-5</f>
        <v>0.40000000000000036</v>
      </c>
    </row>
    <row r="5" spans="1:8" s="5" customFormat="1" x14ac:dyDescent="0.35">
      <c r="D5" s="17">
        <v>2</v>
      </c>
      <c r="E5" s="14">
        <v>4.91</v>
      </c>
      <c r="F5" s="16">
        <f t="shared" ref="F5:F7" si="0">E5-5</f>
        <v>-8.9999999999999858E-2</v>
      </c>
      <c r="G5" s="5" t="s">
        <v>10</v>
      </c>
      <c r="H5" s="5">
        <f>AVERAGE(F4:F7)</f>
        <v>0.25500000000000012</v>
      </c>
    </row>
    <row r="6" spans="1:8" s="5" customFormat="1" x14ac:dyDescent="0.35">
      <c r="D6" s="17">
        <v>3</v>
      </c>
      <c r="E6" s="14">
        <v>5.31</v>
      </c>
      <c r="F6" s="16">
        <f t="shared" si="0"/>
        <v>0.30999999999999961</v>
      </c>
      <c r="G6" s="5" t="s">
        <v>11</v>
      </c>
      <c r="H6" s="5">
        <f>STDEV(F4:F7)</f>
        <v>0.23388031127052999</v>
      </c>
    </row>
    <row r="7" spans="1:8" s="5" customFormat="1" x14ac:dyDescent="0.35">
      <c r="D7" s="17">
        <v>4</v>
      </c>
      <c r="E7" s="14">
        <v>5.4</v>
      </c>
      <c r="F7" s="16">
        <f t="shared" si="0"/>
        <v>0.40000000000000036</v>
      </c>
    </row>
    <row r="8" spans="1:8" x14ac:dyDescent="0.35">
      <c r="D8" s="17">
        <v>5</v>
      </c>
      <c r="E8" s="14"/>
      <c r="F8" s="6"/>
    </row>
    <row r="9" spans="1:8" x14ac:dyDescent="0.35">
      <c r="D9" s="17">
        <v>6</v>
      </c>
      <c r="E9" s="14"/>
      <c r="F9" s="6"/>
    </row>
    <row r="10" spans="1:8" x14ac:dyDescent="0.35">
      <c r="D10" s="17">
        <v>7</v>
      </c>
      <c r="E10" s="14"/>
      <c r="F10" s="6"/>
    </row>
    <row r="11" spans="1:8" s="10" customFormat="1" x14ac:dyDescent="0.35">
      <c r="D11" s="17">
        <v>8</v>
      </c>
      <c r="E11" s="14"/>
      <c r="F11" s="6"/>
    </row>
    <row r="12" spans="1:8" s="10" customFormat="1" x14ac:dyDescent="0.35">
      <c r="B12" s="12"/>
      <c r="C12" s="12"/>
      <c r="D12" s="17">
        <v>9</v>
      </c>
      <c r="E12" s="14"/>
      <c r="F12" s="6"/>
      <c r="G12" s="12"/>
    </row>
    <row r="13" spans="1:8" s="10" customFormat="1" x14ac:dyDescent="0.35">
      <c r="D13" s="17">
        <v>10</v>
      </c>
      <c r="E13" s="14"/>
      <c r="F13" s="6"/>
    </row>
    <row r="14" spans="1:8" s="10" customFormat="1" x14ac:dyDescent="0.35">
      <c r="D14" s="17">
        <v>11</v>
      </c>
      <c r="E14" s="14"/>
      <c r="F14" s="6"/>
      <c r="G14" s="11"/>
    </row>
    <row r="15" spans="1:8" s="10" customFormat="1" x14ac:dyDescent="0.35">
      <c r="D15" s="17">
        <v>12</v>
      </c>
      <c r="E15" s="14"/>
      <c r="F15" s="6"/>
      <c r="G15" s="11"/>
    </row>
    <row r="16" spans="1:8" ht="20.25" customHeight="1" x14ac:dyDescent="0.35">
      <c r="D16" s="11"/>
      <c r="E16" s="5"/>
      <c r="F16" s="5"/>
      <c r="G16" s="5"/>
    </row>
    <row r="17" spans="3:8" ht="20.25" customHeight="1" x14ac:dyDescent="0.35">
      <c r="C17" s="42" t="s">
        <v>12</v>
      </c>
      <c r="D17" s="42"/>
      <c r="E17" s="42"/>
      <c r="F17" s="42"/>
      <c r="G17" s="42"/>
      <c r="H17" s="42"/>
    </row>
    <row r="18" spans="3:8" ht="20.25" customHeight="1" x14ac:dyDescent="0.35">
      <c r="D18" s="11"/>
      <c r="E18" s="5"/>
      <c r="F18" s="5"/>
      <c r="G18" s="5"/>
    </row>
    <row r="19" spans="3:8" ht="20.25" customHeight="1" x14ac:dyDescent="0.35">
      <c r="D19" s="11"/>
      <c r="E19" s="5"/>
      <c r="F19" s="5"/>
      <c r="G19" s="5"/>
    </row>
    <row r="20" spans="3:8" ht="20.25" customHeight="1" x14ac:dyDescent="0.35">
      <c r="D20" s="11"/>
      <c r="E20" s="5"/>
      <c r="F20" s="5"/>
      <c r="G20" s="5"/>
    </row>
    <row r="21" spans="3:8" ht="20.25" customHeight="1" x14ac:dyDescent="0.35">
      <c r="D21" s="11"/>
      <c r="E21" s="5"/>
      <c r="F21" s="5"/>
      <c r="G21" s="5"/>
    </row>
    <row r="22" spans="3:8" ht="20.25" customHeight="1" x14ac:dyDescent="0.35">
      <c r="D22" s="11"/>
      <c r="E22" s="5"/>
      <c r="F22" s="5"/>
      <c r="G22" s="5"/>
    </row>
    <row r="24" spans="3:8" ht="30" customHeight="1" x14ac:dyDescent="0.35">
      <c r="D24" s="11"/>
      <c r="F24" s="11"/>
    </row>
    <row r="25" spans="3:8" ht="32.25" customHeight="1" x14ac:dyDescent="0.35">
      <c r="F25" s="11"/>
    </row>
  </sheetData>
  <mergeCells count="2">
    <mergeCell ref="C17:H17"/>
    <mergeCell ref="B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"/>
  <sheetViews>
    <sheetView workbookViewId="0">
      <selection activeCell="J12" sqref="J12"/>
    </sheetView>
  </sheetViews>
  <sheetFormatPr defaultColWidth="8.81640625" defaultRowHeight="14.5" x14ac:dyDescent="0.35"/>
  <cols>
    <col min="7" max="7" width="9.1796875" style="1"/>
  </cols>
  <sheetData>
    <row r="1" spans="1:11" x14ac:dyDescent="0.35">
      <c r="A1" s="43" t="s">
        <v>13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1" x14ac:dyDescent="0.35">
      <c r="B2" s="9"/>
      <c r="C2" s="9"/>
      <c r="D2" s="9"/>
      <c r="E2" s="9"/>
      <c r="F2" s="9"/>
      <c r="G2" s="9"/>
      <c r="H2" s="9"/>
      <c r="I2" s="9"/>
      <c r="J2" s="9"/>
    </row>
    <row r="3" spans="1:11" x14ac:dyDescent="0.35">
      <c r="E3" s="44" t="s">
        <v>14</v>
      </c>
      <c r="F3" s="44"/>
      <c r="G3" s="20" t="s">
        <v>15</v>
      </c>
    </row>
    <row r="4" spans="1:11" ht="31.5" customHeight="1" x14ac:dyDescent="0.35">
      <c r="B4" s="44" t="s">
        <v>16</v>
      </c>
      <c r="C4" s="44"/>
      <c r="D4" s="44"/>
      <c r="E4" s="48">
        <v>1.71</v>
      </c>
      <c r="F4" s="49"/>
      <c r="G4" s="16" t="s">
        <v>17</v>
      </c>
    </row>
    <row r="5" spans="1:11" ht="31.5" customHeight="1" x14ac:dyDescent="0.35">
      <c r="B5" s="46" t="s">
        <v>18</v>
      </c>
      <c r="C5" s="46"/>
      <c r="D5" s="46"/>
      <c r="E5" s="50">
        <v>0.03</v>
      </c>
      <c r="F5" s="50"/>
      <c r="G5" s="6" t="s">
        <v>17</v>
      </c>
    </row>
    <row r="6" spans="1:11" ht="31.5" customHeight="1" x14ac:dyDescent="0.35">
      <c r="B6" s="18"/>
      <c r="C6" s="18"/>
      <c r="D6" s="18"/>
      <c r="E6" s="1"/>
      <c r="F6" s="1"/>
    </row>
    <row r="7" spans="1:11" ht="15" customHeight="1" x14ac:dyDescent="0.35">
      <c r="E7" s="44" t="s">
        <v>14</v>
      </c>
      <c r="F7" s="44"/>
      <c r="G7" s="20" t="s">
        <v>15</v>
      </c>
      <c r="I7" t="s">
        <v>19</v>
      </c>
    </row>
    <row r="8" spans="1:11" ht="31.5" customHeight="1" x14ac:dyDescent="0.35">
      <c r="B8" s="44" t="s">
        <v>20</v>
      </c>
      <c r="C8" s="44"/>
      <c r="D8" s="44"/>
      <c r="E8" s="51">
        <v>101</v>
      </c>
      <c r="F8" s="52"/>
      <c r="G8" s="4" t="s">
        <v>21</v>
      </c>
      <c r="I8">
        <v>88.2</v>
      </c>
      <c r="J8">
        <f>88.2/100</f>
        <v>0.88200000000000001</v>
      </c>
    </row>
    <row r="9" spans="1:11" ht="31.5" customHeight="1" x14ac:dyDescent="0.35">
      <c r="B9" s="47" t="s">
        <v>22</v>
      </c>
      <c r="C9" s="47"/>
      <c r="D9" s="47"/>
      <c r="E9" s="53">
        <v>0.05</v>
      </c>
      <c r="F9" s="54"/>
      <c r="G9" s="3" t="s">
        <v>21</v>
      </c>
    </row>
    <row r="10" spans="1:11" x14ac:dyDescent="0.35">
      <c r="B10" s="45" t="s">
        <v>23</v>
      </c>
      <c r="C10" s="45"/>
      <c r="D10" s="45"/>
      <c r="E10" s="45"/>
      <c r="F10" s="45"/>
      <c r="G10" s="45"/>
      <c r="H10" s="45"/>
      <c r="I10" s="45"/>
      <c r="J10" s="45"/>
    </row>
    <row r="13" spans="1:11" x14ac:dyDescent="0.35">
      <c r="C13" t="s">
        <v>24</v>
      </c>
      <c r="E13">
        <f>(2*PI())^2*(J8/(E4^2))</f>
        <v>11.907925285401749</v>
      </c>
    </row>
    <row r="22" spans="11:11" x14ac:dyDescent="0.35">
      <c r="K22" s="32"/>
    </row>
  </sheetData>
  <mergeCells count="12">
    <mergeCell ref="E3:F3"/>
    <mergeCell ref="E7:F7"/>
    <mergeCell ref="A1:K1"/>
    <mergeCell ref="B10:J10"/>
    <mergeCell ref="B4:D4"/>
    <mergeCell ref="B5:D5"/>
    <mergeCell ref="B8:D8"/>
    <mergeCell ref="B9:D9"/>
    <mergeCell ref="E4:F4"/>
    <mergeCell ref="E5:F5"/>
    <mergeCell ref="E8:F8"/>
    <mergeCell ref="E9:F9"/>
  </mergeCells>
  <pageMargins left="0.25" right="0.25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13B4-8DE5-4292-8B67-1887A097D97F}">
  <dimension ref="A1:M14"/>
  <sheetViews>
    <sheetView tabSelected="1" workbookViewId="0">
      <selection activeCell="M14" sqref="A1:M14"/>
    </sheetView>
  </sheetViews>
  <sheetFormatPr defaultRowHeight="14.5" x14ac:dyDescent="0.35"/>
  <cols>
    <col min="1" max="1" width="21.1796875" customWidth="1"/>
    <col min="2" max="2" width="20.54296875" customWidth="1"/>
    <col min="3" max="3" width="19.08984375" bestFit="1" customWidth="1"/>
    <col min="4" max="4" width="10.90625" customWidth="1"/>
    <col min="5" max="5" width="12.6328125" bestFit="1" customWidth="1"/>
    <col min="6" max="6" width="11" bestFit="1" customWidth="1"/>
    <col min="7" max="7" width="12.1796875" bestFit="1" customWidth="1"/>
    <col min="8" max="8" width="10.36328125" bestFit="1" customWidth="1"/>
    <col min="9" max="9" width="10.6328125" bestFit="1" customWidth="1"/>
    <col min="10" max="10" width="13.36328125" bestFit="1" customWidth="1"/>
    <col min="11" max="11" width="11.81640625" bestFit="1" customWidth="1"/>
    <col min="12" max="12" width="11.1796875" bestFit="1" customWidth="1"/>
    <col min="13" max="13" width="11.453125" bestFit="1" customWidth="1"/>
    <col min="14" max="14" width="14.6328125" customWidth="1"/>
    <col min="15" max="15" width="13.90625" customWidth="1"/>
  </cols>
  <sheetData>
    <row r="1" spans="1:13" x14ac:dyDescent="0.35">
      <c r="H1" t="s">
        <v>72</v>
      </c>
    </row>
    <row r="2" spans="1:13" x14ac:dyDescent="0.35">
      <c r="A2" t="s">
        <v>69</v>
      </c>
      <c r="B2" t="s">
        <v>71</v>
      </c>
      <c r="C2" t="s">
        <v>70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</row>
    <row r="3" spans="1:13" x14ac:dyDescent="0.35">
      <c r="A3" s="59">
        <v>2</v>
      </c>
      <c r="B3" s="58">
        <f>RADIANS(A3)</f>
        <v>3.4906585039886591E-2</v>
      </c>
      <c r="C3" s="60">
        <v>10.393000000000001</v>
      </c>
      <c r="D3" s="60">
        <v>12.429</v>
      </c>
      <c r="E3" s="60">
        <v>14.331</v>
      </c>
      <c r="F3" s="60">
        <v>16.233000000000001</v>
      </c>
      <c r="G3" s="60">
        <v>18.033999999999999</v>
      </c>
      <c r="H3" s="60">
        <v>19.969000000000001</v>
      </c>
      <c r="I3" s="60">
        <v>21.805</v>
      </c>
      <c r="J3" s="60">
        <v>23.74</v>
      </c>
      <c r="K3" s="60">
        <v>25.608000000000001</v>
      </c>
      <c r="L3" s="60">
        <v>27.51</v>
      </c>
      <c r="M3" s="60">
        <v>29.411999999999999</v>
      </c>
    </row>
    <row r="4" spans="1:13" x14ac:dyDescent="0.35">
      <c r="A4" s="59">
        <v>4</v>
      </c>
      <c r="B4" s="58">
        <f>RADIANS(A4)</f>
        <v>6.9813170079773182E-2</v>
      </c>
      <c r="C4" s="60">
        <v>3.887</v>
      </c>
      <c r="D4" s="60">
        <v>5.7560000000000002</v>
      </c>
      <c r="E4" s="60">
        <v>7.6239999999999997</v>
      </c>
      <c r="F4" s="60">
        <v>9.5259999999999998</v>
      </c>
      <c r="G4" s="60">
        <v>11.394</v>
      </c>
      <c r="H4" s="60">
        <v>13.263</v>
      </c>
      <c r="I4" s="60">
        <v>15.164999999999999</v>
      </c>
      <c r="J4" s="60">
        <v>17.033000000000001</v>
      </c>
      <c r="K4" s="60">
        <v>18.934999999999999</v>
      </c>
      <c r="L4" s="60">
        <v>20.837</v>
      </c>
      <c r="M4" s="60">
        <v>22.672000000000001</v>
      </c>
    </row>
    <row r="5" spans="1:13" x14ac:dyDescent="0.35">
      <c r="A5" s="59">
        <v>6</v>
      </c>
      <c r="B5" s="58">
        <f>RADIANS(A5)</f>
        <v>0.10471975511965978</v>
      </c>
      <c r="C5" s="60">
        <v>5.2549999999999999</v>
      </c>
      <c r="D5" s="60">
        <v>7.1239999999999997</v>
      </c>
      <c r="E5" s="60">
        <v>8.9920000000000009</v>
      </c>
      <c r="F5" s="60">
        <v>10.894</v>
      </c>
      <c r="G5" s="60">
        <v>12.795999999999999</v>
      </c>
      <c r="H5" s="60">
        <v>14.664</v>
      </c>
      <c r="I5" s="60">
        <v>16.533000000000001</v>
      </c>
      <c r="J5" s="60">
        <v>18.401</v>
      </c>
      <c r="K5" s="60">
        <v>20.303000000000001</v>
      </c>
      <c r="L5" s="60">
        <v>22.204999999999998</v>
      </c>
      <c r="M5" s="60">
        <v>24.106999999999999</v>
      </c>
    </row>
    <row r="6" spans="1:13" x14ac:dyDescent="0.35">
      <c r="A6" s="59">
        <v>8</v>
      </c>
      <c r="B6" s="58">
        <f>RADIANS(A6)</f>
        <v>0.13962634015954636</v>
      </c>
      <c r="C6" s="60">
        <v>4.0209999999999999</v>
      </c>
      <c r="D6" s="60">
        <v>5.9219999999999997</v>
      </c>
      <c r="E6" s="60">
        <v>7.7910000000000004</v>
      </c>
      <c r="F6" s="60">
        <v>9.6590000000000007</v>
      </c>
      <c r="G6" s="60">
        <v>11.561</v>
      </c>
      <c r="H6" s="60">
        <v>13.462999999999999</v>
      </c>
      <c r="I6" s="60">
        <v>15.365</v>
      </c>
      <c r="J6" s="60">
        <v>17.233000000000001</v>
      </c>
      <c r="K6" s="60">
        <v>19.102</v>
      </c>
      <c r="L6" s="60">
        <v>21.004000000000001</v>
      </c>
      <c r="M6" s="60">
        <v>22.905999999999999</v>
      </c>
    </row>
    <row r="7" spans="1:13" x14ac:dyDescent="0.35">
      <c r="A7" s="59">
        <v>10</v>
      </c>
      <c r="B7" s="58">
        <f>RADIANS(A7)</f>
        <v>0.17453292519943295</v>
      </c>
      <c r="C7" s="60">
        <v>4.117</v>
      </c>
      <c r="D7" s="60">
        <v>6.0170000000000003</v>
      </c>
      <c r="E7" s="60">
        <v>7.883</v>
      </c>
      <c r="F7" s="60">
        <v>9.7829999999999995</v>
      </c>
      <c r="G7" s="60">
        <v>11.65</v>
      </c>
      <c r="H7" s="60">
        <v>13.55</v>
      </c>
      <c r="I7" s="60">
        <v>15.417</v>
      </c>
      <c r="J7" s="60">
        <v>17.317</v>
      </c>
      <c r="K7" s="60">
        <v>19.183</v>
      </c>
      <c r="L7" s="60">
        <v>21.05</v>
      </c>
      <c r="M7" s="60">
        <v>22.917000000000002</v>
      </c>
    </row>
    <row r="8" spans="1:13" x14ac:dyDescent="0.35">
      <c r="A8" s="59">
        <v>15</v>
      </c>
      <c r="B8" s="58">
        <f>RADIANS(A8)</f>
        <v>0.26179938779914941</v>
      </c>
      <c r="C8" s="60">
        <v>5.2169999999999996</v>
      </c>
      <c r="D8" s="60">
        <v>7.117</v>
      </c>
      <c r="E8" s="60">
        <v>8.9499999999999993</v>
      </c>
      <c r="F8" s="60">
        <v>10.85</v>
      </c>
      <c r="G8" s="60">
        <v>12.717000000000001</v>
      </c>
      <c r="H8" s="60">
        <v>14.583</v>
      </c>
      <c r="I8" s="60">
        <v>16.483000000000001</v>
      </c>
      <c r="J8" s="60">
        <v>18.382999999999999</v>
      </c>
      <c r="K8" s="60">
        <v>20.25</v>
      </c>
      <c r="L8" s="60">
        <v>22.117000000000001</v>
      </c>
      <c r="M8" s="60">
        <v>24.016999999999999</v>
      </c>
    </row>
    <row r="9" spans="1:13" x14ac:dyDescent="0.35">
      <c r="A9" s="59">
        <v>20</v>
      </c>
      <c r="B9" s="58">
        <f>RADIANS(A9)</f>
        <v>0.3490658503988659</v>
      </c>
      <c r="C9" s="60">
        <v>4.2169999999999996</v>
      </c>
      <c r="D9" s="60">
        <v>6.0830000000000002</v>
      </c>
      <c r="E9" s="60">
        <v>7.9829999999999997</v>
      </c>
      <c r="F9" s="60">
        <v>9.8829999999999991</v>
      </c>
      <c r="G9" s="60">
        <v>11.782999999999999</v>
      </c>
      <c r="H9" s="60">
        <v>13.65</v>
      </c>
      <c r="I9" s="60">
        <v>15.55</v>
      </c>
      <c r="J9" s="60">
        <v>17.45</v>
      </c>
      <c r="K9" s="60">
        <v>19.382999999999999</v>
      </c>
      <c r="L9" s="60">
        <v>21.216999999999999</v>
      </c>
      <c r="M9" s="60">
        <v>23.15</v>
      </c>
    </row>
    <row r="10" spans="1:13" x14ac:dyDescent="0.35">
      <c r="A10" s="59">
        <v>25</v>
      </c>
      <c r="B10" s="58">
        <f>RADIANS(A10)</f>
        <v>0.43633231299858238</v>
      </c>
      <c r="C10" s="60">
        <v>4.117</v>
      </c>
      <c r="D10" s="60">
        <v>6.05</v>
      </c>
      <c r="E10" s="60">
        <v>7.95</v>
      </c>
      <c r="F10" s="60">
        <v>9.85</v>
      </c>
      <c r="G10" s="60">
        <v>11.782999999999999</v>
      </c>
      <c r="H10" s="60">
        <v>13.683</v>
      </c>
      <c r="I10" s="60">
        <v>15.583</v>
      </c>
      <c r="J10" s="60">
        <v>17.483000000000001</v>
      </c>
      <c r="K10" s="60">
        <v>19.417000000000002</v>
      </c>
      <c r="L10" s="60">
        <v>21.317</v>
      </c>
      <c r="M10" s="60">
        <v>23.216999999999999</v>
      </c>
    </row>
    <row r="11" spans="1:13" x14ac:dyDescent="0.35">
      <c r="A11" s="59">
        <v>30</v>
      </c>
      <c r="B11" s="58">
        <f>RADIANS(A11)</f>
        <v>0.52359877559829882</v>
      </c>
      <c r="C11" s="60">
        <v>4.1500000000000004</v>
      </c>
      <c r="D11" s="60">
        <v>6.15</v>
      </c>
      <c r="E11" s="60">
        <v>8.0830000000000002</v>
      </c>
      <c r="F11" s="60">
        <v>9.9830000000000005</v>
      </c>
      <c r="G11" s="60">
        <v>11.917</v>
      </c>
      <c r="H11" s="60">
        <v>13.85</v>
      </c>
      <c r="I11" s="60">
        <v>15.782999999999999</v>
      </c>
      <c r="J11" s="60">
        <v>17.683</v>
      </c>
      <c r="K11" s="60">
        <v>19.617000000000001</v>
      </c>
      <c r="L11" s="60">
        <v>21.55</v>
      </c>
      <c r="M11" s="60">
        <v>23.45</v>
      </c>
    </row>
    <row r="12" spans="1:13" x14ac:dyDescent="0.35">
      <c r="A12" s="59">
        <v>35</v>
      </c>
      <c r="B12" s="58">
        <f>RADIANS(A12)</f>
        <v>0.6108652381980153</v>
      </c>
      <c r="C12" s="60">
        <v>4.1500000000000004</v>
      </c>
      <c r="D12" s="60">
        <v>6.0830000000000002</v>
      </c>
      <c r="E12" s="60">
        <v>8.0169999999999995</v>
      </c>
      <c r="F12" s="60">
        <v>9.9499999999999993</v>
      </c>
      <c r="G12" s="60">
        <v>11.85</v>
      </c>
      <c r="H12" s="60">
        <v>13.782999999999999</v>
      </c>
      <c r="I12" s="60">
        <v>15.717000000000001</v>
      </c>
      <c r="J12" s="60">
        <v>17.649999999999999</v>
      </c>
      <c r="K12" s="60">
        <v>19.55</v>
      </c>
      <c r="L12" s="60">
        <v>21.483000000000001</v>
      </c>
      <c r="M12" s="60">
        <v>23.417000000000002</v>
      </c>
    </row>
    <row r="13" spans="1:13" x14ac:dyDescent="0.35">
      <c r="A13" s="59">
        <v>40</v>
      </c>
      <c r="B13" s="58">
        <f>RADIANS(A13)</f>
        <v>0.69813170079773179</v>
      </c>
      <c r="C13" s="60">
        <v>2.5169999999999999</v>
      </c>
      <c r="D13" s="60">
        <v>4.5170000000000003</v>
      </c>
      <c r="E13" s="60">
        <v>6.4829999999999997</v>
      </c>
      <c r="F13" s="60">
        <v>8.4169999999999998</v>
      </c>
      <c r="G13" s="60">
        <v>10.382999999999999</v>
      </c>
      <c r="H13" s="60">
        <v>12.35</v>
      </c>
      <c r="I13" s="60">
        <v>14.317</v>
      </c>
      <c r="J13" s="60">
        <v>16.25</v>
      </c>
      <c r="K13" s="60">
        <v>18.216999999999999</v>
      </c>
      <c r="L13" s="60">
        <v>20.117000000000001</v>
      </c>
      <c r="M13" s="60">
        <v>22.05</v>
      </c>
    </row>
    <row r="14" spans="1:13" x14ac:dyDescent="0.35">
      <c r="A14" s="59">
        <v>45</v>
      </c>
      <c r="B14" s="58">
        <f>RADIANS(A14)</f>
        <v>0.78539816339744828</v>
      </c>
      <c r="C14" s="60">
        <v>3.117</v>
      </c>
      <c r="D14" s="60">
        <v>5.0830000000000002</v>
      </c>
      <c r="E14" s="60">
        <v>7.0830000000000002</v>
      </c>
      <c r="F14" s="60">
        <v>9.0830000000000002</v>
      </c>
      <c r="G14" s="60">
        <v>11.05</v>
      </c>
      <c r="H14" s="60">
        <v>12.983000000000001</v>
      </c>
      <c r="I14" s="60">
        <v>14.95</v>
      </c>
      <c r="J14" s="60">
        <v>16.95</v>
      </c>
      <c r="K14" s="60">
        <v>18.917000000000002</v>
      </c>
      <c r="L14" s="60">
        <v>20.882999999999999</v>
      </c>
      <c r="M14" s="60">
        <v>22.85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9"/>
  <sheetViews>
    <sheetView topLeftCell="A18" workbookViewId="0">
      <selection activeCell="G14" sqref="G14"/>
    </sheetView>
  </sheetViews>
  <sheetFormatPr defaultColWidth="8.81640625" defaultRowHeight="14.5" x14ac:dyDescent="0.35"/>
  <cols>
    <col min="2" max="4" width="11.1796875" customWidth="1"/>
    <col min="5" max="5" width="23.90625" customWidth="1"/>
  </cols>
  <sheetData>
    <row r="1" spans="1:8" x14ac:dyDescent="0.35">
      <c r="A1" s="13"/>
      <c r="B1" s="43" t="s">
        <v>25</v>
      </c>
      <c r="C1" s="43"/>
      <c r="D1" s="43"/>
      <c r="E1" s="43"/>
      <c r="F1" s="43"/>
      <c r="G1" s="43"/>
      <c r="H1" s="43"/>
    </row>
    <row r="3" spans="1:8" ht="17.5" x14ac:dyDescent="0.35">
      <c r="B3" s="8"/>
      <c r="C3" s="21" t="s">
        <v>26</v>
      </c>
      <c r="D3" s="21" t="s">
        <v>27</v>
      </c>
      <c r="E3" s="21" t="s">
        <v>28</v>
      </c>
    </row>
    <row r="4" spans="1:8" ht="16.5" x14ac:dyDescent="0.35">
      <c r="B4" s="8"/>
      <c r="C4" s="22" t="s">
        <v>29</v>
      </c>
      <c r="D4" s="22" t="s">
        <v>29</v>
      </c>
      <c r="E4" s="22" t="s">
        <v>30</v>
      </c>
    </row>
    <row r="5" spans="1:8" ht="16.5" customHeight="1" x14ac:dyDescent="0.35">
      <c r="B5" s="17">
        <v>1</v>
      </c>
      <c r="C5" s="33">
        <v>1.71</v>
      </c>
      <c r="D5" s="33">
        <f>C5-$C$16</f>
        <v>-7.7999999999999847E-2</v>
      </c>
      <c r="E5" s="57">
        <f>POWER(D5,2)</f>
        <v>6.0839999999999766E-3</v>
      </c>
    </row>
    <row r="6" spans="1:8" ht="16.5" customHeight="1" x14ac:dyDescent="0.35">
      <c r="B6" s="17">
        <v>2</v>
      </c>
      <c r="C6" s="33">
        <v>1.72</v>
      </c>
      <c r="D6" s="33">
        <f>C6-C16</f>
        <v>-6.7999999999999838E-2</v>
      </c>
      <c r="E6" s="57">
        <f t="shared" ref="E6:E14" si="0">POWER(D6,2)</f>
        <v>4.623999999999978E-3</v>
      </c>
    </row>
    <row r="7" spans="1:8" ht="16.5" customHeight="1" x14ac:dyDescent="0.35">
      <c r="B7" s="17">
        <v>3</v>
      </c>
      <c r="C7" s="33">
        <v>1.66</v>
      </c>
      <c r="D7" s="33">
        <f>C7-C16</f>
        <v>-0.12799999999999989</v>
      </c>
      <c r="E7" s="57">
        <f t="shared" si="0"/>
        <v>1.6383999999999972E-2</v>
      </c>
    </row>
    <row r="8" spans="1:8" ht="16.5" customHeight="1" x14ac:dyDescent="0.35">
      <c r="B8" s="17">
        <v>4</v>
      </c>
      <c r="C8" s="33">
        <v>1.76</v>
      </c>
      <c r="D8" s="33">
        <f>C8-C16</f>
        <v>-2.7999999999999803E-2</v>
      </c>
      <c r="E8" s="57">
        <f t="shared" si="0"/>
        <v>7.8399999999998892E-4</v>
      </c>
    </row>
    <row r="9" spans="1:8" ht="16.5" customHeight="1" x14ac:dyDescent="0.35">
      <c r="B9" s="17">
        <v>5</v>
      </c>
      <c r="C9" s="33">
        <v>1.96</v>
      </c>
      <c r="D9" s="33">
        <f>C9-C16</f>
        <v>0.17200000000000015</v>
      </c>
      <c r="E9" s="57">
        <f t="shared" si="0"/>
        <v>2.9584000000000051E-2</v>
      </c>
    </row>
    <row r="10" spans="1:8" ht="16.5" customHeight="1" x14ac:dyDescent="0.35">
      <c r="B10" s="17">
        <v>6</v>
      </c>
      <c r="C10" s="33">
        <v>1.85</v>
      </c>
      <c r="D10" s="33">
        <f>C10-C16</f>
        <v>6.2000000000000277E-2</v>
      </c>
      <c r="E10" s="57">
        <f t="shared" si="0"/>
        <v>3.8440000000000345E-3</v>
      </c>
    </row>
    <row r="11" spans="1:8" ht="16.5" customHeight="1" x14ac:dyDescent="0.35">
      <c r="B11" s="17">
        <v>7</v>
      </c>
      <c r="C11" s="33">
        <v>1.91</v>
      </c>
      <c r="D11" s="33">
        <f>C11-C16</f>
        <v>0.12200000000000011</v>
      </c>
      <c r="E11" s="57">
        <f t="shared" si="0"/>
        <v>1.4884000000000026E-2</v>
      </c>
    </row>
    <row r="12" spans="1:8" ht="16.5" customHeight="1" x14ac:dyDescent="0.35">
      <c r="B12" s="17">
        <v>8</v>
      </c>
      <c r="C12" s="33">
        <v>1.83</v>
      </c>
      <c r="D12" s="33">
        <f>C12-C16</f>
        <v>4.2000000000000259E-2</v>
      </c>
      <c r="E12" s="57">
        <f t="shared" si="0"/>
        <v>1.7640000000000218E-3</v>
      </c>
    </row>
    <row r="13" spans="1:8" ht="16.5" customHeight="1" x14ac:dyDescent="0.35">
      <c r="B13" s="17">
        <v>9</v>
      </c>
      <c r="C13" s="33">
        <v>1.57</v>
      </c>
      <c r="D13" s="33">
        <f>C13-C16</f>
        <v>-0.21799999999999975</v>
      </c>
      <c r="E13" s="57">
        <f t="shared" si="0"/>
        <v>4.7523999999999893E-2</v>
      </c>
    </row>
    <row r="14" spans="1:8" ht="16.5" customHeight="1" x14ac:dyDescent="0.35">
      <c r="B14" s="17">
        <v>10</v>
      </c>
      <c r="C14" s="33">
        <v>1.91</v>
      </c>
      <c r="D14" s="33">
        <f>C14-C16</f>
        <v>0.12200000000000011</v>
      </c>
      <c r="E14" s="57">
        <f t="shared" si="0"/>
        <v>1.4884000000000026E-2</v>
      </c>
    </row>
    <row r="15" spans="1:8" ht="35.25" customHeight="1" x14ac:dyDescent="0.35">
      <c r="B15" s="7"/>
      <c r="D15" s="27" t="s">
        <v>31</v>
      </c>
      <c r="E15" s="34">
        <f>SUM(C5:C14)</f>
        <v>17.88</v>
      </c>
    </row>
    <row r="16" spans="1:8" ht="35.25" customHeight="1" x14ac:dyDescent="0.35">
      <c r="B16" s="17" t="s">
        <v>32</v>
      </c>
      <c r="C16" s="35">
        <f>AVERAGE(C5:C14)</f>
        <v>1.7879999999999998</v>
      </c>
      <c r="D16" s="17" t="s">
        <v>33</v>
      </c>
      <c r="E16" s="2"/>
    </row>
    <row r="17" spans="2:12" ht="35.25" customHeight="1" x14ac:dyDescent="0.35">
      <c r="B17" s="7"/>
      <c r="D17" s="17" t="s">
        <v>34</v>
      </c>
      <c r="E17" s="2"/>
    </row>
    <row r="18" spans="2:12" ht="29" x14ac:dyDescent="0.35">
      <c r="D18" s="17" t="s">
        <v>35</v>
      </c>
      <c r="E18" s="2"/>
    </row>
    <row r="20" spans="2:12" x14ac:dyDescent="0.35">
      <c r="L20" s="33">
        <v>1.72</v>
      </c>
    </row>
    <row r="21" spans="2:12" x14ac:dyDescent="0.35">
      <c r="L21" s="33">
        <v>1.97</v>
      </c>
    </row>
    <row r="22" spans="2:12" x14ac:dyDescent="0.35">
      <c r="L22" s="33">
        <v>1.85</v>
      </c>
    </row>
    <row r="23" spans="2:12" x14ac:dyDescent="0.35">
      <c r="L23" s="33">
        <v>1.93</v>
      </c>
    </row>
    <row r="24" spans="2:12" x14ac:dyDescent="0.35">
      <c r="L24" s="33">
        <v>1.96</v>
      </c>
    </row>
    <row r="25" spans="2:12" x14ac:dyDescent="0.35">
      <c r="L25" s="33">
        <v>1.84</v>
      </c>
    </row>
    <row r="26" spans="2:12" x14ac:dyDescent="0.35">
      <c r="L26" s="33">
        <v>1.9</v>
      </c>
    </row>
    <row r="27" spans="2:12" x14ac:dyDescent="0.35">
      <c r="L27" s="33">
        <v>1.88</v>
      </c>
    </row>
    <row r="28" spans="2:12" x14ac:dyDescent="0.35">
      <c r="L28" s="33">
        <v>1.91</v>
      </c>
    </row>
    <row r="29" spans="2:12" x14ac:dyDescent="0.35">
      <c r="L29" s="33">
        <v>1.9</v>
      </c>
    </row>
  </sheetData>
  <mergeCells count="1">
    <mergeCell ref="B1:H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6"/>
  <sheetViews>
    <sheetView workbookViewId="0">
      <selection activeCell="C12" sqref="C12"/>
    </sheetView>
  </sheetViews>
  <sheetFormatPr defaultColWidth="9.1796875" defaultRowHeight="14.25" customHeight="1" x14ac:dyDescent="0.35"/>
  <cols>
    <col min="1" max="1" width="6.453125" style="7" customWidth="1"/>
    <col min="2" max="2" width="9.1796875" style="7"/>
    <col min="3" max="6" width="18.453125" style="8" customWidth="1"/>
    <col min="7" max="9" width="9.1796875" style="8"/>
    <col min="10" max="16384" width="9.1796875" style="7"/>
  </cols>
  <sheetData>
    <row r="1" spans="1:11" ht="14.25" customHeight="1" x14ac:dyDescent="0.35">
      <c r="A1" s="55" t="s">
        <v>36</v>
      </c>
      <c r="B1" s="55"/>
      <c r="C1" s="55"/>
      <c r="D1" s="55"/>
      <c r="E1" s="55"/>
      <c r="F1" s="55"/>
      <c r="G1" s="55"/>
      <c r="H1" s="24"/>
      <c r="I1" s="24"/>
      <c r="J1" s="23"/>
      <c r="K1" s="23"/>
    </row>
    <row r="4" spans="1:11" s="23" customFormat="1" ht="44.25" customHeight="1" x14ac:dyDescent="0.35">
      <c r="C4" s="17" t="s">
        <v>37</v>
      </c>
      <c r="D4" s="17" t="s">
        <v>38</v>
      </c>
      <c r="E4" s="17" t="s">
        <v>39</v>
      </c>
      <c r="F4" s="17" t="s">
        <v>40</v>
      </c>
      <c r="G4" s="24"/>
      <c r="H4" s="24"/>
      <c r="I4" s="24"/>
    </row>
    <row r="5" spans="1:11" s="24" customFormat="1" ht="16.5" customHeight="1" x14ac:dyDescent="0.35">
      <c r="C5" s="17" t="s">
        <v>29</v>
      </c>
      <c r="D5" s="17" t="s">
        <v>29</v>
      </c>
      <c r="E5" s="17" t="s">
        <v>29</v>
      </c>
      <c r="F5" s="17" t="s">
        <v>29</v>
      </c>
    </row>
    <row r="6" spans="1:11" ht="28.5" customHeight="1" x14ac:dyDescent="0.35">
      <c r="C6" s="25">
        <v>1.9</v>
      </c>
      <c r="D6" s="25">
        <v>0.03</v>
      </c>
      <c r="E6" s="25">
        <v>1.72</v>
      </c>
      <c r="F6" s="25"/>
    </row>
    <row r="12" spans="1:11" ht="14.25" customHeight="1" x14ac:dyDescent="0.35">
      <c r="F12" s="8" t="s">
        <v>41</v>
      </c>
    </row>
    <row r="14" spans="1:11" ht="14.25" customHeight="1" x14ac:dyDescent="0.35">
      <c r="F14" s="8">
        <v>66.2</v>
      </c>
      <c r="G14" s="8">
        <v>37.75</v>
      </c>
      <c r="H14" s="8">
        <v>10</v>
      </c>
      <c r="I14" s="8">
        <v>4.75</v>
      </c>
      <c r="J14" s="7">
        <v>15.3</v>
      </c>
    </row>
    <row r="16" spans="1:11" ht="14.25" customHeight="1" x14ac:dyDescent="0.35">
      <c r="F16" s="8" t="s">
        <v>42</v>
      </c>
    </row>
    <row r="17" spans="6:10" ht="14.25" customHeight="1" x14ac:dyDescent="0.35">
      <c r="F17" s="8">
        <v>1.41</v>
      </c>
      <c r="G17" s="8">
        <v>1.44</v>
      </c>
      <c r="H17" s="8">
        <v>0.81</v>
      </c>
      <c r="I17" s="8">
        <v>0.37</v>
      </c>
      <c r="J17" s="7">
        <v>0.93</v>
      </c>
    </row>
    <row r="18" spans="6:10" ht="14.25" customHeight="1" x14ac:dyDescent="0.35">
      <c r="F18" s="8">
        <v>1.55</v>
      </c>
      <c r="G18" s="8">
        <v>1.19</v>
      </c>
      <c r="H18" s="8">
        <v>0.83</v>
      </c>
      <c r="I18" s="8">
        <v>0.43</v>
      </c>
      <c r="J18" s="7">
        <v>0.9</v>
      </c>
    </row>
    <row r="19" spans="6:10" ht="14.25" customHeight="1" x14ac:dyDescent="0.35">
      <c r="F19" s="8">
        <v>1.69</v>
      </c>
      <c r="G19" s="8">
        <v>1.27</v>
      </c>
      <c r="H19" s="8">
        <v>0.79</v>
      </c>
      <c r="I19" s="8">
        <v>0.46</v>
      </c>
      <c r="J19" s="7">
        <v>0.88</v>
      </c>
    </row>
    <row r="20" spans="6:10" ht="14.25" customHeight="1" x14ac:dyDescent="0.35">
      <c r="F20" s="8">
        <v>1.71</v>
      </c>
      <c r="G20" s="8">
        <v>1.29</v>
      </c>
      <c r="H20" s="8">
        <v>0.7</v>
      </c>
      <c r="I20" s="8">
        <v>0.46</v>
      </c>
      <c r="J20" s="7">
        <v>0.82</v>
      </c>
    </row>
    <row r="21" spans="6:10" ht="14.25" customHeight="1" x14ac:dyDescent="0.35">
      <c r="F21" s="8">
        <v>1.73</v>
      </c>
      <c r="G21" s="8">
        <v>1.28</v>
      </c>
      <c r="H21" s="8">
        <v>0.76</v>
      </c>
      <c r="I21" s="8">
        <v>0.37</v>
      </c>
      <c r="J21" s="7">
        <v>0.95</v>
      </c>
    </row>
    <row r="22" spans="6:10" ht="14.25" customHeight="1" x14ac:dyDescent="0.35">
      <c r="F22" s="8">
        <v>1.66</v>
      </c>
      <c r="G22" s="8">
        <v>1.31</v>
      </c>
      <c r="H22" s="8">
        <v>0.71</v>
      </c>
      <c r="I22" s="8">
        <v>0.49</v>
      </c>
      <c r="J22" s="7">
        <v>0.9</v>
      </c>
    </row>
    <row r="23" spans="6:10" ht="14.25" customHeight="1" x14ac:dyDescent="0.35">
      <c r="F23" s="8">
        <v>1.75</v>
      </c>
      <c r="G23" s="8">
        <v>1.36</v>
      </c>
      <c r="H23" s="8">
        <v>0.74</v>
      </c>
      <c r="I23" s="8">
        <v>0.52</v>
      </c>
      <c r="J23" s="7">
        <v>0.83</v>
      </c>
    </row>
    <row r="24" spans="6:10" ht="14.25" customHeight="1" x14ac:dyDescent="0.35">
      <c r="F24" s="8">
        <v>1.6</v>
      </c>
      <c r="G24" s="8">
        <v>1.22</v>
      </c>
      <c r="H24" s="8">
        <v>0.73</v>
      </c>
      <c r="I24" s="8">
        <v>0.5</v>
      </c>
      <c r="J24" s="7">
        <v>0.96</v>
      </c>
    </row>
    <row r="25" spans="6:10" ht="14.25" customHeight="1" x14ac:dyDescent="0.35">
      <c r="F25" s="8">
        <v>1.65</v>
      </c>
      <c r="G25" s="8">
        <v>1.27</v>
      </c>
      <c r="H25" s="8">
        <v>0.78</v>
      </c>
      <c r="I25" s="8">
        <v>0.47</v>
      </c>
      <c r="J25" s="7">
        <v>0.87</v>
      </c>
    </row>
    <row r="26" spans="6:10" ht="14.25" customHeight="1" x14ac:dyDescent="0.35">
      <c r="F26" s="8">
        <v>1.7</v>
      </c>
      <c r="G26" s="8">
        <v>1.29</v>
      </c>
      <c r="H26" s="8">
        <v>0.77</v>
      </c>
      <c r="I26" s="8">
        <v>0.42</v>
      </c>
      <c r="J26" s="7">
        <v>0.79</v>
      </c>
    </row>
  </sheetData>
  <mergeCells count="1">
    <mergeCell ref="A1:G1"/>
  </mergeCells>
  <pageMargins left="0.25" right="0.25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4"/>
  <sheetViews>
    <sheetView workbookViewId="0">
      <selection activeCell="C31" sqref="C31"/>
    </sheetView>
  </sheetViews>
  <sheetFormatPr defaultColWidth="8.81640625" defaultRowHeight="14.5" x14ac:dyDescent="0.35"/>
  <cols>
    <col min="3" max="3" width="11.1796875" bestFit="1" customWidth="1"/>
    <col min="5" max="5" width="9.26953125" bestFit="1" customWidth="1"/>
  </cols>
  <sheetData>
    <row r="1" spans="1:20" x14ac:dyDescent="0.35">
      <c r="A1" s="56" t="s">
        <v>43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3" spans="1:20" ht="22.5" customHeight="1" x14ac:dyDescent="0.35">
      <c r="D3" s="30" t="s">
        <v>44</v>
      </c>
      <c r="E3" s="30" t="s">
        <v>45</v>
      </c>
      <c r="F3" s="30" t="s">
        <v>46</v>
      </c>
      <c r="G3" s="30" t="s">
        <v>47</v>
      </c>
      <c r="H3" s="30" t="s">
        <v>26</v>
      </c>
      <c r="I3" s="30" t="s">
        <v>48</v>
      </c>
      <c r="J3" s="30" t="s">
        <v>49</v>
      </c>
      <c r="K3" s="30" t="s">
        <v>50</v>
      </c>
    </row>
    <row r="4" spans="1:20" ht="22.5" customHeight="1" x14ac:dyDescent="0.35">
      <c r="D4" s="31" t="s">
        <v>51</v>
      </c>
      <c r="E4" s="31" t="s">
        <v>51</v>
      </c>
      <c r="F4" s="31" t="s">
        <v>29</v>
      </c>
      <c r="G4" s="31" t="s">
        <v>29</v>
      </c>
      <c r="H4" s="31" t="s">
        <v>29</v>
      </c>
      <c r="I4" s="31" t="s">
        <v>29</v>
      </c>
      <c r="J4" s="31" t="s">
        <v>30</v>
      </c>
      <c r="K4" s="31" t="s">
        <v>30</v>
      </c>
    </row>
    <row r="5" spans="1:20" ht="22.5" customHeight="1" x14ac:dyDescent="0.35">
      <c r="D5" s="36">
        <f>88.2/100</f>
        <v>0.88200000000000001</v>
      </c>
      <c r="E5" s="29">
        <v>5.0000000000000001E-4</v>
      </c>
      <c r="F5">
        <v>1.9</v>
      </c>
      <c r="G5" s="29"/>
      <c r="H5" s="29">
        <f t="shared" ref="H5:H10" si="0">F5/10</f>
        <v>0.19</v>
      </c>
      <c r="I5" s="29"/>
      <c r="J5" s="29">
        <f t="shared" ref="J5:J10" si="1">H5^2</f>
        <v>3.61E-2</v>
      </c>
      <c r="K5" s="29"/>
      <c r="N5" s="10"/>
      <c r="O5" s="10"/>
      <c r="P5" s="10"/>
      <c r="Q5" s="10"/>
      <c r="R5" s="10"/>
      <c r="S5" s="10"/>
      <c r="T5" s="10"/>
    </row>
    <row r="6" spans="1:20" ht="22.5" customHeight="1" x14ac:dyDescent="0.35">
      <c r="D6" s="29">
        <f>66.2/100</f>
        <v>0.66200000000000003</v>
      </c>
      <c r="E6" s="29">
        <v>5.0000000000000001E-4</v>
      </c>
      <c r="F6" s="29">
        <v>1.7</v>
      </c>
      <c r="G6" s="19"/>
      <c r="H6" s="19">
        <f t="shared" si="0"/>
        <v>0.16999999999999998</v>
      </c>
      <c r="I6" s="19"/>
      <c r="J6" s="19">
        <f t="shared" si="1"/>
        <v>2.8899999999999995E-2</v>
      </c>
      <c r="K6" s="19"/>
      <c r="N6" s="10"/>
      <c r="O6" s="10"/>
      <c r="P6" s="10"/>
      <c r="Q6" s="10"/>
      <c r="R6" s="10"/>
      <c r="S6" s="10"/>
      <c r="T6" s="10"/>
    </row>
    <row r="7" spans="1:20" ht="22.5" customHeight="1" x14ac:dyDescent="0.35">
      <c r="D7" s="19">
        <f>4.75/100</f>
        <v>4.7500000000000001E-2</v>
      </c>
      <c r="E7" s="29">
        <v>5.0000000000000001E-4</v>
      </c>
      <c r="F7" s="19">
        <v>0.42</v>
      </c>
      <c r="G7" s="19"/>
      <c r="H7" s="19">
        <f t="shared" si="0"/>
        <v>4.1999999999999996E-2</v>
      </c>
      <c r="I7" s="19"/>
      <c r="J7" s="19">
        <f t="shared" si="1"/>
        <v>1.7639999999999997E-3</v>
      </c>
      <c r="K7" s="19"/>
      <c r="N7" s="10"/>
      <c r="O7" s="10"/>
      <c r="P7" s="10"/>
      <c r="Q7" s="10"/>
      <c r="R7" s="10"/>
      <c r="S7" s="10"/>
      <c r="T7" s="10"/>
    </row>
    <row r="8" spans="1:20" ht="22.5" customHeight="1" x14ac:dyDescent="0.35">
      <c r="D8" s="19">
        <f>37.5/100</f>
        <v>0.375</v>
      </c>
      <c r="E8" s="29">
        <v>5.0000000000000001E-4</v>
      </c>
      <c r="F8" s="19">
        <v>1.29</v>
      </c>
      <c r="G8" s="19"/>
      <c r="H8" s="19">
        <f t="shared" si="0"/>
        <v>0.129</v>
      </c>
      <c r="I8" s="19"/>
      <c r="J8" s="19">
        <f t="shared" si="1"/>
        <v>1.6641E-2</v>
      </c>
      <c r="K8" s="19"/>
      <c r="N8" s="10"/>
      <c r="O8" s="10"/>
      <c r="P8" s="10"/>
      <c r="Q8" s="10"/>
      <c r="R8" s="10"/>
      <c r="S8" s="10"/>
      <c r="T8" s="10"/>
    </row>
    <row r="9" spans="1:20" ht="22.5" customHeight="1" x14ac:dyDescent="0.35">
      <c r="D9" s="19">
        <f>15.3/100</f>
        <v>0.153</v>
      </c>
      <c r="E9" s="29">
        <v>5.0000000000000001E-4</v>
      </c>
      <c r="F9" s="19">
        <v>0.79</v>
      </c>
      <c r="G9" s="19"/>
      <c r="H9" s="19">
        <f t="shared" si="0"/>
        <v>7.9000000000000001E-2</v>
      </c>
      <c r="I9" s="19"/>
      <c r="J9" s="19">
        <f t="shared" si="1"/>
        <v>6.241E-3</v>
      </c>
      <c r="K9" s="19"/>
    </row>
    <row r="10" spans="1:20" ht="22.5" customHeight="1" x14ac:dyDescent="0.35">
      <c r="D10" s="19">
        <f>10/100</f>
        <v>0.1</v>
      </c>
      <c r="E10" s="29">
        <v>5.0000000000000001E-4</v>
      </c>
      <c r="F10" s="19">
        <v>0.77</v>
      </c>
      <c r="G10" s="19"/>
      <c r="H10" s="19">
        <f t="shared" si="0"/>
        <v>7.6999999999999999E-2</v>
      </c>
      <c r="I10" s="19"/>
      <c r="J10" s="19">
        <f t="shared" si="1"/>
        <v>5.9290000000000002E-3</v>
      </c>
      <c r="K10" s="19"/>
    </row>
    <row r="13" spans="1:20" x14ac:dyDescent="0.35">
      <c r="D13" s="27" t="s">
        <v>52</v>
      </c>
      <c r="E13" s="37" t="s">
        <v>53</v>
      </c>
    </row>
    <row r="14" spans="1:20" x14ac:dyDescent="0.35">
      <c r="D14" s="27" t="s">
        <v>54</v>
      </c>
      <c r="E14" s="38">
        <v>0.5</v>
      </c>
    </row>
    <row r="15" spans="1:20" x14ac:dyDescent="0.35">
      <c r="D15" s="27" t="s">
        <v>55</v>
      </c>
      <c r="E15" s="38" t="s">
        <v>56</v>
      </c>
    </row>
    <row r="16" spans="1:20" x14ac:dyDescent="0.35">
      <c r="D16" s="27" t="s">
        <v>57</v>
      </c>
      <c r="E16" s="38" t="s">
        <v>58</v>
      </c>
    </row>
    <row r="18" spans="2:6" x14ac:dyDescent="0.35">
      <c r="D18" t="s">
        <v>56</v>
      </c>
      <c r="F18" t="s">
        <v>53</v>
      </c>
    </row>
    <row r="19" spans="2:6" x14ac:dyDescent="0.35">
      <c r="D19">
        <f>LN(D5)</f>
        <v>-0.12556322297534575</v>
      </c>
      <c r="F19">
        <f>LN(H5)</f>
        <v>-1.6607312068216509</v>
      </c>
    </row>
    <row r="20" spans="2:6" x14ac:dyDescent="0.35">
      <c r="D20">
        <f t="shared" ref="D20:D24" si="2">LN(D6)</f>
        <v>-0.41248972304512882</v>
      </c>
      <c r="F20">
        <f t="shared" ref="F20:F24" si="3">LN(H6)</f>
        <v>-1.7719568419318754</v>
      </c>
    </row>
    <row r="21" spans="2:6" x14ac:dyDescent="0.35">
      <c r="D21">
        <f t="shared" si="2"/>
        <v>-3.0470255679415414</v>
      </c>
      <c r="F21">
        <f t="shared" si="3"/>
        <v>-3.1700856606987688</v>
      </c>
    </row>
    <row r="22" spans="2:6" x14ac:dyDescent="0.35">
      <c r="D22">
        <f t="shared" si="2"/>
        <v>-0.98082925301172619</v>
      </c>
      <c r="F22">
        <f t="shared" si="3"/>
        <v>-2.0479428746204649</v>
      </c>
    </row>
    <row r="23" spans="2:6" x14ac:dyDescent="0.35">
      <c r="D23">
        <f t="shared" si="2"/>
        <v>-1.8773173575897015</v>
      </c>
      <c r="F23">
        <f t="shared" si="3"/>
        <v>-2.5383074265151158</v>
      </c>
    </row>
    <row r="24" spans="2:6" x14ac:dyDescent="0.35">
      <c r="D24">
        <f t="shared" si="2"/>
        <v>-2.3025850929940455</v>
      </c>
      <c r="F24">
        <f t="shared" si="3"/>
        <v>-2.5639498571284531</v>
      </c>
    </row>
    <row r="29" spans="2:6" x14ac:dyDescent="0.35">
      <c r="D29" t="s">
        <v>59</v>
      </c>
      <c r="E29" t="s">
        <v>60</v>
      </c>
    </row>
    <row r="30" spans="2:6" x14ac:dyDescent="0.35">
      <c r="B30" s="39"/>
      <c r="D30" cm="1">
        <f t="array" ref="D30:E34">LINEST(F19:F24,D19:D24,,TRUE)</f>
        <v>0.49606745911862432</v>
      </c>
      <c r="E30">
        <v>-1.5690770025264804</v>
      </c>
    </row>
    <row r="31" spans="2:6" x14ac:dyDescent="0.35">
      <c r="C31" t="s">
        <v>61</v>
      </c>
      <c r="D31">
        <v>3.5102581008729067E-2</v>
      </c>
      <c r="E31">
        <v>6.2889032975196296E-2</v>
      </c>
    </row>
    <row r="32" spans="2:6" x14ac:dyDescent="0.35">
      <c r="D32">
        <v>0.9803644013629671</v>
      </c>
      <c r="E32">
        <v>8.9565416238056417E-2</v>
      </c>
    </row>
    <row r="33" spans="4:5" x14ac:dyDescent="0.35">
      <c r="D33">
        <v>199.71163996273393</v>
      </c>
      <c r="E33">
        <v>4</v>
      </c>
    </row>
    <row r="34" spans="4:5" x14ac:dyDescent="0.35">
      <c r="D34">
        <v>1.6020795434030117</v>
      </c>
      <c r="E34">
        <v>3.2087855143585198E-2</v>
      </c>
    </row>
  </sheetData>
  <mergeCells count="1">
    <mergeCell ref="A1:K1"/>
  </mergeCells>
  <pageMargins left="0.25" right="0.25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workbookViewId="0">
      <selection activeCell="G13" sqref="G13"/>
    </sheetView>
  </sheetViews>
  <sheetFormatPr defaultColWidth="8.81640625" defaultRowHeight="14.5" x14ac:dyDescent="0.35"/>
  <cols>
    <col min="3" max="3" width="10.81640625" customWidth="1"/>
    <col min="4" max="5" width="16.26953125" style="5" customWidth="1"/>
  </cols>
  <sheetData>
    <row r="1" spans="1:8" x14ac:dyDescent="0.35">
      <c r="A1" s="43" t="s">
        <v>62</v>
      </c>
      <c r="B1" s="43"/>
      <c r="C1" s="43"/>
      <c r="D1" s="43"/>
      <c r="E1" s="43"/>
      <c r="F1" s="43"/>
      <c r="G1" s="43"/>
      <c r="H1" s="43"/>
    </row>
    <row r="2" spans="1:8" x14ac:dyDescent="0.35">
      <c r="A2" s="28"/>
    </row>
    <row r="3" spans="1:8" x14ac:dyDescent="0.35">
      <c r="A3" s="28"/>
    </row>
    <row r="4" spans="1:8" ht="45" customHeight="1" x14ac:dyDescent="0.35">
      <c r="D4" s="17" t="s">
        <v>63</v>
      </c>
      <c r="E4" s="17" t="s">
        <v>64</v>
      </c>
    </row>
    <row r="5" spans="1:8" x14ac:dyDescent="0.35">
      <c r="C5" s="26" t="s">
        <v>65</v>
      </c>
      <c r="D5" s="6"/>
      <c r="E5" s="6"/>
    </row>
    <row r="6" spans="1:8" x14ac:dyDescent="0.35">
      <c r="C6" s="26" t="s">
        <v>66</v>
      </c>
      <c r="D6" s="6"/>
      <c r="E6" s="6"/>
    </row>
    <row r="7" spans="1:8" x14ac:dyDescent="0.35">
      <c r="C7" s="26" t="s">
        <v>67</v>
      </c>
      <c r="D7" s="6"/>
      <c r="E7" s="6"/>
    </row>
    <row r="8" spans="1:8" x14ac:dyDescent="0.35">
      <c r="C8" s="26" t="s">
        <v>68</v>
      </c>
      <c r="D8" s="6"/>
      <c r="E8" s="6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Discussion</vt:lpstr>
      <vt:lpstr>Preliminary Measurements</vt:lpstr>
      <vt:lpstr>Method 1 (g1)</vt:lpstr>
      <vt:lpstr>Video Analysis Frame Data</vt:lpstr>
      <vt:lpstr>Method 2 (g2)</vt:lpstr>
      <vt:lpstr>Method 3 (g3)</vt:lpstr>
      <vt:lpstr>Method 4 (g4)</vt:lpstr>
      <vt:lpstr>Uncertainty Assignment</vt:lpstr>
    </vt:vector>
  </TitlesOfParts>
  <Manager/>
  <Company>University of Calgary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Harlick</dc:creator>
  <cp:keywords/>
  <dc:description/>
  <cp:lastModifiedBy>Max Stronge</cp:lastModifiedBy>
  <cp:revision/>
  <dcterms:created xsi:type="dcterms:W3CDTF">2018-07-31T19:47:19Z</dcterms:created>
  <dcterms:modified xsi:type="dcterms:W3CDTF">2023-10-02T17:48:30Z</dcterms:modified>
  <cp:category/>
  <cp:contentStatus/>
</cp:coreProperties>
</file>