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/>
  <xr:revisionPtr revIDLastSave="0" documentId="13_ncr:1_{A6AB6736-A3A8-4D7A-93F6-537F4111962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Отчет - цены и скидки на товары" sheetId="1" r:id="rId1"/>
  </sheets>
  <calcPr calcId="181029"/>
</workbook>
</file>

<file path=xl/calcChain.xml><?xml version="1.0" encoding="utf-8"?>
<calcChain xmlns="http://schemas.openxmlformats.org/spreadsheetml/2006/main">
  <c r="M149" i="1" l="1"/>
  <c r="N149" i="1" s="1"/>
  <c r="M148" i="1"/>
  <c r="N148" i="1" s="1"/>
  <c r="M147" i="1"/>
  <c r="N147" i="1" s="1"/>
  <c r="M146" i="1"/>
  <c r="N146" i="1" s="1"/>
  <c r="M145" i="1"/>
  <c r="N145" i="1" s="1"/>
  <c r="M144" i="1"/>
  <c r="N144" i="1" s="1"/>
  <c r="N143" i="1"/>
  <c r="M143" i="1"/>
  <c r="M142" i="1"/>
  <c r="N142" i="1" s="1"/>
  <c r="M141" i="1"/>
  <c r="N141" i="1" s="1"/>
  <c r="N140" i="1"/>
  <c r="M140" i="1"/>
  <c r="N139" i="1"/>
  <c r="M139" i="1"/>
  <c r="M138" i="1"/>
  <c r="N138" i="1" s="1"/>
  <c r="M137" i="1"/>
  <c r="N137" i="1" s="1"/>
  <c r="N136" i="1"/>
  <c r="M136" i="1"/>
  <c r="N135" i="1"/>
  <c r="M135" i="1"/>
  <c r="N134" i="1"/>
  <c r="M134" i="1"/>
  <c r="N133" i="1"/>
  <c r="M133" i="1"/>
  <c r="M132" i="1"/>
  <c r="N132" i="1" s="1"/>
  <c r="M131" i="1"/>
  <c r="N131" i="1" s="1"/>
  <c r="N130" i="1"/>
  <c r="M130" i="1"/>
  <c r="N129" i="1"/>
  <c r="M129" i="1"/>
  <c r="M128" i="1"/>
  <c r="N128" i="1" s="1"/>
  <c r="M127" i="1"/>
  <c r="N127" i="1" s="1"/>
  <c r="N126" i="1"/>
  <c r="M126" i="1"/>
  <c r="N125" i="1"/>
  <c r="M125" i="1"/>
  <c r="N124" i="1"/>
  <c r="M124" i="1"/>
  <c r="N123" i="1"/>
  <c r="M123" i="1"/>
  <c r="M122" i="1"/>
  <c r="N122" i="1" s="1"/>
  <c r="M121" i="1"/>
  <c r="N121" i="1" s="1"/>
  <c r="N120" i="1"/>
  <c r="M120" i="1"/>
  <c r="N119" i="1"/>
  <c r="M119" i="1"/>
  <c r="N118" i="1"/>
  <c r="M118" i="1"/>
  <c r="N117" i="1"/>
  <c r="M117" i="1"/>
  <c r="N116" i="1"/>
  <c r="M116" i="1"/>
  <c r="N115" i="1"/>
  <c r="M115" i="1"/>
  <c r="N114" i="1"/>
  <c r="M114" i="1"/>
  <c r="N113" i="1"/>
  <c r="M113" i="1"/>
  <c r="M112" i="1"/>
  <c r="N112" i="1" s="1"/>
  <c r="M111" i="1"/>
  <c r="N111" i="1" s="1"/>
  <c r="N110" i="1"/>
  <c r="M110" i="1"/>
  <c r="N109" i="1"/>
  <c r="M109" i="1"/>
  <c r="N108" i="1"/>
  <c r="M108" i="1"/>
  <c r="N107" i="1"/>
  <c r="M107" i="1"/>
  <c r="N106" i="1"/>
  <c r="M106" i="1"/>
  <c r="N105" i="1"/>
  <c r="M105" i="1"/>
  <c r="N104" i="1"/>
  <c r="M104" i="1"/>
  <c r="N103" i="1"/>
  <c r="M103" i="1"/>
  <c r="M102" i="1"/>
  <c r="N102" i="1" s="1"/>
  <c r="M101" i="1"/>
  <c r="N101" i="1" s="1"/>
  <c r="N100" i="1"/>
  <c r="M100" i="1"/>
  <c r="N99" i="1"/>
  <c r="M99" i="1"/>
  <c r="N98" i="1"/>
  <c r="M98" i="1"/>
  <c r="N97" i="1"/>
  <c r="M97" i="1"/>
  <c r="N96" i="1"/>
  <c r="M96" i="1"/>
  <c r="N95" i="1"/>
  <c r="M95" i="1"/>
  <c r="N94" i="1"/>
  <c r="M94" i="1"/>
  <c r="N93" i="1"/>
  <c r="M93" i="1"/>
  <c r="M92" i="1"/>
  <c r="N92" i="1" s="1"/>
  <c r="M91" i="1"/>
  <c r="N91" i="1" s="1"/>
  <c r="N90" i="1"/>
  <c r="M90" i="1"/>
  <c r="N89" i="1"/>
  <c r="M89" i="1"/>
  <c r="N88" i="1"/>
  <c r="M88" i="1"/>
  <c r="N87" i="1"/>
  <c r="M87" i="1"/>
  <c r="N86" i="1"/>
  <c r="M86" i="1"/>
  <c r="N85" i="1"/>
  <c r="M85" i="1"/>
  <c r="N84" i="1"/>
  <c r="M84" i="1"/>
  <c r="N83" i="1"/>
  <c r="M83" i="1"/>
  <c r="M82" i="1"/>
  <c r="N82" i="1" s="1"/>
  <c r="M81" i="1"/>
  <c r="N81" i="1" s="1"/>
  <c r="N80" i="1"/>
  <c r="M80" i="1"/>
  <c r="N79" i="1"/>
  <c r="M79" i="1"/>
  <c r="N78" i="1"/>
  <c r="M78" i="1"/>
  <c r="N77" i="1"/>
  <c r="M77" i="1"/>
  <c r="N76" i="1"/>
  <c r="M76" i="1"/>
  <c r="N75" i="1"/>
  <c r="M75" i="1"/>
  <c r="N74" i="1"/>
  <c r="M74" i="1"/>
  <c r="N73" i="1"/>
  <c r="M73" i="1"/>
  <c r="M72" i="1"/>
  <c r="N72" i="1" s="1"/>
  <c r="M71" i="1"/>
  <c r="N71" i="1" s="1"/>
  <c r="N70" i="1"/>
  <c r="M70" i="1"/>
  <c r="N69" i="1"/>
  <c r="M69" i="1"/>
  <c r="N68" i="1"/>
  <c r="M68" i="1"/>
  <c r="N67" i="1"/>
  <c r="M67" i="1"/>
  <c r="N66" i="1"/>
  <c r="M66" i="1"/>
  <c r="N65" i="1"/>
  <c r="M65" i="1"/>
  <c r="N64" i="1"/>
  <c r="M64" i="1"/>
  <c r="N63" i="1"/>
  <c r="M63" i="1"/>
  <c r="M62" i="1"/>
  <c r="N62" i="1" s="1"/>
  <c r="M61" i="1"/>
  <c r="N61" i="1" s="1"/>
  <c r="N60" i="1"/>
  <c r="M60" i="1"/>
  <c r="N59" i="1"/>
  <c r="M59" i="1"/>
  <c r="N58" i="1"/>
  <c r="M58" i="1"/>
  <c r="N57" i="1"/>
  <c r="M57" i="1"/>
  <c r="N56" i="1"/>
  <c r="M56" i="1"/>
  <c r="N55" i="1"/>
  <c r="M55" i="1"/>
  <c r="N54" i="1"/>
  <c r="M54" i="1"/>
  <c r="N53" i="1"/>
  <c r="M53" i="1"/>
  <c r="M52" i="1"/>
  <c r="N52" i="1" s="1"/>
  <c r="M51" i="1"/>
  <c r="N51" i="1" s="1"/>
  <c r="N50" i="1"/>
  <c r="M50" i="1"/>
  <c r="N49" i="1"/>
  <c r="M49" i="1"/>
  <c r="N48" i="1"/>
  <c r="M48" i="1"/>
  <c r="N47" i="1"/>
  <c r="M47" i="1"/>
  <c r="N46" i="1"/>
  <c r="M46" i="1"/>
  <c r="N45" i="1"/>
  <c r="M45" i="1"/>
  <c r="N44" i="1"/>
  <c r="M44" i="1"/>
  <c r="N43" i="1"/>
  <c r="M43" i="1"/>
  <c r="M42" i="1"/>
  <c r="N42" i="1" s="1"/>
  <c r="M41" i="1"/>
  <c r="N41" i="1" s="1"/>
  <c r="N40" i="1"/>
  <c r="M40" i="1"/>
  <c r="N39" i="1"/>
  <c r="M39" i="1"/>
  <c r="N38" i="1"/>
  <c r="M38" i="1"/>
  <c r="N37" i="1"/>
  <c r="M37" i="1"/>
  <c r="N36" i="1"/>
  <c r="M36" i="1"/>
  <c r="N35" i="1"/>
  <c r="M35" i="1"/>
  <c r="N34" i="1"/>
  <c r="M34" i="1"/>
  <c r="N33" i="1"/>
  <c r="M33" i="1"/>
  <c r="M32" i="1"/>
  <c r="N32" i="1" s="1"/>
  <c r="M31" i="1"/>
  <c r="N31" i="1" s="1"/>
  <c r="N30" i="1"/>
  <c r="M30" i="1"/>
  <c r="N29" i="1"/>
  <c r="M29" i="1"/>
  <c r="N28" i="1"/>
  <c r="M28" i="1"/>
  <c r="N27" i="1"/>
  <c r="M27" i="1"/>
  <c r="N26" i="1"/>
  <c r="M26" i="1"/>
  <c r="N25" i="1"/>
  <c r="M25" i="1"/>
  <c r="N24" i="1"/>
  <c r="M24" i="1"/>
  <c r="N23" i="1"/>
  <c r="M23" i="1"/>
  <c r="M22" i="1"/>
  <c r="N22" i="1" s="1"/>
  <c r="M21" i="1"/>
  <c r="N21" i="1" s="1"/>
  <c r="N20" i="1"/>
  <c r="M20" i="1"/>
  <c r="N19" i="1"/>
  <c r="M19" i="1"/>
  <c r="N18" i="1"/>
  <c r="M18" i="1"/>
  <c r="N17" i="1"/>
  <c r="M17" i="1"/>
  <c r="N16" i="1"/>
  <c r="M16" i="1"/>
  <c r="N15" i="1"/>
  <c r="M15" i="1"/>
  <c r="N14" i="1"/>
  <c r="M14" i="1"/>
  <c r="N13" i="1"/>
  <c r="M13" i="1"/>
  <c r="M12" i="1"/>
  <c r="N12" i="1" s="1"/>
  <c r="M11" i="1"/>
  <c r="N11" i="1" s="1"/>
  <c r="N10" i="1"/>
  <c r="M10" i="1"/>
  <c r="N9" i="1"/>
  <c r="M9" i="1"/>
  <c r="N8" i="1"/>
  <c r="M8" i="1"/>
  <c r="N7" i="1"/>
  <c r="M7" i="1"/>
  <c r="N6" i="1"/>
  <c r="M6" i="1"/>
  <c r="N5" i="1"/>
  <c r="M5" i="1"/>
  <c r="N4" i="1"/>
  <c r="M4" i="1"/>
  <c r="N3" i="1"/>
  <c r="M3" i="1"/>
  <c r="N2" i="1"/>
  <c r="M2" i="1"/>
</calcChain>
</file>

<file path=xl/sharedStrings.xml><?xml version="1.0" encoding="utf-8"?>
<sst xmlns="http://schemas.openxmlformats.org/spreadsheetml/2006/main" count="757" uniqueCount="323">
  <si>
    <t>Бренд</t>
  </si>
  <si>
    <t>Категория</t>
  </si>
  <si>
    <t>Артикул WB</t>
  </si>
  <si>
    <t>Артикул продавца</t>
  </si>
  <si>
    <t>Последний баркод</t>
  </si>
  <si>
    <t>Остатки WB</t>
  </si>
  <si>
    <t>Остатки продавца</t>
  </si>
  <si>
    <t>Оборачиваемость</t>
  </si>
  <si>
    <t>Текущая цена</t>
  </si>
  <si>
    <t>Новая цена</t>
  </si>
  <si>
    <t>Текущая скидка</t>
  </si>
  <si>
    <t>Новая скидка</t>
  </si>
  <si>
    <t>Цена со скидкой</t>
  </si>
  <si>
    <t>Наличие ошибки</t>
  </si>
  <si>
    <t>Punky monkey</t>
  </si>
  <si>
    <t>Футболки</t>
  </si>
  <si>
    <t>Футболка Девочка с лошадью. Рукав крылышко.</t>
  </si>
  <si>
    <t>OZN1138530248</t>
  </si>
  <si>
    <t>1000</t>
  </si>
  <si>
    <t>Punky Monkey</t>
  </si>
  <si>
    <t>Футболка Человек паук Spiderman</t>
  </si>
  <si>
    <t>OZN1561295637</t>
  </si>
  <si>
    <t>Футболка Единорог. Рукав крылышко.</t>
  </si>
  <si>
    <t>OZN1442439720</t>
  </si>
  <si>
    <t>Футболка Русалочка с надписью. Крылышко.</t>
  </si>
  <si>
    <t>OZN1407654857</t>
  </si>
  <si>
    <t>Декор для одежды</t>
  </si>
  <si>
    <t>Термонаклейка Поцелуй в космосе картина маслом</t>
  </si>
  <si>
    <t>OZN1425250606</t>
  </si>
  <si>
    <t>359</t>
  </si>
  <si>
    <t>Футболка Соник Ежик Sonic</t>
  </si>
  <si>
    <t>OZN1564135044</t>
  </si>
  <si>
    <t>Термонаклейка Джокер поп арт Joker</t>
  </si>
  <si>
    <t>OZN1425250735</t>
  </si>
  <si>
    <t>Термонаклейка Бокал красного вина сердце</t>
  </si>
  <si>
    <t>OZN1425250678</t>
  </si>
  <si>
    <t>Термонаклейка картина Девушка с сережкой Билли</t>
  </si>
  <si>
    <t>OZN1425266670</t>
  </si>
  <si>
    <t>Термонаклейка Микки Маус подмигивает синий круг</t>
  </si>
  <si>
    <t>OZN1463877691</t>
  </si>
  <si>
    <t>Термонаклейка Минни Маус и Дейзи утка</t>
  </si>
  <si>
    <t>OZN1463873717</t>
  </si>
  <si>
    <t>Термонаклейка Минни Маус Единорог</t>
  </si>
  <si>
    <t>OZN1336986435</t>
  </si>
  <si>
    <t>Термонаклейка Киллиан Мёрфи Острые козырьки</t>
  </si>
  <si>
    <t>OZN1431070205</t>
  </si>
  <si>
    <t>Термонаклейка Vogue Вог Эйфелева башня</t>
  </si>
  <si>
    <t>OZN1425250607</t>
  </si>
  <si>
    <t>Термонаклейка Зайчик держит две морковки</t>
  </si>
  <si>
    <t>OZN1463877530</t>
  </si>
  <si>
    <t>Термонаклейка Котенок выглядывает из стены</t>
  </si>
  <si>
    <t>OZN1463877577</t>
  </si>
  <si>
    <t>Термонаклейка надпись love любовь</t>
  </si>
  <si>
    <t>OZN1425250661</t>
  </si>
  <si>
    <t>Термонаклейка картина Поцелуй Густава Климта</t>
  </si>
  <si>
    <t>OZN1425250579</t>
  </si>
  <si>
    <t>Термонаклейка Минни Маус фея костюм</t>
  </si>
  <si>
    <t>OZN1489754799</t>
  </si>
  <si>
    <t>Термонаклейка Солнце Цветок в ретро</t>
  </si>
  <si>
    <t>OZN1425275399</t>
  </si>
  <si>
    <t>Термонаклейка Кот картина Ван Гог</t>
  </si>
  <si>
    <t>OZN1425250644</t>
  </si>
  <si>
    <t>Термонаклейка Мона Лиза, Фрида Кало, коктели</t>
  </si>
  <si>
    <t>OZN1431096420</t>
  </si>
  <si>
    <t>Термонаклейка Тигр розовый крупный план</t>
  </si>
  <si>
    <t>OZN1425250805</t>
  </si>
  <si>
    <t>Термонаклейка Губы с чупа чупсом</t>
  </si>
  <si>
    <t>OZN1425250874</t>
  </si>
  <si>
    <t>Термонаклейка Цветы Черный Силуэт Девушки</t>
  </si>
  <si>
    <t>OZN1425250712</t>
  </si>
  <si>
    <t>Термонаклейка Dolce Gabbana Дольче Габбана лимоны</t>
  </si>
  <si>
    <t>OZN1425250776</t>
  </si>
  <si>
    <t>Термонаклейка Русалочка акварелью</t>
  </si>
  <si>
    <t>OZN1463877512</t>
  </si>
  <si>
    <t>Термонаклейка Аниме девочка с мечом розовые волосы</t>
  </si>
  <si>
    <t>OZN1425250847</t>
  </si>
  <si>
    <t>Термонаклейка Марвел супергерои и надпись</t>
  </si>
  <si>
    <t>OZN1463874965</t>
  </si>
  <si>
    <t>Термонаклейка Черепашки Ниндзя классика</t>
  </si>
  <si>
    <t>OZN1463874673</t>
  </si>
  <si>
    <t>349</t>
  </si>
  <si>
    <t>Термонаклейка Микки Маус надписи на фоне</t>
  </si>
  <si>
    <t>OZN1425250758</t>
  </si>
  <si>
    <t>Термонаклейка Девушка с чупа чупсом I dont care</t>
  </si>
  <si>
    <t>OZN1425250863</t>
  </si>
  <si>
    <t>Термонаклейка Котята. Кот в кружке</t>
  </si>
  <si>
    <t>OZN1336986476</t>
  </si>
  <si>
    <t>Термонаклейка Фея</t>
  </si>
  <si>
    <t>OZN1335436121</t>
  </si>
  <si>
    <t>Термонаклейка Девушка Блондинка с котом на голове</t>
  </si>
  <si>
    <t>OZN1425250655</t>
  </si>
  <si>
    <t>Термонаклейка Красные перцы</t>
  </si>
  <si>
    <t>OZN1425250634</t>
  </si>
  <si>
    <t>Термонаклейка Змеи Змея на розовом фоне паттерн</t>
  </si>
  <si>
    <t>OZN1425266721</t>
  </si>
  <si>
    <t>Термонаклейка Мэрилин Монро Supreme Суприм глаза</t>
  </si>
  <si>
    <t>OZN1425250650</t>
  </si>
  <si>
    <t>Punky Monkey Stickers</t>
  </si>
  <si>
    <t>Термобирки София</t>
  </si>
  <si>
    <t>OZN1302305863</t>
  </si>
  <si>
    <t/>
  </si>
  <si>
    <t>Термонаклейка Одри Хепбёрн поп арт</t>
  </si>
  <si>
    <t>OZN1425250637</t>
  </si>
  <si>
    <t>Термонаклейка Миньоны горкой из 6 штук</t>
  </si>
  <si>
    <t>OZN1463878336</t>
  </si>
  <si>
    <t>Термонаклейка Крокодил футбол</t>
  </si>
  <si>
    <t>OZN1336986298</t>
  </si>
  <si>
    <t>Термонаклейка Аниме девочка в куртке со стикерами</t>
  </si>
  <si>
    <t>OZN1425250720</t>
  </si>
  <si>
    <t>Термонаклейка Котята. Кот в ванной</t>
  </si>
  <si>
    <t>OZN1336883090</t>
  </si>
  <si>
    <t>Термонаклейка Леопардовая блондинка девушка mood</t>
  </si>
  <si>
    <t>OZN1425250726</t>
  </si>
  <si>
    <t>Термонаклейка Леопардовое сердце поцелуй губ</t>
  </si>
  <si>
    <t>OZN1425250774</t>
  </si>
  <si>
    <t>Термонаклейка Котята. День рождения</t>
  </si>
  <si>
    <t>OZN1336886951</t>
  </si>
  <si>
    <t>Термонаклейка мультяшный Кот картина Ван Гог</t>
  </si>
  <si>
    <t>OZN1425250751</t>
  </si>
  <si>
    <t>Термонаклейка Мэрилин Монро поп арт вырезки</t>
  </si>
  <si>
    <t>OZN1425250627</t>
  </si>
  <si>
    <t>Термонаклейка Женщина кошка пьет молоко из стакана</t>
  </si>
  <si>
    <t>OZN1425250766</t>
  </si>
  <si>
    <t>Термонаклейка Девушка очки с краской розовой</t>
  </si>
  <si>
    <t>OZN1425243566</t>
  </si>
  <si>
    <t>Термонаклейка Бюст статуи Feelings скрыты глаза</t>
  </si>
  <si>
    <t>OZN1425266743</t>
  </si>
  <si>
    <t>Термонаклейка Африканская Девушка черный силуэт</t>
  </si>
  <si>
    <t>OZN1425250669</t>
  </si>
  <si>
    <t>Термонаклейка надпись love любовь 3 раза</t>
  </si>
  <si>
    <t>OZN1425250722</t>
  </si>
  <si>
    <t>Термонаклейка Кот Шанель Chanel</t>
  </si>
  <si>
    <t>OZN1425250687</t>
  </si>
  <si>
    <t>Термонаклейка Кит в море картина маслом</t>
  </si>
  <si>
    <t>OZN1425250733</t>
  </si>
  <si>
    <t>Термонаклейка Дали Ван Гог Фрида Кало в машине</t>
  </si>
  <si>
    <t>OZN1425250740</t>
  </si>
  <si>
    <t>Термонаклейка Сейлор Мун в куртке Sailor Moon</t>
  </si>
  <si>
    <t>OZN1425275426</t>
  </si>
  <si>
    <t>Термонаклейка Play Boy губы обложка губы марка</t>
  </si>
  <si>
    <t>OZN1425266577</t>
  </si>
  <si>
    <t>Термонаклейка Розовый Фламинго цветок</t>
  </si>
  <si>
    <t>OZN1425250716</t>
  </si>
  <si>
    <t>Термонаклейка Аниме Девочка с чупа чупсом</t>
  </si>
  <si>
    <t>OZN1425250629</t>
  </si>
  <si>
    <t>Термонаклейка Женщина кошка ест вишинку</t>
  </si>
  <si>
    <t>OZN1425250714</t>
  </si>
  <si>
    <t>Термонаклейка Dior Диор Цветы</t>
  </si>
  <si>
    <t>OZN1425250773</t>
  </si>
  <si>
    <t>Термонаклейка Dior Диор Девушка курит облако</t>
  </si>
  <si>
    <t>OZN1425250643</t>
  </si>
  <si>
    <t>Термонаклейка Поцелуй берега и реки картина маслом</t>
  </si>
  <si>
    <t>OZN1425250633</t>
  </si>
  <si>
    <t>Термонаклейка Африка Девушка разнацветные воосы</t>
  </si>
  <si>
    <t>OZN1425266611</t>
  </si>
  <si>
    <t>Термонаклейка Рыба паттерн яркая красивая</t>
  </si>
  <si>
    <t>OZN1425250727</t>
  </si>
  <si>
    <t>Термонаклейка Леопард розовый крупный план</t>
  </si>
  <si>
    <t>OZN1425250781</t>
  </si>
  <si>
    <t>Термонаклейка Мона Лиза, Фрида Кало свадьба</t>
  </si>
  <si>
    <t>OZN1431071314</t>
  </si>
  <si>
    <t>Термонаклейка Минни Маус зайчик в руках</t>
  </si>
  <si>
    <t>OZN1463877135</t>
  </si>
  <si>
    <t>Термонаклейка Черепашки Ниндзя надпись снизу</t>
  </si>
  <si>
    <t>OZN1463874152</t>
  </si>
  <si>
    <t>Термонаклейка Кот вцепился сползает вниз</t>
  </si>
  <si>
    <t>OZN1463858196</t>
  </si>
  <si>
    <t>Термонаклейка Спанч Боб и Патрик сидят</t>
  </si>
  <si>
    <t>OZN1463876548</t>
  </si>
  <si>
    <t>Термонаклейка Микки Маус мультфильмы внутри</t>
  </si>
  <si>
    <t>OZN1463873976</t>
  </si>
  <si>
    <t>Термонаклейка Человек Паук и Веном половинки</t>
  </si>
  <si>
    <t>OZN1463877507</t>
  </si>
  <si>
    <t>Термонаклейка Динозавр голова из стены</t>
  </si>
  <si>
    <t>OZN1463874053</t>
  </si>
  <si>
    <t>Термонаклейка Космонавт на луне ловит звезды</t>
  </si>
  <si>
    <t>OZN1463857418</t>
  </si>
  <si>
    <t>Термонаклейка Эльза холодное сердце</t>
  </si>
  <si>
    <t>OZN1463875013</t>
  </si>
  <si>
    <t>Термонаклейка Зайка в цветах</t>
  </si>
  <si>
    <t>OZN1463874347</t>
  </si>
  <si>
    <t>300</t>
  </si>
  <si>
    <t>Термонаклейка Том и Джерри в очках</t>
  </si>
  <si>
    <t>OZN1463877271</t>
  </si>
  <si>
    <t>Термонаклейка Микки Маус и Минни сердечко</t>
  </si>
  <si>
    <t>OZN1463877184</t>
  </si>
  <si>
    <t>Термонаклейка Марвел супергерои круг</t>
  </si>
  <si>
    <t>OZN1463877471</t>
  </si>
  <si>
    <t>Термонаклейка Бабочки</t>
  </si>
  <si>
    <t>OZN1336986212</t>
  </si>
  <si>
    <t>Термонаклейка Единорог и балерина</t>
  </si>
  <si>
    <t>OZN1336986278</t>
  </si>
  <si>
    <t>Термонаклейка Зайчики</t>
  </si>
  <si>
    <t>OZN1336986004</t>
  </si>
  <si>
    <t>Термонаклейка Мишка моряк</t>
  </si>
  <si>
    <t>OZN1336985806</t>
  </si>
  <si>
    <t>Термонаклейка Девочки</t>
  </si>
  <si>
    <t>OZN1336986276</t>
  </si>
  <si>
    <t>Термонаклейка Ежик праздник</t>
  </si>
  <si>
    <t>OZN1336986150</t>
  </si>
  <si>
    <t>Термонаклейка Мишка в кепке делает селфи</t>
  </si>
  <si>
    <t>OZN1463874582</t>
  </si>
  <si>
    <t>Термонаклейка Единорог корона и надпись внизу</t>
  </si>
  <si>
    <t>OZN1463874991</t>
  </si>
  <si>
    <t>Термонаклейка Единорог в облаках</t>
  </si>
  <si>
    <t>OZN1463875075</t>
  </si>
  <si>
    <t>Термонаклейка Ежик Соник Тейлз Наклз Мания</t>
  </si>
  <si>
    <t>OZN1463877605</t>
  </si>
  <si>
    <t>Термонаклейка Минни Маус подмигивает в очках</t>
  </si>
  <si>
    <t>OZN1463874530</t>
  </si>
  <si>
    <t>Термонаклейка Шенячий Патруль мальчик главный</t>
  </si>
  <si>
    <t>OZN1489755015</t>
  </si>
  <si>
    <t>Термонаклейка Халк зеленый круг фон</t>
  </si>
  <si>
    <t>OZN1489754949</t>
  </si>
  <si>
    <t>Термонаклейка Черепашки Ниндзя фон треугольник</t>
  </si>
  <si>
    <t>OZN1489754845</t>
  </si>
  <si>
    <t>Термонаклейка Майнкрафт скачет на свинье</t>
  </si>
  <si>
    <t>OZN1489755030</t>
  </si>
  <si>
    <t>Термонаклейка Хаги Ваги Голова и надпись</t>
  </si>
  <si>
    <t>OZN1489755022</t>
  </si>
  <si>
    <t>Термонаклейка Хаги Ваги ест завтрак</t>
  </si>
  <si>
    <t>OZN1489755618</t>
  </si>
  <si>
    <t>Термонаклейка Минни Маус улыбка</t>
  </si>
  <si>
    <t>OZN1336986360</t>
  </si>
  <si>
    <t>Термонаклейка Мишка с сердечками</t>
  </si>
  <si>
    <t>OZN1336985639</t>
  </si>
  <si>
    <t>Термонаклейка Котята. Кот с пиццей</t>
  </si>
  <si>
    <t>OZN1336985571</t>
  </si>
  <si>
    <t>Термонаклейка Динозавры</t>
  </si>
  <si>
    <t>OZN1336985573</t>
  </si>
  <si>
    <t>Термонаклейка Мишка пилот</t>
  </si>
  <si>
    <t>OZN1336985420</t>
  </si>
  <si>
    <t>Термонаклейка Крокодил серфинг</t>
  </si>
  <si>
    <t>OZN1336985658</t>
  </si>
  <si>
    <t>Термонаклейка Единорог и бабочки</t>
  </si>
  <si>
    <t>OZN1463875930</t>
  </si>
  <si>
    <t>Термонаклейка Дракон полностью сломал стену</t>
  </si>
  <si>
    <t>OZN1463875645</t>
  </si>
  <si>
    <t>Термонаклейка Пингвины с сердечками шарики</t>
  </si>
  <si>
    <t>OZN1463874598</t>
  </si>
  <si>
    <t>Термонаклейка Спанч Боб руки в сторону</t>
  </si>
  <si>
    <t>OZN1463878507</t>
  </si>
  <si>
    <t>Термонаклейка Единорог очки сердечки</t>
  </si>
  <si>
    <t>OZN1463877548</t>
  </si>
  <si>
    <t>Термонаклейка Эльза и Анна вместе холодное сердце</t>
  </si>
  <si>
    <t>OZN1463874283</t>
  </si>
  <si>
    <t>Термонаклейка Жираф с цветком во рту</t>
  </si>
  <si>
    <t>OZN1463878321</t>
  </si>
  <si>
    <t>Термонаклейка Собачка с букетом цветов</t>
  </si>
  <si>
    <t>OZN1463877002</t>
  </si>
  <si>
    <t>Термонаклейка Микки Маус надпись Дисней</t>
  </si>
  <si>
    <t>OZN1463876975</t>
  </si>
  <si>
    <t>Термонаклейка Микки Маус руки в стороны надпись</t>
  </si>
  <si>
    <t>OZN1463873843</t>
  </si>
  <si>
    <t>Термонаклейка Микки Маус на желтом скейте</t>
  </si>
  <si>
    <t>OZN1463878347</t>
  </si>
  <si>
    <t>Термонаклейка Русалочка дисней</t>
  </si>
  <si>
    <t>OZN1489753704</t>
  </si>
  <si>
    <t>Термонаклейка Май Литл Пони радуга</t>
  </si>
  <si>
    <t>OZN1489754989</t>
  </si>
  <si>
    <t>Термонаклейка Леди Баг сидит</t>
  </si>
  <si>
    <t>OZN1489755059</t>
  </si>
  <si>
    <t>Термонаклейка Эльза обнимает Олафа Холодное сердце</t>
  </si>
  <si>
    <t>OZN1489755557</t>
  </si>
  <si>
    <t>Термонаклейка Джерри ест сыр</t>
  </si>
  <si>
    <t>OZN1489754898</t>
  </si>
  <si>
    <t>Термонаклейка Шенячий Патруль и Логотип</t>
  </si>
  <si>
    <t>OZN1489755095</t>
  </si>
  <si>
    <t>Термонаклейка Аниме Девочка в розовый капюшоном</t>
  </si>
  <si>
    <t>OZN1425266747</t>
  </si>
  <si>
    <t>Термонаклейка Единороги набор</t>
  </si>
  <si>
    <t>OZN1336986092</t>
  </si>
  <si>
    <t>Термонаклейка Аниме Девочка с черным капюшоном</t>
  </si>
  <si>
    <t>OZN1425266666</t>
  </si>
  <si>
    <t>Термонаклейка Ежик Соник бежит из кольца</t>
  </si>
  <si>
    <t>OZN1463877564</t>
  </si>
  <si>
    <t>Термонаклейка Миньоны горкой из 3 штук</t>
  </si>
  <si>
    <t>OZN1463875073</t>
  </si>
  <si>
    <t>Термонаклейка Холодное сердце 3 Эльза Анна Олаф</t>
  </si>
  <si>
    <t>OZN1489755133</t>
  </si>
  <si>
    <t>Термонаклейка Минни Маус сидит сердечки</t>
  </si>
  <si>
    <t>OZN1489755051</t>
  </si>
  <si>
    <t>Термонаклейка Принцессы дисней</t>
  </si>
  <si>
    <t>OZN1489755132</t>
  </si>
  <si>
    <t>Термонаклейка Король Лев сердце хвосты</t>
  </si>
  <si>
    <t>OZN1489754957</t>
  </si>
  <si>
    <t>Термонаклейка Минни Маус Набор</t>
  </si>
  <si>
    <t>OZN1336986249</t>
  </si>
  <si>
    <t>Термонаклейка Эльза Анна Холодное сердце стоят</t>
  </si>
  <si>
    <t>OZN1489755038</t>
  </si>
  <si>
    <t>Термонаклейка Собачки</t>
  </si>
  <si>
    <t>OZN1336985689</t>
  </si>
  <si>
    <t>Наклейки для творчества</t>
  </si>
  <si>
    <t>Термобирки Человек-Паук</t>
  </si>
  <si>
    <t>OZN1214578624</t>
  </si>
  <si>
    <t>Термобирки Щенячий патруль</t>
  </si>
  <si>
    <t>OZN1214740252</t>
  </si>
  <si>
    <t>239</t>
  </si>
  <si>
    <t>Термобирки Майнкрафт</t>
  </si>
  <si>
    <t>OZN1214823094</t>
  </si>
  <si>
    <t>Термобирки Транспорт</t>
  </si>
  <si>
    <t>OZN1235362594</t>
  </si>
  <si>
    <t>Термобирки Единороги</t>
  </si>
  <si>
    <t>OZN1244859383</t>
  </si>
  <si>
    <t>Термобирки Леди Баг</t>
  </si>
  <si>
    <t>OZN1275573417</t>
  </si>
  <si>
    <t>Термобирки белые 30шт</t>
  </si>
  <si>
    <t>OZN1215540233</t>
  </si>
  <si>
    <t>240</t>
  </si>
  <si>
    <t>Термобирки Гарри Поттер</t>
  </si>
  <si>
    <t>OZN1244897302</t>
  </si>
  <si>
    <t>Термобирки Спанч боб, Соник ежик</t>
  </si>
  <si>
    <t>OZN1054572723</t>
  </si>
  <si>
    <t>Термобирки Хаги Ваги</t>
  </si>
  <si>
    <t>OZN1235284831</t>
  </si>
  <si>
    <t>Термобирки Дисней мальчики</t>
  </si>
  <si>
    <t>OZN1054600320</t>
  </si>
  <si>
    <t>Термобирки Пиксар Дисней</t>
  </si>
  <si>
    <t>OZN1244873167</t>
  </si>
  <si>
    <t>Термобирки Дисней девочки</t>
  </si>
  <si>
    <t>OZN1054576404</t>
  </si>
  <si>
    <t>Термобирки Котята</t>
  </si>
  <si>
    <t>OZN1158935807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</si>
</sst>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</font>
    <font>
      <b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EEFDEB"/>
      </patternFill>
    </fill>
    <fill>
      <patternFill patternType="solid">
        <fgColor rgb="FFFCFDEB"/>
      </patternFill>
    </fill>
  </fills>
  <borders count="2">
    <border>
      <left/>
      <right/>
      <top/>
      <bottom/>
      <diagonal/>
    </border>
    <border>
      <left style="thin">
        <color rgb="FFBBBBBB"/>
      </left>
      <right style="thin">
        <color rgb="FFBBBBBB"/>
      </right>
      <top style="thin">
        <color rgb="FFBBBBBB"/>
      </top>
      <bottom style="thin">
        <color rgb="FFBBBBBB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/>
    </xf>
    <xf numFmtId="0" fontId="1" fillId="2" borderId="1" xfId="0" applyFont="1" applyFill="1" applyBorder="1" applyAlignment="1">
      <alignment horizontal="left" vertical="top"/>
    </xf>
    <xf numFmtId="0" fontId="0" fillId="2" borderId="1" xfId="0" applyFill="1" applyBorder="1" applyAlignment="1">
      <alignment horizontal="left"/>
    </xf>
    <xf numFmtId="0" fontId="1" fillId="3" borderId="1" xfId="0" applyFont="1" applyFill="1" applyBorder="1" applyAlignment="1">
      <alignment horizontal="left" vertical="top"/>
    </xf>
    <xf numFmtId="0" fontId="0" fillId="3" borderId="1" xfId="0" applyFill="1" applyBorder="1" applyAlignment="1">
      <alignment horizontal="left"/>
    </xf>
    <xf numFmtId="0" fontId="0" fillId="0" borderId="1" xfId="0" applyBorder="1" applyAlignment="1">
      <alignment vertical="top" wrapText="1"/>
    </xf>
  </cellXfs>
  <cellStyles count="1">
    <cellStyle name="Обычный" xfId="0" builtinId="0"/>
  </cellStyles>
  <dxfs count="4">
    <dxf>
      <font>
        <sz val="11"/>
        <color rgb="FFCD0003"/>
        <name val="Calibri"/>
        <family val="2"/>
      </font>
      <fill>
        <patternFill patternType="solid">
          <bgColor rgb="FFF6C5C6"/>
        </patternFill>
      </fill>
    </dxf>
    <dxf>
      <font>
        <sz val="11"/>
        <color rgb="FF000000"/>
        <name val="Calibri"/>
        <family val="2"/>
      </font>
      <fill>
        <patternFill patternType="solid">
          <bgColor rgb="FFFDEE98"/>
        </patternFill>
      </fill>
    </dxf>
    <dxf>
      <font>
        <sz val="11"/>
        <color rgb="FFCD0003"/>
        <name val="Calibri"/>
        <family val="2"/>
      </font>
      <fill>
        <patternFill patternType="solid">
          <bgColor rgb="FFF6C5C6"/>
        </patternFill>
      </fill>
    </dxf>
    <dxf>
      <font>
        <sz val="11"/>
        <color rgb="FFCD0003"/>
        <name val="Calibri"/>
        <family val="2"/>
      </font>
      <fill>
        <patternFill patternType="solid">
          <bgColor rgb="FFF6C5C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49"/>
  <sheetViews>
    <sheetView tabSelected="1" workbookViewId="0">
      <selection activeCell="J20" sqref="J20"/>
    </sheetView>
  </sheetViews>
  <sheetFormatPr defaultRowHeight="15" x14ac:dyDescent="0.25"/>
  <cols>
    <col min="1" max="3" width="15.85546875" customWidth="1"/>
    <col min="4" max="5" width="20" customWidth="1"/>
    <col min="6" max="6" width="15.85546875" customWidth="1"/>
    <col min="7" max="7" width="20" customWidth="1"/>
    <col min="8" max="12" width="18.28515625" customWidth="1"/>
    <col min="13" max="13" width="20" customWidth="1"/>
    <col min="14" max="14" width="68.28515625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3" t="s">
        <v>9</v>
      </c>
      <c r="K1" s="1" t="s">
        <v>10</v>
      </c>
      <c r="L1" s="5" t="s">
        <v>11</v>
      </c>
      <c r="M1" s="1" t="s">
        <v>12</v>
      </c>
      <c r="N1" s="1" t="s">
        <v>13</v>
      </c>
    </row>
    <row r="2" spans="1:14" x14ac:dyDescent="0.25">
      <c r="A2" s="2" t="s">
        <v>14</v>
      </c>
      <c r="B2" s="2" t="s">
        <v>15</v>
      </c>
      <c r="C2" s="2">
        <v>206082517</v>
      </c>
      <c r="D2" s="2" t="s">
        <v>16</v>
      </c>
      <c r="E2" s="2" t="s">
        <v>17</v>
      </c>
      <c r="F2" s="2">
        <v>0</v>
      </c>
      <c r="G2" s="2">
        <v>0</v>
      </c>
      <c r="H2" s="2">
        <v>1</v>
      </c>
      <c r="I2" s="2" t="s">
        <v>18</v>
      </c>
      <c r="J2" s="4"/>
      <c r="K2" s="2">
        <v>18</v>
      </c>
      <c r="L2" s="6">
        <v>21</v>
      </c>
      <c r="M2" s="2">
        <f t="shared" ref="M2:M33" si="0">IF(J2="",ROUND(I2*(1-IF(ISBLANK(L2),K2,L2)/100),2),ROUND(J2*(1-IF(ISBLANK(L2),K2,L2)/100),2))</f>
        <v>790</v>
      </c>
      <c r="N2" s="7" t="str">
        <f>IF(NOT(AND(J2="",L2="")),IF(OR(AND(L2&lt;&gt;"",NOT(ISNUMBER(L2))),IFERROR(MOD(L2,1),1)&gt;0,AND(ISNUMBER(L2),OR(L2&lt;0,L2&gt;95))),"Введите целое число от 0 до 95",IF(OR(AND(J2&lt;&gt;"",NOT(ISNUMBER(J2))),IFERROR(MOD(J2,1),1)&gt;0,AND(ISNUMBER(J2),OR(J2&lt;50,J2&gt;20000000))),"Введите целое число от 50 до 20000000",IF(NOT(ABS(IFERROR(VALUE(LEFT(M2,FIND("-",M2)-1)),M2)*100-(5000+2000000000)/2)&lt;=ABS(5000-2000000000)/2),"Цена со скидкой должна быть от 50 до 20000000",IF(IFERROR(VALUE(LEFT(M2,FIND("-",M2)-1)),M2)*220&lt;82000,"Вы уменьшили цену в несколько раз, товар попадет в карантин цен","")))),"")</f>
        <v/>
      </c>
    </row>
    <row r="3" spans="1:14" x14ac:dyDescent="0.25">
      <c r="A3" s="2" t="s">
        <v>19</v>
      </c>
      <c r="B3" s="2" t="s">
        <v>15</v>
      </c>
      <c r="C3" s="2">
        <v>200786598</v>
      </c>
      <c r="D3" s="2" t="s">
        <v>20</v>
      </c>
      <c r="E3" s="2" t="s">
        <v>21</v>
      </c>
      <c r="F3" s="2">
        <v>0</v>
      </c>
      <c r="G3" s="2">
        <v>0</v>
      </c>
      <c r="H3" s="2">
        <v>1</v>
      </c>
      <c r="I3" s="2" t="s">
        <v>18</v>
      </c>
      <c r="J3" s="4"/>
      <c r="K3" s="2">
        <v>18</v>
      </c>
      <c r="L3" s="6">
        <v>21</v>
      </c>
      <c r="M3" s="2">
        <f t="shared" si="0"/>
        <v>790</v>
      </c>
      <c r="N3" s="7" t="str">
        <f>IF(NOT(AND(J3="",L3="")),IF(OR(AND(L3&lt;&gt;"",NOT(ISNUMBER(L3))),IFERROR(MOD(L3,1),1)&gt;0,AND(ISNUMBER(L3),OR(L3&lt;0,L3&gt;95))),"Введите целое число от 0 до 95",IF(OR(AND(J3&lt;&gt;"",NOT(ISNUMBER(J3))),IFERROR(MOD(J3,1),1)&gt;0,AND(ISNUMBER(J3),OR(J3&lt;50,J3&gt;20000000))),"Введите целое число от 50 до 20000000",IF(NOT(ABS(IFERROR(VALUE(LEFT(M3,FIND("-",M3)-1)),M3)*100-(5000+2000000000)/2)&lt;=ABS(5000-2000000000)/2),"Цена со скидкой должна быть от 50 до 20000000",IF(IFERROR(VALUE(LEFT(M3,FIND("-",M3)-1)),M3)*220&lt;82000,"Вы уменьшили цену в несколько раз, товар попадет в карантин цен","")))),"")</f>
        <v/>
      </c>
    </row>
    <row r="4" spans="1:14" x14ac:dyDescent="0.25">
      <c r="A4" s="2" t="s">
        <v>19</v>
      </c>
      <c r="B4" s="2" t="s">
        <v>15</v>
      </c>
      <c r="C4" s="2">
        <v>213881959</v>
      </c>
      <c r="D4" s="2" t="s">
        <v>22</v>
      </c>
      <c r="E4" s="2" t="s">
        <v>23</v>
      </c>
      <c r="F4" s="2">
        <v>0</v>
      </c>
      <c r="G4" s="2">
        <v>0</v>
      </c>
      <c r="H4" s="2">
        <v>1</v>
      </c>
      <c r="I4" s="2" t="s">
        <v>18</v>
      </c>
      <c r="J4" s="4"/>
      <c r="K4" s="2">
        <v>18</v>
      </c>
      <c r="L4" s="6">
        <v>21</v>
      </c>
      <c r="M4" s="2">
        <f t="shared" si="0"/>
        <v>790</v>
      </c>
      <c r="N4" s="7" t="str">
        <f>IF(NOT(AND(J4="",L4="")),IF(OR(AND(L4&lt;&gt;"",NOT(ISNUMBER(L4))),IFERROR(MOD(L4,1),1)&gt;0,AND(ISNUMBER(L4),OR(L4&lt;0,L4&gt;95))),"Введите целое число от 0 до 95",IF(OR(AND(J4&lt;&gt;"",NOT(ISNUMBER(J4))),IFERROR(MOD(J4,1),1)&gt;0,AND(ISNUMBER(J4),OR(J4&lt;50,J4&gt;20000000))),"Введите целое число от 50 до 20000000",IF(NOT(ABS(IFERROR(VALUE(LEFT(M4,FIND("-",M4)-1)),M4)*100-(5000+2000000000)/2)&lt;=ABS(5000-2000000000)/2),"Цена со скидкой должна быть от 50 до 20000000",IF(IFERROR(VALUE(LEFT(M4,FIND("-",M4)-1)),M4)*220&lt;82000,"Вы уменьшили цену в несколько раз, товар попадет в карантин цен","")))),"")</f>
        <v/>
      </c>
    </row>
    <row r="5" spans="1:14" x14ac:dyDescent="0.25">
      <c r="A5" s="2" t="s">
        <v>14</v>
      </c>
      <c r="B5" s="2" t="s">
        <v>15</v>
      </c>
      <c r="C5" s="2">
        <v>205956753</v>
      </c>
      <c r="D5" s="2" t="s">
        <v>24</v>
      </c>
      <c r="E5" s="2" t="s">
        <v>25</v>
      </c>
      <c r="F5" s="2">
        <v>0</v>
      </c>
      <c r="G5" s="2">
        <v>0</v>
      </c>
      <c r="H5" s="2">
        <v>1</v>
      </c>
      <c r="I5" s="2" t="s">
        <v>18</v>
      </c>
      <c r="J5" s="4"/>
      <c r="K5" s="2">
        <v>18</v>
      </c>
      <c r="L5" s="6">
        <v>21</v>
      </c>
      <c r="M5" s="2">
        <f t="shared" si="0"/>
        <v>790</v>
      </c>
      <c r="N5" s="7" t="str">
        <f>IF(NOT(AND(J5="",L5="")),IF(OR(AND(L5&lt;&gt;"",NOT(ISNUMBER(L5))),IFERROR(MOD(L5,1),1)&gt;0,AND(ISNUMBER(L5),OR(L5&lt;0,L5&gt;95))),"Введите целое число от 0 до 95",IF(OR(AND(J5&lt;&gt;"",NOT(ISNUMBER(J5))),IFERROR(MOD(J5,1),1)&gt;0,AND(ISNUMBER(J5),OR(J5&lt;50,J5&gt;20000000))),"Введите целое число от 50 до 20000000",IF(NOT(ABS(IFERROR(VALUE(LEFT(M5,FIND("-",M5)-1)),M5)*100-(5000+2000000000)/2)&lt;=ABS(5000-2000000000)/2),"Цена со скидкой должна быть от 50 до 20000000",IF(IFERROR(VALUE(LEFT(M5,FIND("-",M5)-1)),M5)*220&lt;82000,"Вы уменьшили цену в несколько раз, товар попадет в карантин цен","")))),"")</f>
        <v/>
      </c>
    </row>
    <row r="6" spans="1:14" x14ac:dyDescent="0.25">
      <c r="A6" s="2" t="s">
        <v>19</v>
      </c>
      <c r="B6" s="2" t="s">
        <v>26</v>
      </c>
      <c r="C6" s="2">
        <v>211207213</v>
      </c>
      <c r="D6" s="2" t="s">
        <v>27</v>
      </c>
      <c r="E6" s="2" t="s">
        <v>28</v>
      </c>
      <c r="F6" s="2">
        <v>3</v>
      </c>
      <c r="G6" s="2">
        <v>9</v>
      </c>
      <c r="H6" s="2">
        <v>24</v>
      </c>
      <c r="I6" s="2" t="s">
        <v>29</v>
      </c>
      <c r="J6" s="4"/>
      <c r="K6" s="2">
        <v>35</v>
      </c>
      <c r="L6" s="6">
        <v>21</v>
      </c>
      <c r="M6" s="2">
        <f t="shared" si="0"/>
        <v>283.61</v>
      </c>
      <c r="N6" s="7" t="str">
        <f>IF(NOT(AND(J6="",L6="")),IF(OR(AND(L6&lt;&gt;"",NOT(ISNUMBER(L6))),IFERROR(MOD(L6,1),1)&gt;0,AND(ISNUMBER(L6),OR(L6&lt;0,L6&gt;95))),"Введите целое число от 0 до 95",IF(OR(AND(J6&lt;&gt;"",NOT(ISNUMBER(J6))),IFERROR(MOD(J6,1),1)&gt;0,AND(ISNUMBER(J6),OR(J6&lt;50,J6&gt;20000000))),"Введите целое число от 50 до 20000000",IF(NOT(ABS(IFERROR(VALUE(LEFT(M6,FIND("-",M6)-1)),M6)*100-(5000+2000000000)/2)&lt;=ABS(5000-2000000000)/2),"Цена со скидкой должна быть от 50 до 20000000",IF(IFERROR(VALUE(LEFT(M6,FIND("-",M6)-1)),M6)*229&lt;23335,"Вы уменьшили цену в несколько раз, товар попадет в карантин цен","")))),"")</f>
        <v/>
      </c>
    </row>
    <row r="7" spans="1:14" x14ac:dyDescent="0.25">
      <c r="A7" s="2" t="s">
        <v>19</v>
      </c>
      <c r="B7" s="2" t="s">
        <v>15</v>
      </c>
      <c r="C7" s="2">
        <v>231413007</v>
      </c>
      <c r="D7" s="2" t="s">
        <v>30</v>
      </c>
      <c r="E7" s="2" t="s">
        <v>31</v>
      </c>
      <c r="F7" s="2">
        <v>0</v>
      </c>
      <c r="G7" s="2">
        <v>0</v>
      </c>
      <c r="H7" s="2">
        <v>1</v>
      </c>
      <c r="I7" s="2" t="s">
        <v>18</v>
      </c>
      <c r="J7" s="4"/>
      <c r="K7" s="2">
        <v>18</v>
      </c>
      <c r="L7" s="6">
        <v>21</v>
      </c>
      <c r="M7" s="2">
        <f t="shared" si="0"/>
        <v>790</v>
      </c>
      <c r="N7" s="7" t="str">
        <f>IF(NOT(AND(J7="",L7="")),IF(OR(AND(L7&lt;&gt;"",NOT(ISNUMBER(L7))),IFERROR(MOD(L7,1),1)&gt;0,AND(ISNUMBER(L7),OR(L7&lt;0,L7&gt;95))),"Введите целое число от 0 до 95",IF(OR(AND(J7&lt;&gt;"",NOT(ISNUMBER(J7))),IFERROR(MOD(J7,1),1)&gt;0,AND(ISNUMBER(J7),OR(J7&lt;50,J7&gt;20000000))),"Введите целое число от 50 до 20000000",IF(NOT(ABS(IFERROR(VALUE(LEFT(M7,FIND("-",M7)-1)),M7)*100-(5000+2000000000)/2)&lt;=ABS(5000-2000000000)/2),"Цена со скидкой должна быть от 50 до 20000000",IF(IFERROR(VALUE(LEFT(M7,FIND("-",M7)-1)),M7)*220&lt;82000,"Вы уменьшили цену в несколько раз, товар попадет в карантин цен","")))),"")</f>
        <v/>
      </c>
    </row>
    <row r="8" spans="1:14" x14ac:dyDescent="0.25">
      <c r="A8" s="2" t="s">
        <v>19</v>
      </c>
      <c r="B8" s="2" t="s">
        <v>26</v>
      </c>
      <c r="C8" s="2">
        <v>211207219</v>
      </c>
      <c r="D8" s="2" t="s">
        <v>32</v>
      </c>
      <c r="E8" s="2" t="s">
        <v>33</v>
      </c>
      <c r="F8" s="2">
        <v>4</v>
      </c>
      <c r="G8" s="2">
        <v>7</v>
      </c>
      <c r="H8" s="2">
        <v>34</v>
      </c>
      <c r="I8" s="2" t="s">
        <v>29</v>
      </c>
      <c r="J8" s="4"/>
      <c r="K8" s="2">
        <v>36</v>
      </c>
      <c r="L8" s="6">
        <v>21</v>
      </c>
      <c r="M8" s="2">
        <f t="shared" si="0"/>
        <v>283.61</v>
      </c>
      <c r="N8" s="7" t="str">
        <f>IF(NOT(AND(J8="",L8="")),IF(OR(AND(L8&lt;&gt;"",NOT(ISNUMBER(L8))),IFERROR(MOD(L8,1),1)&gt;0,AND(ISNUMBER(L8),OR(L8&lt;0,L8&gt;95))),"Введите целое число от 0 до 95",IF(OR(AND(J8&lt;&gt;"",NOT(ISNUMBER(J8))),IFERROR(MOD(J8,1),1)&gt;0,AND(ISNUMBER(J8),OR(J8&lt;50,J8&gt;20000000))),"Введите целое число от 50 до 20000000",IF(NOT(ABS(IFERROR(VALUE(LEFT(M8,FIND("-",M8)-1)),M8)*100-(5000+2000000000)/2)&lt;=ABS(5000-2000000000)/2),"Цена со скидкой должна быть от 50 до 20000000",IF(IFERROR(VALUE(LEFT(M8,FIND("-",M8)-1)),M8)*229&lt;22976,"Вы уменьшили цену в несколько раз, товар попадет в карантин цен","")))),"")</f>
        <v/>
      </c>
    </row>
    <row r="9" spans="1:14" x14ac:dyDescent="0.25">
      <c r="A9" s="2" t="s">
        <v>19</v>
      </c>
      <c r="B9" s="2" t="s">
        <v>26</v>
      </c>
      <c r="C9" s="2">
        <v>211207230</v>
      </c>
      <c r="D9" s="2" t="s">
        <v>34</v>
      </c>
      <c r="E9" s="2" t="s">
        <v>35</v>
      </c>
      <c r="F9" s="2">
        <v>3</v>
      </c>
      <c r="G9" s="2">
        <v>4</v>
      </c>
      <c r="H9" s="2">
        <v>71</v>
      </c>
      <c r="I9" s="2" t="s">
        <v>29</v>
      </c>
      <c r="J9" s="4"/>
      <c r="K9" s="2">
        <v>26</v>
      </c>
      <c r="L9" s="6">
        <v>21</v>
      </c>
      <c r="M9" s="2">
        <f t="shared" si="0"/>
        <v>283.61</v>
      </c>
      <c r="N9" s="7" t="str">
        <f>IF(NOT(AND(J9="",L9="")),IF(OR(AND(L9&lt;&gt;"",NOT(ISNUMBER(L9))),IFERROR(MOD(L9,1),1)&gt;0,AND(ISNUMBER(L9),OR(L9&lt;0,L9&gt;95))),"Введите целое число от 0 до 95",IF(OR(AND(J9&lt;&gt;"",NOT(ISNUMBER(J9))),IFERROR(MOD(J9,1),1)&gt;0,AND(ISNUMBER(J9),OR(J9&lt;50,J9&gt;20000000))),"Введите целое число от 50 до 20000000",IF(NOT(ABS(IFERROR(VALUE(LEFT(M9,FIND("-",M9)-1)),M9)*100-(5000+2000000000)/2)&lt;=ABS(5000-2000000000)/2),"Цена со скидкой должна быть от 50 до 20000000",IF(IFERROR(VALUE(LEFT(M9,FIND("-",M9)-1)),M9)*229&lt;26566,"Вы уменьшили цену в несколько раз, товар попадет в карантин цен","")))),"")</f>
        <v/>
      </c>
    </row>
    <row r="10" spans="1:14" x14ac:dyDescent="0.25">
      <c r="A10" s="2" t="s">
        <v>19</v>
      </c>
      <c r="B10" s="2" t="s">
        <v>26</v>
      </c>
      <c r="C10" s="2">
        <v>211207210</v>
      </c>
      <c r="D10" s="2" t="s">
        <v>36</v>
      </c>
      <c r="E10" s="2" t="s">
        <v>37</v>
      </c>
      <c r="F10" s="2">
        <v>7</v>
      </c>
      <c r="G10" s="2">
        <v>4</v>
      </c>
      <c r="H10" s="2">
        <v>999</v>
      </c>
      <c r="I10" s="2" t="s">
        <v>29</v>
      </c>
      <c r="J10" s="4"/>
      <c r="K10" s="2">
        <v>19</v>
      </c>
      <c r="L10" s="6">
        <v>21</v>
      </c>
      <c r="M10" s="2">
        <f t="shared" si="0"/>
        <v>283.61</v>
      </c>
      <c r="N10" s="7" t="str">
        <f>IF(NOT(AND(J10="",L10="")),IF(OR(AND(L10&lt;&gt;"",NOT(ISNUMBER(L10))),IFERROR(MOD(L10,1),1)&gt;0,AND(ISNUMBER(L10),OR(L10&lt;0,L10&gt;95))),"Введите целое число от 0 до 95",IF(OR(AND(J10&lt;&gt;"",NOT(ISNUMBER(J10))),IFERROR(MOD(J10,1),1)&gt;0,AND(ISNUMBER(J10),OR(J10&lt;50,J10&gt;20000000))),"Введите целое число от 50 до 20000000",IF(NOT(ABS(IFERROR(VALUE(LEFT(M10,FIND("-",M10)-1)),M10)*100-(5000+2000000000)/2)&lt;=ABS(5000-2000000000)/2),"Цена со скидкой должна быть от 50 до 20000000",IF(IFERROR(VALUE(LEFT(M10,FIND("-",M10)-1)),M10)*229&lt;29079,"Вы уменьшили цену в несколько раз, товар попадет в карантин цен","")))),"")</f>
        <v/>
      </c>
    </row>
    <row r="11" spans="1:14" x14ac:dyDescent="0.25">
      <c r="A11" s="2" t="s">
        <v>19</v>
      </c>
      <c r="B11" s="2" t="s">
        <v>26</v>
      </c>
      <c r="C11" s="2">
        <v>216160273</v>
      </c>
      <c r="D11" s="2" t="s">
        <v>38</v>
      </c>
      <c r="E11" s="2" t="s">
        <v>39</v>
      </c>
      <c r="F11" s="2">
        <v>9</v>
      </c>
      <c r="G11" s="2">
        <v>2</v>
      </c>
      <c r="H11" s="2">
        <v>999</v>
      </c>
      <c r="I11" s="2" t="s">
        <v>29</v>
      </c>
      <c r="J11" s="4"/>
      <c r="K11" s="2">
        <v>25</v>
      </c>
      <c r="L11" s="6">
        <v>21</v>
      </c>
      <c r="M11" s="2">
        <f t="shared" si="0"/>
        <v>283.61</v>
      </c>
      <c r="N11" s="7" t="str">
        <f>IF(NOT(AND(J11="",L11="")),IF(OR(AND(L11&lt;&gt;"",NOT(ISNUMBER(L11))),IFERROR(MOD(L11,1),1)&gt;0,AND(ISNUMBER(L11),OR(L11&lt;0,L11&gt;95))),"Введите целое число от 0 до 95",IF(OR(AND(J11&lt;&gt;"",NOT(ISNUMBER(J11))),IFERROR(MOD(J11,1),1)&gt;0,AND(ISNUMBER(J11),OR(J11&lt;50,J11&gt;20000000))),"Введите целое число от 50 до 20000000",IF(NOT(ABS(IFERROR(VALUE(LEFT(M11,FIND("-",M11)-1)),M11)*100-(5000+2000000000)/2)&lt;=ABS(5000-2000000000)/2),"Цена со скидкой должна быть от 50 до 20000000",IF(IFERROR(VALUE(LEFT(M11,FIND("-",M11)-1)),M11)*229&lt;26925,"Вы уменьшили цену в несколько раз, товар попадет в карантин цен","")))),"")</f>
        <v/>
      </c>
    </row>
    <row r="12" spans="1:14" x14ac:dyDescent="0.25">
      <c r="A12" s="2" t="s">
        <v>19</v>
      </c>
      <c r="B12" s="2" t="s">
        <v>26</v>
      </c>
      <c r="C12" s="2">
        <v>216160250</v>
      </c>
      <c r="D12" s="2" t="s">
        <v>40</v>
      </c>
      <c r="E12" s="2" t="s">
        <v>41</v>
      </c>
      <c r="F12" s="2">
        <v>8</v>
      </c>
      <c r="G12" s="2">
        <v>13</v>
      </c>
      <c r="H12" s="2">
        <v>78</v>
      </c>
      <c r="I12" s="2" t="s">
        <v>29</v>
      </c>
      <c r="J12" s="4"/>
      <c r="K12" s="2">
        <v>36</v>
      </c>
      <c r="L12" s="6">
        <v>21</v>
      </c>
      <c r="M12" s="2">
        <f t="shared" si="0"/>
        <v>283.61</v>
      </c>
      <c r="N12" s="7" t="str">
        <f>IF(NOT(AND(J12="",L12="")),IF(OR(AND(L12&lt;&gt;"",NOT(ISNUMBER(L12))),IFERROR(MOD(L12,1),1)&gt;0,AND(ISNUMBER(L12),OR(L12&lt;0,L12&gt;95))),"Введите целое число от 0 до 95",IF(OR(AND(J12&lt;&gt;"",NOT(ISNUMBER(J12))),IFERROR(MOD(J12,1),1)&gt;0,AND(ISNUMBER(J12),OR(J12&lt;50,J12&gt;20000000))),"Введите целое число от 50 до 20000000",IF(NOT(ABS(IFERROR(VALUE(LEFT(M12,FIND("-",M12)-1)),M12)*100-(5000+2000000000)/2)&lt;=ABS(5000-2000000000)/2),"Цена со скидкой должна быть от 50 до 20000000",IF(IFERROR(VALUE(LEFT(M12,FIND("-",M12)-1)),M12)*229&lt;22976,"Вы уменьшили цену в несколько раз, товар попадет в карантин цен","")))),"")</f>
        <v/>
      </c>
    </row>
    <row r="13" spans="1:14" x14ac:dyDescent="0.25">
      <c r="A13" s="2" t="s">
        <v>19</v>
      </c>
      <c r="B13" s="2" t="s">
        <v>26</v>
      </c>
      <c r="C13" s="2">
        <v>196405778</v>
      </c>
      <c r="D13" s="2" t="s">
        <v>42</v>
      </c>
      <c r="E13" s="2" t="s">
        <v>43</v>
      </c>
      <c r="F13" s="2">
        <v>3</v>
      </c>
      <c r="G13" s="2">
        <v>8</v>
      </c>
      <c r="H13" s="2">
        <v>999</v>
      </c>
      <c r="I13" s="2" t="s">
        <v>29</v>
      </c>
      <c r="J13" s="4"/>
      <c r="K13" s="2">
        <v>19</v>
      </c>
      <c r="L13" s="6">
        <v>21</v>
      </c>
      <c r="M13" s="2">
        <f t="shared" si="0"/>
        <v>283.61</v>
      </c>
      <c r="N13" s="7" t="str">
        <f>IF(NOT(AND(J13="",L13="")),IF(OR(AND(L13&lt;&gt;"",NOT(ISNUMBER(L13))),IFERROR(MOD(L13,1),1)&gt;0,AND(ISNUMBER(L13),OR(L13&lt;0,L13&gt;95))),"Введите целое число от 0 до 95",IF(OR(AND(J13&lt;&gt;"",NOT(ISNUMBER(J13))),IFERROR(MOD(J13,1),1)&gt;0,AND(ISNUMBER(J13),OR(J13&lt;50,J13&gt;20000000))),"Введите целое число от 50 до 20000000",IF(NOT(ABS(IFERROR(VALUE(LEFT(M13,FIND("-",M13)-1)),M13)*100-(5000+2000000000)/2)&lt;=ABS(5000-2000000000)/2),"Цена со скидкой должна быть от 50 до 20000000",IF(IFERROR(VALUE(LEFT(M13,FIND("-",M13)-1)),M13)*229&lt;29079,"Вы уменьшили цену в несколько раз, товар попадет в карантин цен","")))),"")</f>
        <v/>
      </c>
    </row>
    <row r="14" spans="1:14" x14ac:dyDescent="0.25">
      <c r="A14" s="2" t="s">
        <v>19</v>
      </c>
      <c r="B14" s="2" t="s">
        <v>26</v>
      </c>
      <c r="C14" s="2">
        <v>212036989</v>
      </c>
      <c r="D14" s="2" t="s">
        <v>44</v>
      </c>
      <c r="E14" s="2" t="s">
        <v>45</v>
      </c>
      <c r="F14" s="2">
        <v>3</v>
      </c>
      <c r="G14" s="2">
        <v>2</v>
      </c>
      <c r="H14" s="2">
        <v>94</v>
      </c>
      <c r="I14" s="2" t="s">
        <v>29</v>
      </c>
      <c r="J14" s="4"/>
      <c r="K14" s="2">
        <v>35</v>
      </c>
      <c r="L14" s="6">
        <v>21</v>
      </c>
      <c r="M14" s="2">
        <f t="shared" si="0"/>
        <v>283.61</v>
      </c>
      <c r="N14" s="7" t="str">
        <f>IF(NOT(AND(J14="",L14="")),IF(OR(AND(L14&lt;&gt;"",NOT(ISNUMBER(L14))),IFERROR(MOD(L14,1),1)&gt;0,AND(ISNUMBER(L14),OR(L14&lt;0,L14&gt;95))),"Введите целое число от 0 до 95",IF(OR(AND(J14&lt;&gt;"",NOT(ISNUMBER(J14))),IFERROR(MOD(J14,1),1)&gt;0,AND(ISNUMBER(J14),OR(J14&lt;50,J14&gt;20000000))),"Введите целое число от 50 до 20000000",IF(NOT(ABS(IFERROR(VALUE(LEFT(M14,FIND("-",M14)-1)),M14)*100-(5000+2000000000)/2)&lt;=ABS(5000-2000000000)/2),"Цена со скидкой должна быть от 50 до 20000000",IF(IFERROR(VALUE(LEFT(M14,FIND("-",M14)-1)),M14)*229&lt;23335,"Вы уменьшили цену в несколько раз, товар попадет в карантин цен","")))),"")</f>
        <v/>
      </c>
    </row>
    <row r="15" spans="1:14" x14ac:dyDescent="0.25">
      <c r="A15" s="2" t="s">
        <v>19</v>
      </c>
      <c r="B15" s="2" t="s">
        <v>26</v>
      </c>
      <c r="C15" s="2">
        <v>211207220</v>
      </c>
      <c r="D15" s="2" t="s">
        <v>46</v>
      </c>
      <c r="E15" s="2" t="s">
        <v>47</v>
      </c>
      <c r="F15" s="2">
        <v>4</v>
      </c>
      <c r="G15" s="2">
        <v>3</v>
      </c>
      <c r="H15" s="2">
        <v>64</v>
      </c>
      <c r="I15" s="2" t="s">
        <v>29</v>
      </c>
      <c r="J15" s="4"/>
      <c r="K15" s="2">
        <v>36</v>
      </c>
      <c r="L15" s="6">
        <v>21</v>
      </c>
      <c r="M15" s="2">
        <f t="shared" si="0"/>
        <v>283.61</v>
      </c>
      <c r="N15" s="7" t="str">
        <f>IF(NOT(AND(J15="",L15="")),IF(OR(AND(L15&lt;&gt;"",NOT(ISNUMBER(L15))),IFERROR(MOD(L15,1),1)&gt;0,AND(ISNUMBER(L15),OR(L15&lt;0,L15&gt;95))),"Введите целое число от 0 до 95",IF(OR(AND(J15&lt;&gt;"",NOT(ISNUMBER(J15))),IFERROR(MOD(J15,1),1)&gt;0,AND(ISNUMBER(J15),OR(J15&lt;50,J15&gt;20000000))),"Введите целое число от 50 до 20000000",IF(NOT(ABS(IFERROR(VALUE(LEFT(M15,FIND("-",M15)-1)),M15)*100-(5000+2000000000)/2)&lt;=ABS(5000-2000000000)/2),"Цена со скидкой должна быть от 50 до 20000000",IF(IFERROR(VALUE(LEFT(M15,FIND("-",M15)-1)),M15)*229&lt;22976,"Вы уменьшили цену в несколько раз, товар попадет в карантин цен","")))),"")</f>
        <v/>
      </c>
    </row>
    <row r="16" spans="1:14" x14ac:dyDescent="0.25">
      <c r="A16" s="2" t="s">
        <v>19</v>
      </c>
      <c r="B16" s="2" t="s">
        <v>26</v>
      </c>
      <c r="C16" s="2">
        <v>216160249</v>
      </c>
      <c r="D16" s="2" t="s">
        <v>48</v>
      </c>
      <c r="E16" s="2" t="s">
        <v>49</v>
      </c>
      <c r="F16" s="2">
        <v>32</v>
      </c>
      <c r="G16" s="2">
        <v>25</v>
      </c>
      <c r="H16" s="2">
        <v>949</v>
      </c>
      <c r="I16" s="2" t="s">
        <v>29</v>
      </c>
      <c r="J16" s="4"/>
      <c r="K16" s="2">
        <v>19</v>
      </c>
      <c r="L16" s="6">
        <v>21</v>
      </c>
      <c r="M16" s="2">
        <f t="shared" si="0"/>
        <v>283.61</v>
      </c>
      <c r="N16" s="7" t="str">
        <f>IF(NOT(AND(J16="",L16="")),IF(OR(AND(L16&lt;&gt;"",NOT(ISNUMBER(L16))),IFERROR(MOD(L16,1),1)&gt;0,AND(ISNUMBER(L16),OR(L16&lt;0,L16&gt;95))),"Введите целое число от 0 до 95",IF(OR(AND(J16&lt;&gt;"",NOT(ISNUMBER(J16))),IFERROR(MOD(J16,1),1)&gt;0,AND(ISNUMBER(J16),OR(J16&lt;50,J16&gt;20000000))),"Введите целое число от 50 до 20000000",IF(NOT(ABS(IFERROR(VALUE(LEFT(M16,FIND("-",M16)-1)),M16)*100-(5000+2000000000)/2)&lt;=ABS(5000-2000000000)/2),"Цена со скидкой должна быть от 50 до 20000000",IF(IFERROR(VALUE(LEFT(M16,FIND("-",M16)-1)),M16)*229&lt;29079,"Вы уменьшили цену в несколько раз, товар попадет в карантин цен","")))),"")</f>
        <v/>
      </c>
    </row>
    <row r="17" spans="1:14" x14ac:dyDescent="0.25">
      <c r="A17" s="2" t="s">
        <v>19</v>
      </c>
      <c r="B17" s="2" t="s">
        <v>26</v>
      </c>
      <c r="C17" s="2">
        <v>216160251</v>
      </c>
      <c r="D17" s="2" t="s">
        <v>50</v>
      </c>
      <c r="E17" s="2" t="s">
        <v>51</v>
      </c>
      <c r="F17" s="2">
        <v>6</v>
      </c>
      <c r="G17" s="2">
        <v>13</v>
      </c>
      <c r="H17" s="2">
        <v>49</v>
      </c>
      <c r="I17" s="2" t="s">
        <v>29</v>
      </c>
      <c r="J17" s="4"/>
      <c r="K17" s="2">
        <v>37</v>
      </c>
      <c r="L17" s="6">
        <v>21</v>
      </c>
      <c r="M17" s="2">
        <f t="shared" si="0"/>
        <v>283.61</v>
      </c>
      <c r="N17" s="7" t="str">
        <f>IF(NOT(AND(J17="",L17="")),IF(OR(AND(L17&lt;&gt;"",NOT(ISNUMBER(L17))),IFERROR(MOD(L17,1),1)&gt;0,AND(ISNUMBER(L17),OR(L17&lt;0,L17&gt;95))),"Введите целое число от 0 до 95",IF(OR(AND(J17&lt;&gt;"",NOT(ISNUMBER(J17))),IFERROR(MOD(J17,1),1)&gt;0,AND(ISNUMBER(J17),OR(J17&lt;50,J17&gt;20000000))),"Введите целое число от 50 до 20000000",IF(NOT(ABS(IFERROR(VALUE(LEFT(M17,FIND("-",M17)-1)),M17)*100-(5000+2000000000)/2)&lt;=ABS(5000-2000000000)/2),"Цена со скидкой должна быть от 50 до 20000000",IF(IFERROR(VALUE(LEFT(M17,FIND("-",M17)-1)),M17)*229&lt;22617,"Вы уменьшили цену в несколько раз, товар попадет в карантин цен","")))),"")</f>
        <v/>
      </c>
    </row>
    <row r="18" spans="1:14" x14ac:dyDescent="0.25">
      <c r="A18" s="2" t="s">
        <v>19</v>
      </c>
      <c r="B18" s="2" t="s">
        <v>26</v>
      </c>
      <c r="C18" s="2">
        <v>211207191</v>
      </c>
      <c r="D18" s="2" t="s">
        <v>52</v>
      </c>
      <c r="E18" s="2" t="s">
        <v>53</v>
      </c>
      <c r="F18" s="2">
        <v>4</v>
      </c>
      <c r="G18" s="2">
        <v>26</v>
      </c>
      <c r="H18" s="2">
        <v>26</v>
      </c>
      <c r="I18" s="2" t="s">
        <v>29</v>
      </c>
      <c r="J18" s="4"/>
      <c r="K18" s="2">
        <v>35</v>
      </c>
      <c r="L18" s="6">
        <v>21</v>
      </c>
      <c r="M18" s="2">
        <f t="shared" si="0"/>
        <v>283.61</v>
      </c>
      <c r="N18" s="7" t="str">
        <f>IF(NOT(AND(J18="",L18="")),IF(OR(AND(L18&lt;&gt;"",NOT(ISNUMBER(L18))),IFERROR(MOD(L18,1),1)&gt;0,AND(ISNUMBER(L18),OR(L18&lt;0,L18&gt;95))),"Введите целое число от 0 до 95",IF(OR(AND(J18&lt;&gt;"",NOT(ISNUMBER(J18))),IFERROR(MOD(J18,1),1)&gt;0,AND(ISNUMBER(J18),OR(J18&lt;50,J18&gt;20000000))),"Введите целое число от 50 до 20000000",IF(NOT(ABS(IFERROR(VALUE(LEFT(M18,FIND("-",M18)-1)),M18)*100-(5000+2000000000)/2)&lt;=ABS(5000-2000000000)/2),"Цена со скидкой должна быть от 50 до 20000000",IF(IFERROR(VALUE(LEFT(M18,FIND("-",M18)-1)),M18)*229&lt;23335,"Вы уменьшили цену в несколько раз, товар попадет в карантин цен","")))),"")</f>
        <v/>
      </c>
    </row>
    <row r="19" spans="1:14" x14ac:dyDescent="0.25">
      <c r="A19" s="2" t="s">
        <v>19</v>
      </c>
      <c r="B19" s="2" t="s">
        <v>26</v>
      </c>
      <c r="C19" s="2">
        <v>211207198</v>
      </c>
      <c r="D19" s="2" t="s">
        <v>54</v>
      </c>
      <c r="E19" s="2" t="s">
        <v>55</v>
      </c>
      <c r="F19" s="2">
        <v>31</v>
      </c>
      <c r="G19" s="2">
        <v>23</v>
      </c>
      <c r="H19" s="2">
        <v>94</v>
      </c>
      <c r="I19" s="2" t="s">
        <v>29</v>
      </c>
      <c r="J19" s="4"/>
      <c r="K19" s="2">
        <v>26</v>
      </c>
      <c r="L19" s="6">
        <v>21</v>
      </c>
      <c r="M19" s="2">
        <f t="shared" si="0"/>
        <v>283.61</v>
      </c>
      <c r="N19" s="7" t="str">
        <f>IF(NOT(AND(J19="",L19="")),IF(OR(AND(L19&lt;&gt;"",NOT(ISNUMBER(L19))),IFERROR(MOD(L19,1),1)&gt;0,AND(ISNUMBER(L19),OR(L19&lt;0,L19&gt;95))),"Введите целое число от 0 до 95",IF(OR(AND(J19&lt;&gt;"",NOT(ISNUMBER(J19))),IFERROR(MOD(J19,1),1)&gt;0,AND(ISNUMBER(J19),OR(J19&lt;50,J19&gt;20000000))),"Введите целое число от 50 до 20000000",IF(NOT(ABS(IFERROR(VALUE(LEFT(M19,FIND("-",M19)-1)),M19)*100-(5000+2000000000)/2)&lt;=ABS(5000-2000000000)/2),"Цена со скидкой должна быть от 50 до 20000000",IF(IFERROR(VALUE(LEFT(M19,FIND("-",M19)-1)),M19)*229&lt;26566,"Вы уменьшили цену в несколько раз, товар попадет в карантин цен","")))),"")</f>
        <v/>
      </c>
    </row>
    <row r="20" spans="1:14" x14ac:dyDescent="0.25">
      <c r="A20" s="2" t="s">
        <v>19</v>
      </c>
      <c r="B20" s="2" t="s">
        <v>26</v>
      </c>
      <c r="C20" s="2">
        <v>218893392</v>
      </c>
      <c r="D20" s="2" t="s">
        <v>56</v>
      </c>
      <c r="E20" s="2" t="s">
        <v>57</v>
      </c>
      <c r="F20" s="2">
        <v>5</v>
      </c>
      <c r="G20" s="2">
        <v>12</v>
      </c>
      <c r="H20" s="2">
        <v>32</v>
      </c>
      <c r="I20" s="2" t="s">
        <v>29</v>
      </c>
      <c r="J20" s="4"/>
      <c r="K20" s="2">
        <v>37</v>
      </c>
      <c r="L20" s="6">
        <v>21</v>
      </c>
      <c r="M20" s="2">
        <f t="shared" si="0"/>
        <v>283.61</v>
      </c>
      <c r="N20" s="7" t="str">
        <f>IF(NOT(AND(J20="",L20="")),IF(OR(AND(L20&lt;&gt;"",NOT(ISNUMBER(L20))),IFERROR(MOD(L20,1),1)&gt;0,AND(ISNUMBER(L20),OR(L20&lt;0,L20&gt;95))),"Введите целое число от 0 до 95",IF(OR(AND(J20&lt;&gt;"",NOT(ISNUMBER(J20))),IFERROR(MOD(J20,1),1)&gt;0,AND(ISNUMBER(J20),OR(J20&lt;50,J20&gt;20000000))),"Введите целое число от 50 до 20000000",IF(NOT(ABS(IFERROR(VALUE(LEFT(M20,FIND("-",M20)-1)),M20)*100-(5000+2000000000)/2)&lt;=ABS(5000-2000000000)/2),"Цена со скидкой должна быть от 50 до 20000000",IF(IFERROR(VALUE(LEFT(M20,FIND("-",M20)-1)),M20)*229&lt;22617,"Вы уменьшили цену в несколько раз, товар попадет в карантин цен","")))),"")</f>
        <v/>
      </c>
    </row>
    <row r="21" spans="1:14" x14ac:dyDescent="0.25">
      <c r="A21" s="2" t="s">
        <v>19</v>
      </c>
      <c r="B21" s="2" t="s">
        <v>26</v>
      </c>
      <c r="C21" s="2">
        <v>211207217</v>
      </c>
      <c r="D21" s="2" t="s">
        <v>58</v>
      </c>
      <c r="E21" s="2" t="s">
        <v>59</v>
      </c>
      <c r="F21" s="2">
        <v>8</v>
      </c>
      <c r="G21" s="2">
        <v>9</v>
      </c>
      <c r="H21" s="2">
        <v>101</v>
      </c>
      <c r="I21" s="2" t="s">
        <v>29</v>
      </c>
      <c r="J21" s="4"/>
      <c r="K21" s="2">
        <v>34</v>
      </c>
      <c r="L21" s="6">
        <v>21</v>
      </c>
      <c r="M21" s="2">
        <f t="shared" si="0"/>
        <v>283.61</v>
      </c>
      <c r="N21" s="7" t="str">
        <f>IF(NOT(AND(J21="",L21="")),IF(OR(AND(L21&lt;&gt;"",NOT(ISNUMBER(L21))),IFERROR(MOD(L21,1),1)&gt;0,AND(ISNUMBER(L21),OR(L21&lt;0,L21&gt;95))),"Введите целое число от 0 до 95",IF(OR(AND(J21&lt;&gt;"",NOT(ISNUMBER(J21))),IFERROR(MOD(J21,1),1)&gt;0,AND(ISNUMBER(J21),OR(J21&lt;50,J21&gt;20000000))),"Введите целое число от 50 до 20000000",IF(NOT(ABS(IFERROR(VALUE(LEFT(M21,FIND("-",M21)-1)),M21)*100-(5000+2000000000)/2)&lt;=ABS(5000-2000000000)/2),"Цена со скидкой должна быть от 50 до 20000000",IF(IFERROR(VALUE(LEFT(M21,FIND("-",M21)-1)),M21)*229&lt;23693,"Вы уменьшили цену в несколько раз, товар попадет в карантин цен","")))),"")</f>
        <v/>
      </c>
    </row>
    <row r="22" spans="1:14" x14ac:dyDescent="0.25">
      <c r="A22" s="2" t="s">
        <v>19</v>
      </c>
      <c r="B22" s="2" t="s">
        <v>26</v>
      </c>
      <c r="C22" s="2">
        <v>211207218</v>
      </c>
      <c r="D22" s="2" t="s">
        <v>60</v>
      </c>
      <c r="E22" s="2" t="s">
        <v>61</v>
      </c>
      <c r="F22" s="2">
        <v>5</v>
      </c>
      <c r="G22" s="2">
        <v>14</v>
      </c>
      <c r="H22" s="2">
        <v>35</v>
      </c>
      <c r="I22" s="2" t="s">
        <v>29</v>
      </c>
      <c r="J22" s="4"/>
      <c r="K22" s="2">
        <v>35</v>
      </c>
      <c r="L22" s="6">
        <v>21</v>
      </c>
      <c r="M22" s="2">
        <f t="shared" si="0"/>
        <v>283.61</v>
      </c>
      <c r="N22" s="7" t="str">
        <f>IF(NOT(AND(J22="",L22="")),IF(OR(AND(L22&lt;&gt;"",NOT(ISNUMBER(L22))),IFERROR(MOD(L22,1),1)&gt;0,AND(ISNUMBER(L22),OR(L22&lt;0,L22&gt;95))),"Введите целое число от 0 до 95",IF(OR(AND(J22&lt;&gt;"",NOT(ISNUMBER(J22))),IFERROR(MOD(J22,1),1)&gt;0,AND(ISNUMBER(J22),OR(J22&lt;50,J22&gt;20000000))),"Введите целое число от 50 до 20000000",IF(NOT(ABS(IFERROR(VALUE(LEFT(M22,FIND("-",M22)-1)),M22)*100-(5000+2000000000)/2)&lt;=ABS(5000-2000000000)/2),"Цена со скидкой должна быть от 50 до 20000000",IF(IFERROR(VALUE(LEFT(M22,FIND("-",M22)-1)),M22)*229&lt;23335,"Вы уменьшили цену в несколько раз, товар попадет в карантин цен","")))),"")</f>
        <v/>
      </c>
    </row>
    <row r="23" spans="1:14" x14ac:dyDescent="0.25">
      <c r="A23" s="2" t="s">
        <v>19</v>
      </c>
      <c r="B23" s="2" t="s">
        <v>26</v>
      </c>
      <c r="C23" s="2">
        <v>212036988</v>
      </c>
      <c r="D23" s="2" t="s">
        <v>62</v>
      </c>
      <c r="E23" s="2" t="s">
        <v>63</v>
      </c>
      <c r="F23" s="2">
        <v>8</v>
      </c>
      <c r="G23" s="2">
        <v>15</v>
      </c>
      <c r="H23" s="2">
        <v>31</v>
      </c>
      <c r="I23" s="2" t="s">
        <v>29</v>
      </c>
      <c r="J23" s="4"/>
      <c r="K23" s="2">
        <v>26</v>
      </c>
      <c r="L23" s="6">
        <v>21</v>
      </c>
      <c r="M23" s="2">
        <f t="shared" si="0"/>
        <v>283.61</v>
      </c>
      <c r="N23" s="7" t="str">
        <f>IF(NOT(AND(J23="",L23="")),IF(OR(AND(L23&lt;&gt;"",NOT(ISNUMBER(L23))),IFERROR(MOD(L23,1),1)&gt;0,AND(ISNUMBER(L23),OR(L23&lt;0,L23&gt;95))),"Введите целое число от 0 до 95",IF(OR(AND(J23&lt;&gt;"",NOT(ISNUMBER(J23))),IFERROR(MOD(J23,1),1)&gt;0,AND(ISNUMBER(J23),OR(J23&lt;50,J23&gt;20000000))),"Введите целое число от 50 до 20000000",IF(NOT(ABS(IFERROR(VALUE(LEFT(M23,FIND("-",M23)-1)),M23)*100-(5000+2000000000)/2)&lt;=ABS(5000-2000000000)/2),"Цена со скидкой должна быть от 50 до 20000000",IF(IFERROR(VALUE(LEFT(M23,FIND("-",M23)-1)),M23)*229&lt;26566,"Вы уменьшили цену в несколько раз, товар попадет в карантин цен","")))),"")</f>
        <v/>
      </c>
    </row>
    <row r="24" spans="1:14" x14ac:dyDescent="0.25">
      <c r="A24" s="2" t="s">
        <v>19</v>
      </c>
      <c r="B24" s="2" t="s">
        <v>26</v>
      </c>
      <c r="C24" s="2">
        <v>211207196</v>
      </c>
      <c r="D24" s="2" t="s">
        <v>64</v>
      </c>
      <c r="E24" s="2" t="s">
        <v>65</v>
      </c>
      <c r="F24" s="2">
        <v>11</v>
      </c>
      <c r="G24" s="2">
        <v>16</v>
      </c>
      <c r="H24" s="2">
        <v>999</v>
      </c>
      <c r="I24" s="2" t="s">
        <v>29</v>
      </c>
      <c r="J24" s="4"/>
      <c r="K24" s="2">
        <v>26</v>
      </c>
      <c r="L24" s="6">
        <v>21</v>
      </c>
      <c r="M24" s="2">
        <f t="shared" si="0"/>
        <v>283.61</v>
      </c>
      <c r="N24" s="7" t="str">
        <f>IF(NOT(AND(J24="",L24="")),IF(OR(AND(L24&lt;&gt;"",NOT(ISNUMBER(L24))),IFERROR(MOD(L24,1),1)&gt;0,AND(ISNUMBER(L24),OR(L24&lt;0,L24&gt;95))),"Введите целое число от 0 до 95",IF(OR(AND(J24&lt;&gt;"",NOT(ISNUMBER(J24))),IFERROR(MOD(J24,1),1)&gt;0,AND(ISNUMBER(J24),OR(J24&lt;50,J24&gt;20000000))),"Введите целое число от 50 до 20000000",IF(NOT(ABS(IFERROR(VALUE(LEFT(M24,FIND("-",M24)-1)),M24)*100-(5000+2000000000)/2)&lt;=ABS(5000-2000000000)/2),"Цена со скидкой должна быть от 50 до 20000000",IF(IFERROR(VALUE(LEFT(M24,FIND("-",M24)-1)),M24)*229&lt;26566,"Вы уменьшили цену в несколько раз, товар попадет в карантин цен","")))),"")</f>
        <v/>
      </c>
    </row>
    <row r="25" spans="1:14" x14ac:dyDescent="0.25">
      <c r="A25" s="2" t="s">
        <v>19</v>
      </c>
      <c r="B25" s="2" t="s">
        <v>26</v>
      </c>
      <c r="C25" s="2">
        <v>211207225</v>
      </c>
      <c r="D25" s="2" t="s">
        <v>66</v>
      </c>
      <c r="E25" s="2" t="s">
        <v>67</v>
      </c>
      <c r="F25" s="2">
        <v>5</v>
      </c>
      <c r="G25" s="2">
        <v>4</v>
      </c>
      <c r="H25" s="2">
        <v>999</v>
      </c>
      <c r="I25" s="2" t="s">
        <v>29</v>
      </c>
      <c r="J25" s="4"/>
      <c r="K25" s="2">
        <v>24</v>
      </c>
      <c r="L25" s="6">
        <v>21</v>
      </c>
      <c r="M25" s="2">
        <f t="shared" si="0"/>
        <v>283.61</v>
      </c>
      <c r="N25" s="7" t="str">
        <f>IF(NOT(AND(J25="",L25="")),IF(OR(AND(L25&lt;&gt;"",NOT(ISNUMBER(L25))),IFERROR(MOD(L25,1),1)&gt;0,AND(ISNUMBER(L25),OR(L25&lt;0,L25&gt;95))),"Введите целое число от 0 до 95",IF(OR(AND(J25&lt;&gt;"",NOT(ISNUMBER(J25))),IFERROR(MOD(J25,1),1)&gt;0,AND(ISNUMBER(J25),OR(J25&lt;50,J25&gt;20000000))),"Введите целое число от 50 до 20000000",IF(NOT(ABS(IFERROR(VALUE(LEFT(M25,FIND("-",M25)-1)),M25)*100-(5000+2000000000)/2)&lt;=ABS(5000-2000000000)/2),"Цена со скидкой должна быть от 50 до 20000000",IF(IFERROR(VALUE(LEFT(M25,FIND("-",M25)-1)),M25)*229&lt;27283,"Вы уменьшили цену в несколько раз, товар попадет в карантин цен","")))),"")</f>
        <v/>
      </c>
    </row>
    <row r="26" spans="1:14" x14ac:dyDescent="0.25">
      <c r="A26" s="2" t="s">
        <v>19</v>
      </c>
      <c r="B26" s="2" t="s">
        <v>26</v>
      </c>
      <c r="C26" s="2">
        <v>211207211</v>
      </c>
      <c r="D26" s="2" t="s">
        <v>68</v>
      </c>
      <c r="E26" s="2" t="s">
        <v>69</v>
      </c>
      <c r="F26" s="2">
        <v>6</v>
      </c>
      <c r="G26" s="2">
        <v>6</v>
      </c>
      <c r="H26" s="2">
        <v>81</v>
      </c>
      <c r="I26" s="2" t="s">
        <v>29</v>
      </c>
      <c r="J26" s="4"/>
      <c r="K26" s="2">
        <v>26</v>
      </c>
      <c r="L26" s="6">
        <v>21</v>
      </c>
      <c r="M26" s="2">
        <f t="shared" si="0"/>
        <v>283.61</v>
      </c>
      <c r="N26" s="7" t="str">
        <f>IF(NOT(AND(J26="",L26="")),IF(OR(AND(L26&lt;&gt;"",NOT(ISNUMBER(L26))),IFERROR(MOD(L26,1),1)&gt;0,AND(ISNUMBER(L26),OR(L26&lt;0,L26&gt;95))),"Введите целое число от 0 до 95",IF(OR(AND(J26&lt;&gt;"",NOT(ISNUMBER(J26))),IFERROR(MOD(J26,1),1)&gt;0,AND(ISNUMBER(J26),OR(J26&lt;50,J26&gt;20000000))),"Введите целое число от 50 до 20000000",IF(NOT(ABS(IFERROR(VALUE(LEFT(M26,FIND("-",M26)-1)),M26)*100-(5000+2000000000)/2)&lt;=ABS(5000-2000000000)/2),"Цена со скидкой должна быть от 50 до 20000000",IF(IFERROR(VALUE(LEFT(M26,FIND("-",M26)-1)),M26)*229&lt;26566,"Вы уменьшили цену в несколько раз, товар попадет в карантин цен","")))),"")</f>
        <v/>
      </c>
    </row>
    <row r="27" spans="1:14" x14ac:dyDescent="0.25">
      <c r="A27" s="2" t="s">
        <v>19</v>
      </c>
      <c r="B27" s="2" t="s">
        <v>26</v>
      </c>
      <c r="C27" s="2">
        <v>211207199</v>
      </c>
      <c r="D27" s="2" t="s">
        <v>70</v>
      </c>
      <c r="E27" s="2" t="s">
        <v>71</v>
      </c>
      <c r="F27" s="2">
        <v>20</v>
      </c>
      <c r="G27" s="2">
        <v>34</v>
      </c>
      <c r="H27" s="2">
        <v>18</v>
      </c>
      <c r="I27" s="2" t="s">
        <v>29</v>
      </c>
      <c r="J27" s="4"/>
      <c r="K27" s="2">
        <v>35</v>
      </c>
      <c r="L27" s="6">
        <v>21</v>
      </c>
      <c r="M27" s="2">
        <f t="shared" si="0"/>
        <v>283.61</v>
      </c>
      <c r="N27" s="7" t="str">
        <f>IF(NOT(AND(J27="",L27="")),IF(OR(AND(L27&lt;&gt;"",NOT(ISNUMBER(L27))),IFERROR(MOD(L27,1),1)&gt;0,AND(ISNUMBER(L27),OR(L27&lt;0,L27&gt;95))),"Введите целое число от 0 до 95",IF(OR(AND(J27&lt;&gt;"",NOT(ISNUMBER(J27))),IFERROR(MOD(J27,1),1)&gt;0,AND(ISNUMBER(J27),OR(J27&lt;50,J27&gt;20000000))),"Введите целое число от 50 до 20000000",IF(NOT(ABS(IFERROR(VALUE(LEFT(M27,FIND("-",M27)-1)),M27)*100-(5000+2000000000)/2)&lt;=ABS(5000-2000000000)/2),"Цена со скидкой должна быть от 50 до 20000000",IF(IFERROR(VALUE(LEFT(M27,FIND("-",M27)-1)),M27)*229&lt;23335,"Вы уменьшили цену в несколько раз, товар попадет в карантин цен","")))),"")</f>
        <v/>
      </c>
    </row>
    <row r="28" spans="1:14" x14ac:dyDescent="0.25">
      <c r="A28" s="2" t="s">
        <v>19</v>
      </c>
      <c r="B28" s="2" t="s">
        <v>26</v>
      </c>
      <c r="C28" s="2">
        <v>216160256</v>
      </c>
      <c r="D28" s="2" t="s">
        <v>72</v>
      </c>
      <c r="E28" s="2" t="s">
        <v>73</v>
      </c>
      <c r="F28" s="2">
        <v>0</v>
      </c>
      <c r="G28" s="2">
        <v>8</v>
      </c>
      <c r="H28" s="2">
        <v>6</v>
      </c>
      <c r="I28" s="2" t="s">
        <v>29</v>
      </c>
      <c r="J28" s="4"/>
      <c r="K28" s="2">
        <v>26</v>
      </c>
      <c r="L28" s="6">
        <v>21</v>
      </c>
      <c r="M28" s="2">
        <f t="shared" si="0"/>
        <v>283.61</v>
      </c>
      <c r="N28" s="7" t="str">
        <f>IF(NOT(AND(J28="",L28="")),IF(OR(AND(L28&lt;&gt;"",NOT(ISNUMBER(L28))),IFERROR(MOD(L28,1),1)&gt;0,AND(ISNUMBER(L28),OR(L28&lt;0,L28&gt;95))),"Введите целое число от 0 до 95",IF(OR(AND(J28&lt;&gt;"",NOT(ISNUMBER(J28))),IFERROR(MOD(J28,1),1)&gt;0,AND(ISNUMBER(J28),OR(J28&lt;50,J28&gt;20000000))),"Введите целое число от 50 до 20000000",IF(NOT(ABS(IFERROR(VALUE(LEFT(M28,FIND("-",M28)-1)),M28)*100-(5000+2000000000)/2)&lt;=ABS(5000-2000000000)/2),"Цена со скидкой должна быть от 50 до 20000000",IF(IFERROR(VALUE(LEFT(M28,FIND("-",M28)-1)),M28)*229&lt;26566,"Вы уменьшили цену в несколько раз, товар попадет в карантин цен","")))),"")</f>
        <v/>
      </c>
    </row>
    <row r="29" spans="1:14" x14ac:dyDescent="0.25">
      <c r="A29" s="2" t="s">
        <v>19</v>
      </c>
      <c r="B29" s="2" t="s">
        <v>26</v>
      </c>
      <c r="C29" s="2">
        <v>211207216</v>
      </c>
      <c r="D29" s="2" t="s">
        <v>74</v>
      </c>
      <c r="E29" s="2" t="s">
        <v>75</v>
      </c>
      <c r="F29" s="2">
        <v>4</v>
      </c>
      <c r="G29" s="2">
        <v>4</v>
      </c>
      <c r="H29" s="2">
        <v>999</v>
      </c>
      <c r="I29" s="2" t="s">
        <v>29</v>
      </c>
      <c r="J29" s="4"/>
      <c r="K29" s="2">
        <v>22</v>
      </c>
      <c r="L29" s="6">
        <v>21</v>
      </c>
      <c r="M29" s="2">
        <f t="shared" si="0"/>
        <v>283.61</v>
      </c>
      <c r="N29" s="7" t="str">
        <f>IF(NOT(AND(J29="",L29="")),IF(OR(AND(L29&lt;&gt;"",NOT(ISNUMBER(L29))),IFERROR(MOD(L29,1),1)&gt;0,AND(ISNUMBER(L29),OR(L29&lt;0,L29&gt;95))),"Введите целое число от 0 до 95",IF(OR(AND(J29&lt;&gt;"",NOT(ISNUMBER(J29))),IFERROR(MOD(J29,1),1)&gt;0,AND(ISNUMBER(J29),OR(J29&lt;50,J29&gt;20000000))),"Введите целое число от 50 до 20000000",IF(NOT(ABS(IFERROR(VALUE(LEFT(M29,FIND("-",M29)-1)),M29)*100-(5000+2000000000)/2)&lt;=ABS(5000-2000000000)/2),"Цена со скидкой должна быть от 50 до 20000000",IF(IFERROR(VALUE(LEFT(M29,FIND("-",M29)-1)),M29)*229&lt;28002,"Вы уменьшили цену в несколько раз, товар попадет в карантин цен","")))),"")</f>
        <v/>
      </c>
    </row>
    <row r="30" spans="1:14" x14ac:dyDescent="0.25">
      <c r="A30" s="2" t="s">
        <v>19</v>
      </c>
      <c r="B30" s="2" t="s">
        <v>26</v>
      </c>
      <c r="C30" s="2">
        <v>216160257</v>
      </c>
      <c r="D30" s="2" t="s">
        <v>76</v>
      </c>
      <c r="E30" s="2" t="s">
        <v>77</v>
      </c>
      <c r="F30" s="2">
        <v>30</v>
      </c>
      <c r="G30" s="2">
        <v>20</v>
      </c>
      <c r="H30" s="2">
        <v>582</v>
      </c>
      <c r="I30" s="2" t="s">
        <v>29</v>
      </c>
      <c r="J30" s="4"/>
      <c r="K30" s="2">
        <v>36</v>
      </c>
      <c r="L30" s="6">
        <v>21</v>
      </c>
      <c r="M30" s="2">
        <f t="shared" si="0"/>
        <v>283.61</v>
      </c>
      <c r="N30" s="7" t="str">
        <f>IF(NOT(AND(J30="",L30="")),IF(OR(AND(L30&lt;&gt;"",NOT(ISNUMBER(L30))),IFERROR(MOD(L30,1),1)&gt;0,AND(ISNUMBER(L30),OR(L30&lt;0,L30&gt;95))),"Введите целое число от 0 до 95",IF(OR(AND(J30&lt;&gt;"",NOT(ISNUMBER(J30))),IFERROR(MOD(J30,1),1)&gt;0,AND(ISNUMBER(J30),OR(J30&lt;50,J30&gt;20000000))),"Введите целое число от 50 до 20000000",IF(NOT(ABS(IFERROR(VALUE(LEFT(M30,FIND("-",M30)-1)),M30)*100-(5000+2000000000)/2)&lt;=ABS(5000-2000000000)/2),"Цена со скидкой должна быть от 50 до 20000000",IF(IFERROR(VALUE(LEFT(M30,FIND("-",M30)-1)),M30)*229&lt;22976,"Вы уменьшили цену в несколько раз, товар попадет в карантин цен","")))),"")</f>
        <v/>
      </c>
    </row>
    <row r="31" spans="1:14" x14ac:dyDescent="0.25">
      <c r="A31" s="2" t="s">
        <v>19</v>
      </c>
      <c r="B31" s="2" t="s">
        <v>26</v>
      </c>
      <c r="C31" s="2">
        <v>216160287</v>
      </c>
      <c r="D31" s="2" t="s">
        <v>78</v>
      </c>
      <c r="E31" s="2" t="s">
        <v>79</v>
      </c>
      <c r="F31" s="2">
        <v>33</v>
      </c>
      <c r="G31" s="2">
        <v>20</v>
      </c>
      <c r="H31" s="2">
        <v>95</v>
      </c>
      <c r="I31" s="2" t="s">
        <v>80</v>
      </c>
      <c r="J31" s="4"/>
      <c r="K31" s="2">
        <v>43</v>
      </c>
      <c r="L31" s="6">
        <v>21</v>
      </c>
      <c r="M31" s="2">
        <f t="shared" si="0"/>
        <v>275.70999999999998</v>
      </c>
      <c r="N31" s="7" t="str">
        <f>IF(NOT(AND(J31="",L31="")),IF(OR(AND(L31&lt;&gt;"",NOT(ISNUMBER(L31))),IFERROR(MOD(L31,1),1)&gt;0,AND(ISNUMBER(L31),OR(L31&lt;0,L31&gt;95))),"Введите целое число от 0 до 95",IF(OR(AND(J31&lt;&gt;"",NOT(ISNUMBER(J31))),IFERROR(MOD(J31,1),1)&gt;0,AND(ISNUMBER(J31),OR(J31&lt;50,J31&gt;20000000))),"Введите целое число от 50 до 20000000",IF(NOT(ABS(IFERROR(VALUE(LEFT(M31,FIND("-",M31)-1)),M31)*100-(5000+2000000000)/2)&lt;=ABS(5000-2000000000)/2),"Цена со скидкой должна быть от 50 до 20000000",IF(IFERROR(VALUE(LEFT(M31,FIND("-",M31)-1)),M31)*229&lt;19893,"Вы уменьшили цену в несколько раз, товар попадет в карантин цен","")))),"")</f>
        <v/>
      </c>
    </row>
    <row r="32" spans="1:14" x14ac:dyDescent="0.25">
      <c r="A32" s="2" t="s">
        <v>19</v>
      </c>
      <c r="B32" s="2" t="s">
        <v>26</v>
      </c>
      <c r="C32" s="2">
        <v>211207194</v>
      </c>
      <c r="D32" s="2" t="s">
        <v>81</v>
      </c>
      <c r="E32" s="2" t="s">
        <v>82</v>
      </c>
      <c r="F32" s="2">
        <v>4</v>
      </c>
      <c r="G32" s="2">
        <v>4</v>
      </c>
      <c r="H32" s="2">
        <v>999</v>
      </c>
      <c r="I32" s="2" t="s">
        <v>29</v>
      </c>
      <c r="J32" s="4"/>
      <c r="K32" s="2">
        <v>34</v>
      </c>
      <c r="L32" s="6">
        <v>21</v>
      </c>
      <c r="M32" s="2">
        <f t="shared" si="0"/>
        <v>283.61</v>
      </c>
      <c r="N32" s="7" t="str">
        <f>IF(NOT(AND(J32="",L32="")),IF(OR(AND(L32&lt;&gt;"",NOT(ISNUMBER(L32))),IFERROR(MOD(L32,1),1)&gt;0,AND(ISNUMBER(L32),OR(L32&lt;0,L32&gt;95))),"Введите целое число от 0 до 95",IF(OR(AND(J32&lt;&gt;"",NOT(ISNUMBER(J32))),IFERROR(MOD(J32,1),1)&gt;0,AND(ISNUMBER(J32),OR(J32&lt;50,J32&gt;20000000))),"Введите целое число от 50 до 20000000",IF(NOT(ABS(IFERROR(VALUE(LEFT(M32,FIND("-",M32)-1)),M32)*100-(5000+2000000000)/2)&lt;=ABS(5000-2000000000)/2),"Цена со скидкой должна быть от 50 до 20000000",IF(IFERROR(VALUE(LEFT(M32,FIND("-",M32)-1)),M32)*229&lt;23693,"Вы уменьшили цену в несколько раз, товар попадет в карантин цен","")))),"")</f>
        <v/>
      </c>
    </row>
    <row r="33" spans="1:14" x14ac:dyDescent="0.25">
      <c r="A33" s="2" t="s">
        <v>19</v>
      </c>
      <c r="B33" s="2" t="s">
        <v>26</v>
      </c>
      <c r="C33" s="2">
        <v>211207202</v>
      </c>
      <c r="D33" s="2" t="s">
        <v>83</v>
      </c>
      <c r="E33" s="2" t="s">
        <v>84</v>
      </c>
      <c r="F33" s="2">
        <v>22</v>
      </c>
      <c r="G33" s="2">
        <v>21</v>
      </c>
      <c r="H33" s="2">
        <v>79</v>
      </c>
      <c r="I33" s="2" t="s">
        <v>29</v>
      </c>
      <c r="J33" s="4"/>
      <c r="K33" s="2">
        <v>26</v>
      </c>
      <c r="L33" s="6">
        <v>21</v>
      </c>
      <c r="M33" s="2">
        <f t="shared" si="0"/>
        <v>283.61</v>
      </c>
      <c r="N33" s="7" t="str">
        <f>IF(NOT(AND(J33="",L33="")),IF(OR(AND(L33&lt;&gt;"",NOT(ISNUMBER(L33))),IFERROR(MOD(L33,1),1)&gt;0,AND(ISNUMBER(L33),OR(L33&lt;0,L33&gt;95))),"Введите целое число от 0 до 95",IF(OR(AND(J33&lt;&gt;"",NOT(ISNUMBER(J33))),IFERROR(MOD(J33,1),1)&gt;0,AND(ISNUMBER(J33),OR(J33&lt;50,J33&gt;20000000))),"Введите целое число от 50 до 20000000",IF(NOT(ABS(IFERROR(VALUE(LEFT(M33,FIND("-",M33)-1)),M33)*100-(5000+2000000000)/2)&lt;=ABS(5000-2000000000)/2),"Цена со скидкой должна быть от 50 до 20000000",IF(IFERROR(VALUE(LEFT(M33,FIND("-",M33)-1)),M33)*229&lt;26566,"Вы уменьшили цену в несколько раз, товар попадет в карантин цен","")))),"")</f>
        <v/>
      </c>
    </row>
    <row r="34" spans="1:14" x14ac:dyDescent="0.25">
      <c r="A34" s="2" t="s">
        <v>19</v>
      </c>
      <c r="B34" s="2" t="s">
        <v>26</v>
      </c>
      <c r="C34" s="2">
        <v>196405765</v>
      </c>
      <c r="D34" s="2" t="s">
        <v>85</v>
      </c>
      <c r="E34" s="2" t="s">
        <v>86</v>
      </c>
      <c r="F34" s="2">
        <v>0</v>
      </c>
      <c r="G34" s="2">
        <v>4</v>
      </c>
      <c r="H34" s="2">
        <v>8</v>
      </c>
      <c r="I34" s="2" t="s">
        <v>29</v>
      </c>
      <c r="J34" s="4"/>
      <c r="K34" s="2">
        <v>26</v>
      </c>
      <c r="L34" s="6">
        <v>21</v>
      </c>
      <c r="M34" s="2">
        <f t="shared" ref="M34:M65" si="1">IF(J34="",ROUND(I34*(1-IF(ISBLANK(L34),K34,L34)/100),2),ROUND(J34*(1-IF(ISBLANK(L34),K34,L34)/100),2))</f>
        <v>283.61</v>
      </c>
      <c r="N34" s="7" t="str">
        <f>IF(NOT(AND(J34="",L34="")),IF(OR(AND(L34&lt;&gt;"",NOT(ISNUMBER(L34))),IFERROR(MOD(L34,1),1)&gt;0,AND(ISNUMBER(L34),OR(L34&lt;0,L34&gt;95))),"Введите целое число от 0 до 95",IF(OR(AND(J34&lt;&gt;"",NOT(ISNUMBER(J34))),IFERROR(MOD(J34,1),1)&gt;0,AND(ISNUMBER(J34),OR(J34&lt;50,J34&gt;20000000))),"Введите целое число от 50 до 20000000",IF(NOT(ABS(IFERROR(VALUE(LEFT(M34,FIND("-",M34)-1)),M34)*100-(5000+2000000000)/2)&lt;=ABS(5000-2000000000)/2),"Цена со скидкой должна быть от 50 до 20000000",IF(IFERROR(VALUE(LEFT(M34,FIND("-",M34)-1)),M34)*229&lt;26566,"Вы уменьшили цену в несколько раз, товар попадет в карантин цен","")))),"")</f>
        <v/>
      </c>
    </row>
    <row r="35" spans="1:14" x14ac:dyDescent="0.25">
      <c r="A35" s="2" t="s">
        <v>19</v>
      </c>
      <c r="B35" s="2" t="s">
        <v>26</v>
      </c>
      <c r="C35" s="2">
        <v>196405766</v>
      </c>
      <c r="D35" s="2" t="s">
        <v>87</v>
      </c>
      <c r="E35" s="2" t="s">
        <v>88</v>
      </c>
      <c r="F35" s="2">
        <v>7</v>
      </c>
      <c r="G35" s="2">
        <v>14</v>
      </c>
      <c r="H35" s="2">
        <v>123</v>
      </c>
      <c r="I35" s="2" t="s">
        <v>29</v>
      </c>
      <c r="J35" s="4"/>
      <c r="K35" s="2">
        <v>26</v>
      </c>
      <c r="L35" s="6">
        <v>21</v>
      </c>
      <c r="M35" s="2">
        <f t="shared" si="1"/>
        <v>283.61</v>
      </c>
      <c r="N35" s="7" t="str">
        <f>IF(NOT(AND(J35="",L35="")),IF(OR(AND(L35&lt;&gt;"",NOT(ISNUMBER(L35))),IFERROR(MOD(L35,1),1)&gt;0,AND(ISNUMBER(L35),OR(L35&lt;0,L35&gt;95))),"Введите целое число от 0 до 95",IF(OR(AND(J35&lt;&gt;"",NOT(ISNUMBER(J35))),IFERROR(MOD(J35,1),1)&gt;0,AND(ISNUMBER(J35),OR(J35&lt;50,J35&gt;20000000))),"Введите целое число от 50 до 20000000",IF(NOT(ABS(IFERROR(VALUE(LEFT(M35,FIND("-",M35)-1)),M35)*100-(5000+2000000000)/2)&lt;=ABS(5000-2000000000)/2),"Цена со скидкой должна быть от 50 до 20000000",IF(IFERROR(VALUE(LEFT(M35,FIND("-",M35)-1)),M35)*229&lt;26566,"Вы уменьшили цену в несколько раз, товар попадет в карантин цен","")))),"")</f>
        <v/>
      </c>
    </row>
    <row r="36" spans="1:14" x14ac:dyDescent="0.25">
      <c r="A36" s="2" t="s">
        <v>19</v>
      </c>
      <c r="B36" s="2" t="s">
        <v>26</v>
      </c>
      <c r="C36" s="2">
        <v>211207205</v>
      </c>
      <c r="D36" s="2" t="s">
        <v>89</v>
      </c>
      <c r="E36" s="2" t="s">
        <v>90</v>
      </c>
      <c r="F36" s="2">
        <v>11</v>
      </c>
      <c r="G36" s="2">
        <v>5</v>
      </c>
      <c r="H36" s="2">
        <v>999</v>
      </c>
      <c r="I36" s="2" t="s">
        <v>29</v>
      </c>
      <c r="J36" s="4"/>
      <c r="K36" s="2">
        <v>22</v>
      </c>
      <c r="L36" s="6">
        <v>21</v>
      </c>
      <c r="M36" s="2">
        <f t="shared" si="1"/>
        <v>283.61</v>
      </c>
      <c r="N36" s="7" t="str">
        <f>IF(NOT(AND(J36="",L36="")),IF(OR(AND(L36&lt;&gt;"",NOT(ISNUMBER(L36))),IFERROR(MOD(L36,1),1)&gt;0,AND(ISNUMBER(L36),OR(L36&lt;0,L36&gt;95))),"Введите целое число от 0 до 95",IF(OR(AND(J36&lt;&gt;"",NOT(ISNUMBER(J36))),IFERROR(MOD(J36,1),1)&gt;0,AND(ISNUMBER(J36),OR(J36&lt;50,J36&gt;20000000))),"Введите целое число от 50 до 20000000",IF(NOT(ABS(IFERROR(VALUE(LEFT(M36,FIND("-",M36)-1)),M36)*100-(5000+2000000000)/2)&lt;=ABS(5000-2000000000)/2),"Цена со скидкой должна быть от 50 до 20000000",IF(IFERROR(VALUE(LEFT(M36,FIND("-",M36)-1)),M36)*229&lt;28002,"Вы уменьшили цену в несколько раз, товар попадет в карантин цен","")))),"")</f>
        <v/>
      </c>
    </row>
    <row r="37" spans="1:14" x14ac:dyDescent="0.25">
      <c r="A37" s="2" t="s">
        <v>19</v>
      </c>
      <c r="B37" s="2" t="s">
        <v>26</v>
      </c>
      <c r="C37" s="2">
        <v>211207206</v>
      </c>
      <c r="D37" s="2" t="s">
        <v>91</v>
      </c>
      <c r="E37" s="2" t="s">
        <v>92</v>
      </c>
      <c r="F37" s="2">
        <v>3</v>
      </c>
      <c r="G37" s="2">
        <v>3</v>
      </c>
      <c r="H37" s="2">
        <v>50</v>
      </c>
      <c r="I37" s="2" t="s">
        <v>29</v>
      </c>
      <c r="J37" s="4"/>
      <c r="K37" s="2">
        <v>35</v>
      </c>
      <c r="L37" s="6">
        <v>21</v>
      </c>
      <c r="M37" s="2">
        <f t="shared" si="1"/>
        <v>283.61</v>
      </c>
      <c r="N37" s="7" t="str">
        <f>IF(NOT(AND(J37="",L37="")),IF(OR(AND(L37&lt;&gt;"",NOT(ISNUMBER(L37))),IFERROR(MOD(L37,1),1)&gt;0,AND(ISNUMBER(L37),OR(L37&lt;0,L37&gt;95))),"Введите целое число от 0 до 95",IF(OR(AND(J37&lt;&gt;"",NOT(ISNUMBER(J37))),IFERROR(MOD(J37,1),1)&gt;0,AND(ISNUMBER(J37),OR(J37&lt;50,J37&gt;20000000))),"Введите целое число от 50 до 20000000",IF(NOT(ABS(IFERROR(VALUE(LEFT(M37,FIND("-",M37)-1)),M37)*100-(5000+2000000000)/2)&lt;=ABS(5000-2000000000)/2),"Цена со скидкой должна быть от 50 до 20000000",IF(IFERROR(VALUE(LEFT(M37,FIND("-",M37)-1)),M37)*229&lt;23335,"Вы уменьшили цену в несколько раз, товар попадет в карантин цен","")))),"")</f>
        <v/>
      </c>
    </row>
    <row r="38" spans="1:14" x14ac:dyDescent="0.25">
      <c r="A38" s="2" t="s">
        <v>19</v>
      </c>
      <c r="B38" s="2" t="s">
        <v>26</v>
      </c>
      <c r="C38" s="2">
        <v>211207214</v>
      </c>
      <c r="D38" s="2" t="s">
        <v>93</v>
      </c>
      <c r="E38" s="2" t="s">
        <v>94</v>
      </c>
      <c r="F38" s="2">
        <v>20</v>
      </c>
      <c r="G38" s="2">
        <v>10</v>
      </c>
      <c r="H38" s="2">
        <v>587</v>
      </c>
      <c r="I38" s="2" t="s">
        <v>29</v>
      </c>
      <c r="J38" s="4"/>
      <c r="K38" s="2">
        <v>24</v>
      </c>
      <c r="L38" s="6">
        <v>21</v>
      </c>
      <c r="M38" s="2">
        <f t="shared" si="1"/>
        <v>283.61</v>
      </c>
      <c r="N38" s="7" t="str">
        <f>IF(NOT(AND(J38="",L38="")),IF(OR(AND(L38&lt;&gt;"",NOT(ISNUMBER(L38))),IFERROR(MOD(L38,1),1)&gt;0,AND(ISNUMBER(L38),OR(L38&lt;0,L38&gt;95))),"Введите целое число от 0 до 95",IF(OR(AND(J38&lt;&gt;"",NOT(ISNUMBER(J38))),IFERROR(MOD(J38,1),1)&gt;0,AND(ISNUMBER(J38),OR(J38&lt;50,J38&gt;20000000))),"Введите целое число от 50 до 20000000",IF(NOT(ABS(IFERROR(VALUE(LEFT(M38,FIND("-",M38)-1)),M38)*100-(5000+2000000000)/2)&lt;=ABS(5000-2000000000)/2),"Цена со скидкой должна быть от 50 до 20000000",IF(IFERROR(VALUE(LEFT(M38,FIND("-",M38)-1)),M38)*229&lt;27283,"Вы уменьшили цену в несколько раз, товар попадет в карантин цен","")))),"")</f>
        <v/>
      </c>
    </row>
    <row r="39" spans="1:14" x14ac:dyDescent="0.25">
      <c r="A39" s="2" t="s">
        <v>19</v>
      </c>
      <c r="B39" s="2" t="s">
        <v>26</v>
      </c>
      <c r="C39" s="2">
        <v>211208455</v>
      </c>
      <c r="D39" s="2" t="s">
        <v>95</v>
      </c>
      <c r="E39" s="2" t="s">
        <v>96</v>
      </c>
      <c r="F39" s="2">
        <v>7</v>
      </c>
      <c r="G39" s="2">
        <v>4</v>
      </c>
      <c r="H39" s="2">
        <v>221</v>
      </c>
      <c r="I39" s="2" t="s">
        <v>29</v>
      </c>
      <c r="J39" s="4"/>
      <c r="K39" s="2">
        <v>23</v>
      </c>
      <c r="L39" s="6">
        <v>21</v>
      </c>
      <c r="M39" s="2">
        <f t="shared" si="1"/>
        <v>283.61</v>
      </c>
      <c r="N39" s="7" t="str">
        <f>IF(NOT(AND(J39="",L39="")),IF(OR(AND(L39&lt;&gt;"",NOT(ISNUMBER(L39))),IFERROR(MOD(L39,1),1)&gt;0,AND(ISNUMBER(L39),OR(L39&lt;0,L39&gt;95))),"Введите целое число от 0 до 95",IF(OR(AND(J39&lt;&gt;"",NOT(ISNUMBER(J39))),IFERROR(MOD(J39,1),1)&gt;0,AND(ISNUMBER(J39),OR(J39&lt;50,J39&gt;20000000))),"Введите целое число от 50 до 20000000",IF(NOT(ABS(IFERROR(VALUE(LEFT(M39,FIND("-",M39)-1)),M39)*100-(5000+2000000000)/2)&lt;=ABS(5000-2000000000)/2),"Цена со скидкой должна быть от 50 до 20000000",IF(IFERROR(VALUE(LEFT(M39,FIND("-",M39)-1)),M39)*229&lt;27643,"Вы уменьшили цену в несколько раз, товар попадет в карантин цен","")))),"")</f>
        <v/>
      </c>
    </row>
    <row r="40" spans="1:14" x14ac:dyDescent="0.25">
      <c r="A40" s="2" t="s">
        <v>97</v>
      </c>
      <c r="B40" s="2" t="s">
        <v>26</v>
      </c>
      <c r="C40" s="2">
        <v>193297333</v>
      </c>
      <c r="D40" s="2" t="s">
        <v>98</v>
      </c>
      <c r="E40" s="2" t="s">
        <v>99</v>
      </c>
      <c r="F40" s="2" t="s">
        <v>100</v>
      </c>
      <c r="G40" s="2" t="s">
        <v>100</v>
      </c>
      <c r="H40" s="2" t="s">
        <v>100</v>
      </c>
      <c r="I40" s="2" t="s">
        <v>29</v>
      </c>
      <c r="J40" s="4"/>
      <c r="K40" s="2">
        <v>18</v>
      </c>
      <c r="L40" s="6">
        <v>21</v>
      </c>
      <c r="M40" s="2">
        <f t="shared" si="1"/>
        <v>283.61</v>
      </c>
      <c r="N40" s="7" t="str">
        <f>IF(NOT(AND(J40="",L40="")),IF(OR(AND(L40&lt;&gt;"",NOT(ISNUMBER(L40))),IFERROR(MOD(L40,1),1)&gt;0,AND(ISNUMBER(L40),OR(L40&lt;0,L40&gt;95))),"Введите целое число от 0 до 95",IF(OR(AND(J40&lt;&gt;"",NOT(ISNUMBER(J40))),IFERROR(MOD(J40,1),1)&gt;0,AND(ISNUMBER(J40),OR(J40&lt;50,J40&gt;20000000))),"Введите целое число от 50 до 20000000",IF(NOT(ABS(IFERROR(VALUE(LEFT(M40,FIND("-",M40)-1)),M40)*100-(5000+2000000000)/2)&lt;=ABS(5000-2000000000)/2),"Цена со скидкой должна быть от 50 до 20000000",IF(IFERROR(VALUE(LEFT(M40,FIND("-",M40)-1)),M40)*229&lt;29438,"Вы уменьшили цену в несколько раз, товар попадет в карантин цен","")))),"")</f>
        <v/>
      </c>
    </row>
    <row r="41" spans="1:14" x14ac:dyDescent="0.25">
      <c r="A41" s="2" t="s">
        <v>19</v>
      </c>
      <c r="B41" s="2" t="s">
        <v>26</v>
      </c>
      <c r="C41" s="2">
        <v>211207224</v>
      </c>
      <c r="D41" s="2" t="s">
        <v>101</v>
      </c>
      <c r="E41" s="2" t="s">
        <v>102</v>
      </c>
      <c r="F41" s="2">
        <v>0</v>
      </c>
      <c r="G41" s="2">
        <v>3</v>
      </c>
      <c r="H41" s="2">
        <v>20</v>
      </c>
      <c r="I41" s="2" t="s">
        <v>29</v>
      </c>
      <c r="J41" s="4"/>
      <c r="K41" s="2">
        <v>36</v>
      </c>
      <c r="L41" s="6">
        <v>21</v>
      </c>
      <c r="M41" s="2">
        <f t="shared" si="1"/>
        <v>283.61</v>
      </c>
      <c r="N41" s="7" t="str">
        <f>IF(NOT(AND(J41="",L41="")),IF(OR(AND(L41&lt;&gt;"",NOT(ISNUMBER(L41))),IFERROR(MOD(L41,1),1)&gt;0,AND(ISNUMBER(L41),OR(L41&lt;0,L41&gt;95))),"Введите целое число от 0 до 95",IF(OR(AND(J41&lt;&gt;"",NOT(ISNUMBER(J41))),IFERROR(MOD(J41,1),1)&gt;0,AND(ISNUMBER(J41),OR(J41&lt;50,J41&gt;20000000))),"Введите целое число от 50 до 20000000",IF(NOT(ABS(IFERROR(VALUE(LEFT(M41,FIND("-",M41)-1)),M41)*100-(5000+2000000000)/2)&lt;=ABS(5000-2000000000)/2),"Цена со скидкой должна быть от 50 до 20000000",IF(IFERROR(VALUE(LEFT(M41,FIND("-",M41)-1)),M41)*229&lt;22976,"Вы уменьшили цену в несколько раз, товар попадет в карантин цен","")))),"")</f>
        <v/>
      </c>
    </row>
    <row r="42" spans="1:14" x14ac:dyDescent="0.25">
      <c r="A42" s="2" t="s">
        <v>19</v>
      </c>
      <c r="B42" s="2" t="s">
        <v>26</v>
      </c>
      <c r="C42" s="2">
        <v>216160265</v>
      </c>
      <c r="D42" s="2" t="s">
        <v>103</v>
      </c>
      <c r="E42" s="2" t="s">
        <v>104</v>
      </c>
      <c r="F42" s="2">
        <v>4</v>
      </c>
      <c r="G42" s="2">
        <v>12</v>
      </c>
      <c r="H42" s="2">
        <v>121</v>
      </c>
      <c r="I42" s="2" t="s">
        <v>29</v>
      </c>
      <c r="J42" s="4"/>
      <c r="K42" s="2">
        <v>26</v>
      </c>
      <c r="L42" s="6">
        <v>21</v>
      </c>
      <c r="M42" s="2">
        <f t="shared" si="1"/>
        <v>283.61</v>
      </c>
      <c r="N42" s="7" t="str">
        <f>IF(NOT(AND(J42="",L42="")),IF(OR(AND(L42&lt;&gt;"",NOT(ISNUMBER(L42))),IFERROR(MOD(L42,1),1)&gt;0,AND(ISNUMBER(L42),OR(L42&lt;0,L42&gt;95))),"Введите целое число от 0 до 95",IF(OR(AND(J42&lt;&gt;"",NOT(ISNUMBER(J42))),IFERROR(MOD(J42,1),1)&gt;0,AND(ISNUMBER(J42),OR(J42&lt;50,J42&gt;20000000))),"Введите целое число от 50 до 20000000",IF(NOT(ABS(IFERROR(VALUE(LEFT(M42,FIND("-",M42)-1)),M42)*100-(5000+2000000000)/2)&lt;=ABS(5000-2000000000)/2),"Цена со скидкой должна быть от 50 до 20000000",IF(IFERROR(VALUE(LEFT(M42,FIND("-",M42)-1)),M42)*229&lt;26566,"Вы уменьшили цену в несколько раз, товар попадет в карантин цен","")))),"")</f>
        <v/>
      </c>
    </row>
    <row r="43" spans="1:14" x14ac:dyDescent="0.25">
      <c r="A43" s="2" t="s">
        <v>19</v>
      </c>
      <c r="B43" s="2" t="s">
        <v>26</v>
      </c>
      <c r="C43" s="2">
        <v>196405762</v>
      </c>
      <c r="D43" s="2" t="s">
        <v>105</v>
      </c>
      <c r="E43" s="2" t="s">
        <v>106</v>
      </c>
      <c r="F43" s="2">
        <v>6</v>
      </c>
      <c r="G43" s="2">
        <v>5</v>
      </c>
      <c r="H43" s="2">
        <v>999</v>
      </c>
      <c r="I43" s="2" t="s">
        <v>29</v>
      </c>
      <c r="J43" s="4"/>
      <c r="K43" s="2">
        <v>24</v>
      </c>
      <c r="L43" s="6">
        <v>21</v>
      </c>
      <c r="M43" s="2">
        <f t="shared" si="1"/>
        <v>283.61</v>
      </c>
      <c r="N43" s="7" t="str">
        <f>IF(NOT(AND(J43="",L43="")),IF(OR(AND(L43&lt;&gt;"",NOT(ISNUMBER(L43))),IFERROR(MOD(L43,1),1)&gt;0,AND(ISNUMBER(L43),OR(L43&lt;0,L43&gt;95))),"Введите целое число от 0 до 95",IF(OR(AND(J43&lt;&gt;"",NOT(ISNUMBER(J43))),IFERROR(MOD(J43,1),1)&gt;0,AND(ISNUMBER(J43),OR(J43&lt;50,J43&gt;20000000))),"Введите целое число от 50 до 20000000",IF(NOT(ABS(IFERROR(VALUE(LEFT(M43,FIND("-",M43)-1)),M43)*100-(5000+2000000000)/2)&lt;=ABS(5000-2000000000)/2),"Цена со скидкой должна быть от 50 до 20000000",IF(IFERROR(VALUE(LEFT(M43,FIND("-",M43)-1)),M43)*229&lt;27283,"Вы уменьшили цену в несколько раз, товар попадет в карантин цен","")))),"")</f>
        <v/>
      </c>
    </row>
    <row r="44" spans="1:14" x14ac:dyDescent="0.25">
      <c r="A44" s="2" t="s">
        <v>19</v>
      </c>
      <c r="B44" s="2" t="s">
        <v>26</v>
      </c>
      <c r="C44" s="2">
        <v>211207226</v>
      </c>
      <c r="D44" s="2" t="s">
        <v>107</v>
      </c>
      <c r="E44" s="2" t="s">
        <v>108</v>
      </c>
      <c r="F44" s="2">
        <v>5</v>
      </c>
      <c r="G44" s="2">
        <v>9</v>
      </c>
      <c r="H44" s="2">
        <v>52</v>
      </c>
      <c r="I44" s="2" t="s">
        <v>29</v>
      </c>
      <c r="J44" s="4"/>
      <c r="K44" s="2">
        <v>35</v>
      </c>
      <c r="L44" s="6">
        <v>21</v>
      </c>
      <c r="M44" s="2">
        <f t="shared" si="1"/>
        <v>283.61</v>
      </c>
      <c r="N44" s="7" t="str">
        <f>IF(NOT(AND(J44="",L44="")),IF(OR(AND(L44&lt;&gt;"",NOT(ISNUMBER(L44))),IFERROR(MOD(L44,1),1)&gt;0,AND(ISNUMBER(L44),OR(L44&lt;0,L44&gt;95))),"Введите целое число от 0 до 95",IF(OR(AND(J44&lt;&gt;"",NOT(ISNUMBER(J44))),IFERROR(MOD(J44,1),1)&gt;0,AND(ISNUMBER(J44),OR(J44&lt;50,J44&gt;20000000))),"Введите целое число от 50 до 20000000",IF(NOT(ABS(IFERROR(VALUE(LEFT(M44,FIND("-",M44)-1)),M44)*100-(5000+2000000000)/2)&lt;=ABS(5000-2000000000)/2),"Цена со скидкой должна быть от 50 до 20000000",IF(IFERROR(VALUE(LEFT(M44,FIND("-",M44)-1)),M44)*229&lt;23335,"Вы уменьшили цену в несколько раз, товар попадет в карантин цен","")))),"")</f>
        <v/>
      </c>
    </row>
    <row r="45" spans="1:14" x14ac:dyDescent="0.25">
      <c r="A45" s="2" t="s">
        <v>19</v>
      </c>
      <c r="B45" s="2" t="s">
        <v>26</v>
      </c>
      <c r="C45" s="2">
        <v>196405771</v>
      </c>
      <c r="D45" s="2" t="s">
        <v>109</v>
      </c>
      <c r="E45" s="2" t="s">
        <v>110</v>
      </c>
      <c r="F45" s="2">
        <v>5</v>
      </c>
      <c r="G45" s="2">
        <v>16</v>
      </c>
      <c r="H45" s="2">
        <v>999</v>
      </c>
      <c r="I45" s="2" t="s">
        <v>29</v>
      </c>
      <c r="J45" s="4"/>
      <c r="K45" s="2">
        <v>19</v>
      </c>
      <c r="L45" s="6">
        <v>21</v>
      </c>
      <c r="M45" s="2">
        <f t="shared" si="1"/>
        <v>283.61</v>
      </c>
      <c r="N45" s="7" t="str">
        <f>IF(NOT(AND(J45="",L45="")),IF(OR(AND(L45&lt;&gt;"",NOT(ISNUMBER(L45))),IFERROR(MOD(L45,1),1)&gt;0,AND(ISNUMBER(L45),OR(L45&lt;0,L45&gt;95))),"Введите целое число от 0 до 95",IF(OR(AND(J45&lt;&gt;"",NOT(ISNUMBER(J45))),IFERROR(MOD(J45,1),1)&gt;0,AND(ISNUMBER(J45),OR(J45&lt;50,J45&gt;20000000))),"Введите целое число от 50 до 20000000",IF(NOT(ABS(IFERROR(VALUE(LEFT(M45,FIND("-",M45)-1)),M45)*100-(5000+2000000000)/2)&lt;=ABS(5000-2000000000)/2),"Цена со скидкой должна быть от 50 до 20000000",IF(IFERROR(VALUE(LEFT(M45,FIND("-",M45)-1)),M45)*229&lt;29079,"Вы уменьшили цену в несколько раз, товар попадет в карантин цен","")))),"")</f>
        <v/>
      </c>
    </row>
    <row r="46" spans="1:14" x14ac:dyDescent="0.25">
      <c r="A46" s="2" t="s">
        <v>19</v>
      </c>
      <c r="B46" s="2" t="s">
        <v>26</v>
      </c>
      <c r="C46" s="2">
        <v>211207227</v>
      </c>
      <c r="D46" s="2" t="s">
        <v>111</v>
      </c>
      <c r="E46" s="2" t="s">
        <v>112</v>
      </c>
      <c r="F46" s="2">
        <v>4</v>
      </c>
      <c r="G46" s="2">
        <v>8</v>
      </c>
      <c r="H46" s="2">
        <v>131</v>
      </c>
      <c r="I46" s="2" t="s">
        <v>29</v>
      </c>
      <c r="J46" s="4"/>
      <c r="K46" s="2">
        <v>34</v>
      </c>
      <c r="L46" s="6">
        <v>21</v>
      </c>
      <c r="M46" s="2">
        <f t="shared" si="1"/>
        <v>283.61</v>
      </c>
      <c r="N46" s="7" t="str">
        <f>IF(NOT(AND(J46="",L46="")),IF(OR(AND(L46&lt;&gt;"",NOT(ISNUMBER(L46))),IFERROR(MOD(L46,1),1)&gt;0,AND(ISNUMBER(L46),OR(L46&lt;0,L46&gt;95))),"Введите целое число от 0 до 95",IF(OR(AND(J46&lt;&gt;"",NOT(ISNUMBER(J46))),IFERROR(MOD(J46,1),1)&gt;0,AND(ISNUMBER(J46),OR(J46&lt;50,J46&gt;20000000))),"Введите целое число от 50 до 20000000",IF(NOT(ABS(IFERROR(VALUE(LEFT(M46,FIND("-",M46)-1)),M46)*100-(5000+2000000000)/2)&lt;=ABS(5000-2000000000)/2),"Цена со скидкой должна быть от 50 до 20000000",IF(IFERROR(VALUE(LEFT(M46,FIND("-",M46)-1)),M46)*229&lt;23693,"Вы уменьшили цену в несколько раз, товар попадет в карантин цен","")))),"")</f>
        <v/>
      </c>
    </row>
    <row r="47" spans="1:14" x14ac:dyDescent="0.25">
      <c r="A47" s="2" t="s">
        <v>19</v>
      </c>
      <c r="B47" s="2" t="s">
        <v>26</v>
      </c>
      <c r="C47" s="2">
        <v>211207228</v>
      </c>
      <c r="D47" s="2" t="s">
        <v>113</v>
      </c>
      <c r="E47" s="2" t="s">
        <v>114</v>
      </c>
      <c r="F47" s="2">
        <v>26</v>
      </c>
      <c r="G47" s="2">
        <v>23</v>
      </c>
      <c r="H47" s="2">
        <v>49</v>
      </c>
      <c r="I47" s="2" t="s">
        <v>29</v>
      </c>
      <c r="J47" s="4"/>
      <c r="K47" s="2">
        <v>26</v>
      </c>
      <c r="L47" s="6">
        <v>21</v>
      </c>
      <c r="M47" s="2">
        <f t="shared" si="1"/>
        <v>283.61</v>
      </c>
      <c r="N47" s="7" t="str">
        <f>IF(NOT(AND(J47="",L47="")),IF(OR(AND(L47&lt;&gt;"",NOT(ISNUMBER(L47))),IFERROR(MOD(L47,1),1)&gt;0,AND(ISNUMBER(L47),OR(L47&lt;0,L47&gt;95))),"Введите целое число от 0 до 95",IF(OR(AND(J47&lt;&gt;"",NOT(ISNUMBER(J47))),IFERROR(MOD(J47,1),1)&gt;0,AND(ISNUMBER(J47),OR(J47&lt;50,J47&gt;20000000))),"Введите целое число от 50 до 20000000",IF(NOT(ABS(IFERROR(VALUE(LEFT(M47,FIND("-",M47)-1)),M47)*100-(5000+2000000000)/2)&lt;=ABS(5000-2000000000)/2),"Цена со скидкой должна быть от 50 до 20000000",IF(IFERROR(VALUE(LEFT(M47,FIND("-",M47)-1)),M47)*229&lt;26566,"Вы уменьшили цену в несколько раз, товар попадет в карантин цен","")))),"")</f>
        <v/>
      </c>
    </row>
    <row r="48" spans="1:14" x14ac:dyDescent="0.25">
      <c r="A48" s="2" t="s">
        <v>19</v>
      </c>
      <c r="B48" s="2" t="s">
        <v>26</v>
      </c>
      <c r="C48" s="2">
        <v>196405780</v>
      </c>
      <c r="D48" s="2" t="s">
        <v>115</v>
      </c>
      <c r="E48" s="2" t="s">
        <v>116</v>
      </c>
      <c r="F48" s="2">
        <v>8</v>
      </c>
      <c r="G48" s="2">
        <v>13</v>
      </c>
      <c r="H48" s="2">
        <v>254</v>
      </c>
      <c r="I48" s="2" t="s">
        <v>29</v>
      </c>
      <c r="J48" s="4"/>
      <c r="K48" s="2">
        <v>19</v>
      </c>
      <c r="L48" s="6">
        <v>21</v>
      </c>
      <c r="M48" s="2">
        <f t="shared" si="1"/>
        <v>283.61</v>
      </c>
      <c r="N48" s="7" t="str">
        <f>IF(NOT(AND(J48="",L48="")),IF(OR(AND(L48&lt;&gt;"",NOT(ISNUMBER(L48))),IFERROR(MOD(L48,1),1)&gt;0,AND(ISNUMBER(L48),OR(L48&lt;0,L48&gt;95))),"Введите целое число от 0 до 95",IF(OR(AND(J48&lt;&gt;"",NOT(ISNUMBER(J48))),IFERROR(MOD(J48,1),1)&gt;0,AND(ISNUMBER(J48),OR(J48&lt;50,J48&gt;20000000))),"Введите целое число от 50 до 20000000",IF(NOT(ABS(IFERROR(VALUE(LEFT(M48,FIND("-",M48)-1)),M48)*100-(5000+2000000000)/2)&lt;=ABS(5000-2000000000)/2),"Цена со скидкой должна быть от 50 до 20000000",IF(IFERROR(VALUE(LEFT(M48,FIND("-",M48)-1)),M48)*229&lt;29079,"Вы уменьшили цену в несколько раз, товар попадет в карантин цен","")))),"")</f>
        <v/>
      </c>
    </row>
    <row r="49" spans="1:14" x14ac:dyDescent="0.25">
      <c r="A49" s="2" t="s">
        <v>19</v>
      </c>
      <c r="B49" s="2" t="s">
        <v>26</v>
      </c>
      <c r="C49" s="2">
        <v>211207232</v>
      </c>
      <c r="D49" s="2" t="s">
        <v>117</v>
      </c>
      <c r="E49" s="2" t="s">
        <v>118</v>
      </c>
      <c r="F49" s="2">
        <v>9</v>
      </c>
      <c r="G49" s="2">
        <v>34</v>
      </c>
      <c r="H49" s="2">
        <v>63</v>
      </c>
      <c r="I49" s="2" t="s">
        <v>29</v>
      </c>
      <c r="J49" s="4"/>
      <c r="K49" s="2">
        <v>22</v>
      </c>
      <c r="L49" s="6">
        <v>21</v>
      </c>
      <c r="M49" s="2">
        <f t="shared" si="1"/>
        <v>283.61</v>
      </c>
      <c r="N49" s="7" t="str">
        <f>IF(NOT(AND(J49="",L49="")),IF(OR(AND(L49&lt;&gt;"",NOT(ISNUMBER(L49))),IFERROR(MOD(L49,1),1)&gt;0,AND(ISNUMBER(L49),OR(L49&lt;0,L49&gt;95))),"Введите целое число от 0 до 95",IF(OR(AND(J49&lt;&gt;"",NOT(ISNUMBER(J49))),IFERROR(MOD(J49,1),1)&gt;0,AND(ISNUMBER(J49),OR(J49&lt;50,J49&gt;20000000))),"Введите целое число от 50 до 20000000",IF(NOT(ABS(IFERROR(VALUE(LEFT(M49,FIND("-",M49)-1)),M49)*100-(5000+2000000000)/2)&lt;=ABS(5000-2000000000)/2),"Цена со скидкой должна быть от 50 до 20000000",IF(IFERROR(VALUE(LEFT(M49,FIND("-",M49)-1)),M49)*229&lt;28002,"Вы уменьшили цену в несколько раз, товар попадет в карантин цен","")))),"")</f>
        <v/>
      </c>
    </row>
    <row r="50" spans="1:14" x14ac:dyDescent="0.25">
      <c r="A50" s="2" t="s">
        <v>19</v>
      </c>
      <c r="B50" s="2" t="s">
        <v>26</v>
      </c>
      <c r="C50" s="2">
        <v>211202680</v>
      </c>
      <c r="D50" s="2" t="s">
        <v>119</v>
      </c>
      <c r="E50" s="2" t="s">
        <v>120</v>
      </c>
      <c r="F50" s="2">
        <v>5</v>
      </c>
      <c r="G50" s="2">
        <v>17</v>
      </c>
      <c r="H50" s="2">
        <v>12</v>
      </c>
      <c r="I50" s="2" t="s">
        <v>29</v>
      </c>
      <c r="J50" s="4"/>
      <c r="K50" s="2">
        <v>35</v>
      </c>
      <c r="L50" s="6">
        <v>21</v>
      </c>
      <c r="M50" s="2">
        <f t="shared" si="1"/>
        <v>283.61</v>
      </c>
      <c r="N50" s="7" t="str">
        <f>IF(NOT(AND(J50="",L50="")),IF(OR(AND(L50&lt;&gt;"",NOT(ISNUMBER(L50))),IFERROR(MOD(L50,1),1)&gt;0,AND(ISNUMBER(L50),OR(L50&lt;0,L50&gt;95))),"Введите целое число от 0 до 95",IF(OR(AND(J50&lt;&gt;"",NOT(ISNUMBER(J50))),IFERROR(MOD(J50,1),1)&gt;0,AND(ISNUMBER(J50),OR(J50&lt;50,J50&gt;20000000))),"Введите целое число от 50 до 20000000",IF(NOT(ABS(IFERROR(VALUE(LEFT(M50,FIND("-",M50)-1)),M50)*100-(5000+2000000000)/2)&lt;=ABS(5000-2000000000)/2),"Цена со скидкой должна быть от 50 до 20000000",IF(IFERROR(VALUE(LEFT(M50,FIND("-",M50)-1)),M50)*229&lt;23335,"Вы уменьшили цену в несколько раз, товар попадет в карантин цен","")))),"")</f>
        <v/>
      </c>
    </row>
    <row r="51" spans="1:14" x14ac:dyDescent="0.25">
      <c r="A51" s="2" t="s">
        <v>19</v>
      </c>
      <c r="B51" s="2" t="s">
        <v>26</v>
      </c>
      <c r="C51" s="2">
        <v>211207233</v>
      </c>
      <c r="D51" s="2" t="s">
        <v>121</v>
      </c>
      <c r="E51" s="2" t="s">
        <v>122</v>
      </c>
      <c r="F51" s="2">
        <v>9</v>
      </c>
      <c r="G51" s="2">
        <v>10</v>
      </c>
      <c r="H51" s="2">
        <v>77</v>
      </c>
      <c r="I51" s="2" t="s">
        <v>29</v>
      </c>
      <c r="J51" s="4"/>
      <c r="K51" s="2">
        <v>36</v>
      </c>
      <c r="L51" s="6">
        <v>21</v>
      </c>
      <c r="M51" s="2">
        <f t="shared" si="1"/>
        <v>283.61</v>
      </c>
      <c r="N51" s="7" t="str">
        <f>IF(NOT(AND(J51="",L51="")),IF(OR(AND(L51&lt;&gt;"",NOT(ISNUMBER(L51))),IFERROR(MOD(L51,1),1)&gt;0,AND(ISNUMBER(L51),OR(L51&lt;0,L51&gt;95))),"Введите целое число от 0 до 95",IF(OR(AND(J51&lt;&gt;"",NOT(ISNUMBER(J51))),IFERROR(MOD(J51,1),1)&gt;0,AND(ISNUMBER(J51),OR(J51&lt;50,J51&gt;20000000))),"Введите целое число от 50 до 20000000",IF(NOT(ABS(IFERROR(VALUE(LEFT(M51,FIND("-",M51)-1)),M51)*100-(5000+2000000000)/2)&lt;=ABS(5000-2000000000)/2),"Цена со скидкой должна быть от 50 до 20000000",IF(IFERROR(VALUE(LEFT(M51,FIND("-",M51)-1)),M51)*229&lt;22976,"Вы уменьшили цену в несколько раз, товар попадет в карантин цен","")))),"")</f>
        <v/>
      </c>
    </row>
    <row r="52" spans="1:14" x14ac:dyDescent="0.25">
      <c r="A52" s="2" t="s">
        <v>19</v>
      </c>
      <c r="B52" s="2" t="s">
        <v>26</v>
      </c>
      <c r="C52" s="2">
        <v>211203764</v>
      </c>
      <c r="D52" s="2" t="s">
        <v>123</v>
      </c>
      <c r="E52" s="2" t="s">
        <v>124</v>
      </c>
      <c r="F52" s="2">
        <v>32</v>
      </c>
      <c r="G52" s="2">
        <v>32</v>
      </c>
      <c r="H52" s="2">
        <v>36</v>
      </c>
      <c r="I52" s="2" t="s">
        <v>29</v>
      </c>
      <c r="J52" s="4"/>
      <c r="K52" s="2">
        <v>26</v>
      </c>
      <c r="L52" s="6">
        <v>21</v>
      </c>
      <c r="M52" s="2">
        <f t="shared" si="1"/>
        <v>283.61</v>
      </c>
      <c r="N52" s="7" t="str">
        <f>IF(NOT(AND(J52="",L52="")),IF(OR(AND(L52&lt;&gt;"",NOT(ISNUMBER(L52))),IFERROR(MOD(L52,1),1)&gt;0,AND(ISNUMBER(L52),OR(L52&lt;0,L52&gt;95))),"Введите целое число от 0 до 95",IF(OR(AND(J52&lt;&gt;"",NOT(ISNUMBER(J52))),IFERROR(MOD(J52,1),1)&gt;0,AND(ISNUMBER(J52),OR(J52&lt;50,J52&gt;20000000))),"Введите целое число от 50 до 20000000",IF(NOT(ABS(IFERROR(VALUE(LEFT(M52,FIND("-",M52)-1)),M52)*100-(5000+2000000000)/2)&lt;=ABS(5000-2000000000)/2),"Цена со скидкой должна быть от 50 до 20000000",IF(IFERROR(VALUE(LEFT(M52,FIND("-",M52)-1)),M52)*229&lt;26566,"Вы уменьшили цену в несколько раз, товар попадет в карантин цен","")))),"")</f>
        <v/>
      </c>
    </row>
    <row r="53" spans="1:14" x14ac:dyDescent="0.25">
      <c r="A53" s="2" t="s">
        <v>19</v>
      </c>
      <c r="B53" s="2" t="s">
        <v>26</v>
      </c>
      <c r="C53" s="2">
        <v>211207236</v>
      </c>
      <c r="D53" s="2" t="s">
        <v>125</v>
      </c>
      <c r="E53" s="2" t="s">
        <v>126</v>
      </c>
      <c r="F53" s="2">
        <v>7</v>
      </c>
      <c r="G53" s="2">
        <v>6</v>
      </c>
      <c r="H53" s="2">
        <v>109</v>
      </c>
      <c r="I53" s="2" t="s">
        <v>29</v>
      </c>
      <c r="J53" s="4"/>
      <c r="K53" s="2">
        <v>26</v>
      </c>
      <c r="L53" s="6">
        <v>21</v>
      </c>
      <c r="M53" s="2">
        <f t="shared" si="1"/>
        <v>283.61</v>
      </c>
      <c r="N53" s="7" t="str">
        <f>IF(NOT(AND(J53="",L53="")),IF(OR(AND(L53&lt;&gt;"",NOT(ISNUMBER(L53))),IFERROR(MOD(L53,1),1)&gt;0,AND(ISNUMBER(L53),OR(L53&lt;0,L53&gt;95))),"Введите целое число от 0 до 95",IF(OR(AND(J53&lt;&gt;"",NOT(ISNUMBER(J53))),IFERROR(MOD(J53,1),1)&gt;0,AND(ISNUMBER(J53),OR(J53&lt;50,J53&gt;20000000))),"Введите целое число от 50 до 20000000",IF(NOT(ABS(IFERROR(VALUE(LEFT(M53,FIND("-",M53)-1)),M53)*100-(5000+2000000000)/2)&lt;=ABS(5000-2000000000)/2),"Цена со скидкой должна быть от 50 до 20000000",IF(IFERROR(VALUE(LEFT(M53,FIND("-",M53)-1)),M53)*229&lt;26566,"Вы уменьшили цену в несколько раз, товар попадет в карантин цен","")))),"")</f>
        <v/>
      </c>
    </row>
    <row r="54" spans="1:14" x14ac:dyDescent="0.25">
      <c r="A54" s="2" t="s">
        <v>19</v>
      </c>
      <c r="B54" s="2" t="s">
        <v>26</v>
      </c>
      <c r="C54" s="2">
        <v>211204873</v>
      </c>
      <c r="D54" s="2" t="s">
        <v>127</v>
      </c>
      <c r="E54" s="2" t="s">
        <v>128</v>
      </c>
      <c r="F54" s="2">
        <v>9</v>
      </c>
      <c r="G54" s="2">
        <v>10</v>
      </c>
      <c r="H54" s="2">
        <v>22</v>
      </c>
      <c r="I54" s="2" t="s">
        <v>29</v>
      </c>
      <c r="J54" s="4"/>
      <c r="K54" s="2">
        <v>36</v>
      </c>
      <c r="L54" s="6">
        <v>21</v>
      </c>
      <c r="M54" s="2">
        <f t="shared" si="1"/>
        <v>283.61</v>
      </c>
      <c r="N54" s="7" t="str">
        <f>IF(NOT(AND(J54="",L54="")),IF(OR(AND(L54&lt;&gt;"",NOT(ISNUMBER(L54))),IFERROR(MOD(L54,1),1)&gt;0,AND(ISNUMBER(L54),OR(L54&lt;0,L54&gt;95))),"Введите целое число от 0 до 95",IF(OR(AND(J54&lt;&gt;"",NOT(ISNUMBER(J54))),IFERROR(MOD(J54,1),1)&gt;0,AND(ISNUMBER(J54),OR(J54&lt;50,J54&gt;20000000))),"Введите целое число от 50 до 20000000",IF(NOT(ABS(IFERROR(VALUE(LEFT(M54,FIND("-",M54)-1)),M54)*100-(5000+2000000000)/2)&lt;=ABS(5000-2000000000)/2),"Цена со скидкой должна быть от 50 до 20000000",IF(IFERROR(VALUE(LEFT(M54,FIND("-",M54)-1)),M54)*229&lt;22976,"Вы уменьшили цену в несколько раз, товар попадет в карантин цен","")))),"")</f>
        <v/>
      </c>
    </row>
    <row r="55" spans="1:14" x14ac:dyDescent="0.25">
      <c r="A55" s="2" t="s">
        <v>19</v>
      </c>
      <c r="B55" s="2" t="s">
        <v>26</v>
      </c>
      <c r="C55" s="2">
        <v>211207190</v>
      </c>
      <c r="D55" s="2" t="s">
        <v>129</v>
      </c>
      <c r="E55" s="2" t="s">
        <v>130</v>
      </c>
      <c r="F55" s="2">
        <v>5</v>
      </c>
      <c r="G55" s="2">
        <v>10</v>
      </c>
      <c r="H55" s="2">
        <v>17</v>
      </c>
      <c r="I55" s="2" t="s">
        <v>29</v>
      </c>
      <c r="J55" s="4"/>
      <c r="K55" s="2">
        <v>34</v>
      </c>
      <c r="L55" s="6">
        <v>21</v>
      </c>
      <c r="M55" s="2">
        <f t="shared" si="1"/>
        <v>283.61</v>
      </c>
      <c r="N55" s="7" t="str">
        <f>IF(NOT(AND(J55="",L55="")),IF(OR(AND(L55&lt;&gt;"",NOT(ISNUMBER(L55))),IFERROR(MOD(L55,1),1)&gt;0,AND(ISNUMBER(L55),OR(L55&lt;0,L55&gt;95))),"Введите целое число от 0 до 95",IF(OR(AND(J55&lt;&gt;"",NOT(ISNUMBER(J55))),IFERROR(MOD(J55,1),1)&gt;0,AND(ISNUMBER(J55),OR(J55&lt;50,J55&gt;20000000))),"Введите целое число от 50 до 20000000",IF(NOT(ABS(IFERROR(VALUE(LEFT(M55,FIND("-",M55)-1)),M55)*100-(5000+2000000000)/2)&lt;=ABS(5000-2000000000)/2),"Цена со скидкой должна быть от 50 до 20000000",IF(IFERROR(VALUE(LEFT(M55,FIND("-",M55)-1)),M55)*229&lt;23693,"Вы уменьшили цену в несколько раз, товар попадет в карантин цен","")))),"")</f>
        <v/>
      </c>
    </row>
    <row r="56" spans="1:14" x14ac:dyDescent="0.25">
      <c r="A56" s="2" t="s">
        <v>19</v>
      </c>
      <c r="B56" s="2" t="s">
        <v>26</v>
      </c>
      <c r="C56" s="2">
        <v>211204874</v>
      </c>
      <c r="D56" s="2" t="s">
        <v>131</v>
      </c>
      <c r="E56" s="2" t="s">
        <v>132</v>
      </c>
      <c r="F56" s="2">
        <v>13</v>
      </c>
      <c r="G56" s="2">
        <v>17</v>
      </c>
      <c r="H56" s="2">
        <v>33</v>
      </c>
      <c r="I56" s="2" t="s">
        <v>29</v>
      </c>
      <c r="J56" s="4"/>
      <c r="K56" s="2">
        <v>34</v>
      </c>
      <c r="L56" s="6">
        <v>21</v>
      </c>
      <c r="M56" s="2">
        <f t="shared" si="1"/>
        <v>283.61</v>
      </c>
      <c r="N56" s="7" t="str">
        <f>IF(NOT(AND(J56="",L56="")),IF(OR(AND(L56&lt;&gt;"",NOT(ISNUMBER(L56))),IFERROR(MOD(L56,1),1)&gt;0,AND(ISNUMBER(L56),OR(L56&lt;0,L56&gt;95))),"Введите целое число от 0 до 95",IF(OR(AND(J56&lt;&gt;"",NOT(ISNUMBER(J56))),IFERROR(MOD(J56,1),1)&gt;0,AND(ISNUMBER(J56),OR(J56&lt;50,J56&gt;20000000))),"Введите целое число от 50 до 20000000",IF(NOT(ABS(IFERROR(VALUE(LEFT(M56,FIND("-",M56)-1)),M56)*100-(5000+2000000000)/2)&lt;=ABS(5000-2000000000)/2),"Цена со скидкой должна быть от 50 до 20000000",IF(IFERROR(VALUE(LEFT(M56,FIND("-",M56)-1)),M56)*229&lt;23693,"Вы уменьшили цену в несколько раз, товар попадет в карантин цен","")))),"")</f>
        <v/>
      </c>
    </row>
    <row r="57" spans="1:14" x14ac:dyDescent="0.25">
      <c r="A57" s="2" t="s">
        <v>19</v>
      </c>
      <c r="B57" s="2" t="s">
        <v>26</v>
      </c>
      <c r="C57" s="2">
        <v>211207237</v>
      </c>
      <c r="D57" s="2" t="s">
        <v>133</v>
      </c>
      <c r="E57" s="2" t="s">
        <v>134</v>
      </c>
      <c r="F57" s="2">
        <v>7</v>
      </c>
      <c r="G57" s="2">
        <v>17</v>
      </c>
      <c r="H57" s="2">
        <v>230</v>
      </c>
      <c r="I57" s="2" t="s">
        <v>29</v>
      </c>
      <c r="J57" s="4"/>
      <c r="K57" s="2">
        <v>34</v>
      </c>
      <c r="L57" s="6">
        <v>21</v>
      </c>
      <c r="M57" s="2">
        <f t="shared" si="1"/>
        <v>283.61</v>
      </c>
      <c r="N57" s="7" t="str">
        <f>IF(NOT(AND(J57="",L57="")),IF(OR(AND(L57&lt;&gt;"",NOT(ISNUMBER(L57))),IFERROR(MOD(L57,1),1)&gt;0,AND(ISNUMBER(L57),OR(L57&lt;0,L57&gt;95))),"Введите целое число от 0 до 95",IF(OR(AND(J57&lt;&gt;"",NOT(ISNUMBER(J57))),IFERROR(MOD(J57,1),1)&gt;0,AND(ISNUMBER(J57),OR(J57&lt;50,J57&gt;20000000))),"Введите целое число от 50 до 20000000",IF(NOT(ABS(IFERROR(VALUE(LEFT(M57,FIND("-",M57)-1)),M57)*100-(5000+2000000000)/2)&lt;=ABS(5000-2000000000)/2),"Цена со скидкой должна быть от 50 до 20000000",IF(IFERROR(VALUE(LEFT(M57,FIND("-",M57)-1)),M57)*229&lt;23693,"Вы уменьшили цену в несколько раз, товар попадет в карантин цен","")))),"")</f>
        <v/>
      </c>
    </row>
    <row r="58" spans="1:14" x14ac:dyDescent="0.25">
      <c r="A58" s="2" t="s">
        <v>19</v>
      </c>
      <c r="B58" s="2" t="s">
        <v>26</v>
      </c>
      <c r="C58" s="2">
        <v>211207197</v>
      </c>
      <c r="D58" s="2" t="s">
        <v>135</v>
      </c>
      <c r="E58" s="2" t="s">
        <v>136</v>
      </c>
      <c r="F58" s="2">
        <v>8</v>
      </c>
      <c r="G58" s="2">
        <v>19</v>
      </c>
      <c r="H58" s="2">
        <v>24</v>
      </c>
      <c r="I58" s="2" t="s">
        <v>29</v>
      </c>
      <c r="J58" s="4"/>
      <c r="K58" s="2">
        <v>36</v>
      </c>
      <c r="L58" s="6">
        <v>21</v>
      </c>
      <c r="M58" s="2">
        <f t="shared" si="1"/>
        <v>283.61</v>
      </c>
      <c r="N58" s="7" t="str">
        <f>IF(NOT(AND(J58="",L58="")),IF(OR(AND(L58&lt;&gt;"",NOT(ISNUMBER(L58))),IFERROR(MOD(L58,1),1)&gt;0,AND(ISNUMBER(L58),OR(L58&lt;0,L58&gt;95))),"Введите целое число от 0 до 95",IF(OR(AND(J58&lt;&gt;"",NOT(ISNUMBER(J58))),IFERROR(MOD(J58,1),1)&gt;0,AND(ISNUMBER(J58),OR(J58&lt;50,J58&gt;20000000))),"Введите целое число от 50 до 20000000",IF(NOT(ABS(IFERROR(VALUE(LEFT(M58,FIND("-",M58)-1)),M58)*100-(5000+2000000000)/2)&lt;=ABS(5000-2000000000)/2),"Цена со скидкой должна быть от 50 до 20000000",IF(IFERROR(VALUE(LEFT(M58,FIND("-",M58)-1)),M58)*229&lt;22976,"Вы уменьшили цену в несколько раз, товар попадет в карантин цен","")))),"")</f>
        <v/>
      </c>
    </row>
    <row r="59" spans="1:14" x14ac:dyDescent="0.25">
      <c r="A59" s="2" t="s">
        <v>19</v>
      </c>
      <c r="B59" s="2" t="s">
        <v>26</v>
      </c>
      <c r="C59" s="2">
        <v>211207200</v>
      </c>
      <c r="D59" s="2" t="s">
        <v>137</v>
      </c>
      <c r="E59" s="2" t="s">
        <v>138</v>
      </c>
      <c r="F59" s="2">
        <v>13</v>
      </c>
      <c r="G59" s="2">
        <v>8</v>
      </c>
      <c r="H59" s="2">
        <v>77</v>
      </c>
      <c r="I59" s="2" t="s">
        <v>29</v>
      </c>
      <c r="J59" s="4"/>
      <c r="K59" s="2">
        <v>22</v>
      </c>
      <c r="L59" s="6">
        <v>21</v>
      </c>
      <c r="M59" s="2">
        <f t="shared" si="1"/>
        <v>283.61</v>
      </c>
      <c r="N59" s="7" t="str">
        <f>IF(NOT(AND(J59="",L59="")),IF(OR(AND(L59&lt;&gt;"",NOT(ISNUMBER(L59))),IFERROR(MOD(L59,1),1)&gt;0,AND(ISNUMBER(L59),OR(L59&lt;0,L59&gt;95))),"Введите целое число от 0 до 95",IF(OR(AND(J59&lt;&gt;"",NOT(ISNUMBER(J59))),IFERROR(MOD(J59,1),1)&gt;0,AND(ISNUMBER(J59),OR(J59&lt;50,J59&gt;20000000))),"Введите целое число от 50 до 20000000",IF(NOT(ABS(IFERROR(VALUE(LEFT(M59,FIND("-",M59)-1)),M59)*100-(5000+2000000000)/2)&lt;=ABS(5000-2000000000)/2),"Цена со скидкой должна быть от 50 до 20000000",IF(IFERROR(VALUE(LEFT(M59,FIND("-",M59)-1)),M59)*229&lt;28002,"Вы уменьшили цену в несколько раз, товар попадет в карантин цен","")))),"")</f>
        <v/>
      </c>
    </row>
    <row r="60" spans="1:14" x14ac:dyDescent="0.25">
      <c r="A60" s="2" t="s">
        <v>19</v>
      </c>
      <c r="B60" s="2" t="s">
        <v>26</v>
      </c>
      <c r="C60" s="2">
        <v>211207203</v>
      </c>
      <c r="D60" s="2" t="s">
        <v>139</v>
      </c>
      <c r="E60" s="2" t="s">
        <v>140</v>
      </c>
      <c r="F60" s="2">
        <v>1</v>
      </c>
      <c r="G60" s="2">
        <v>9</v>
      </c>
      <c r="H60" s="2">
        <v>16</v>
      </c>
      <c r="I60" s="2" t="s">
        <v>29</v>
      </c>
      <c r="J60" s="4"/>
      <c r="K60" s="2">
        <v>26</v>
      </c>
      <c r="L60" s="6">
        <v>21</v>
      </c>
      <c r="M60" s="2">
        <f t="shared" si="1"/>
        <v>283.61</v>
      </c>
      <c r="N60" s="7" t="str">
        <f>IF(NOT(AND(J60="",L60="")),IF(OR(AND(L60&lt;&gt;"",NOT(ISNUMBER(L60))),IFERROR(MOD(L60,1),1)&gt;0,AND(ISNUMBER(L60),OR(L60&lt;0,L60&gt;95))),"Введите целое число от 0 до 95",IF(OR(AND(J60&lt;&gt;"",NOT(ISNUMBER(J60))),IFERROR(MOD(J60,1),1)&gt;0,AND(ISNUMBER(J60),OR(J60&lt;50,J60&gt;20000000))),"Введите целое число от 50 до 20000000",IF(NOT(ABS(IFERROR(VALUE(LEFT(M60,FIND("-",M60)-1)),M60)*100-(5000+2000000000)/2)&lt;=ABS(5000-2000000000)/2),"Цена со скидкой должна быть от 50 до 20000000",IF(IFERROR(VALUE(LEFT(M60,FIND("-",M60)-1)),M60)*229&lt;26566,"Вы уменьшили цену в несколько раз, товар попадет в карантин цен","")))),"")</f>
        <v/>
      </c>
    </row>
    <row r="61" spans="1:14" x14ac:dyDescent="0.25">
      <c r="A61" s="2" t="s">
        <v>19</v>
      </c>
      <c r="B61" s="2" t="s">
        <v>26</v>
      </c>
      <c r="C61" s="2">
        <v>211207204</v>
      </c>
      <c r="D61" s="2" t="s">
        <v>141</v>
      </c>
      <c r="E61" s="2" t="s">
        <v>142</v>
      </c>
      <c r="F61" s="2">
        <v>9</v>
      </c>
      <c r="G61" s="2">
        <v>12</v>
      </c>
      <c r="H61" s="2">
        <v>27</v>
      </c>
      <c r="I61" s="2" t="s">
        <v>29</v>
      </c>
      <c r="J61" s="4"/>
      <c r="K61" s="2">
        <v>35</v>
      </c>
      <c r="L61" s="6">
        <v>21</v>
      </c>
      <c r="M61" s="2">
        <f t="shared" si="1"/>
        <v>283.61</v>
      </c>
      <c r="N61" s="7" t="str">
        <f>IF(NOT(AND(J61="",L61="")),IF(OR(AND(L61&lt;&gt;"",NOT(ISNUMBER(L61))),IFERROR(MOD(L61,1),1)&gt;0,AND(ISNUMBER(L61),OR(L61&lt;0,L61&gt;95))),"Введите целое число от 0 до 95",IF(OR(AND(J61&lt;&gt;"",NOT(ISNUMBER(J61))),IFERROR(MOD(J61,1),1)&gt;0,AND(ISNUMBER(J61),OR(J61&lt;50,J61&gt;20000000))),"Введите целое число от 50 до 20000000",IF(NOT(ABS(IFERROR(VALUE(LEFT(M61,FIND("-",M61)-1)),M61)*100-(5000+2000000000)/2)&lt;=ABS(5000-2000000000)/2),"Цена со скидкой должна быть от 50 до 20000000",IF(IFERROR(VALUE(LEFT(M61,FIND("-",M61)-1)),M61)*229&lt;23335,"Вы уменьшили цену в несколько раз, товар попадет в карантин цен","")))),"")</f>
        <v/>
      </c>
    </row>
    <row r="62" spans="1:14" x14ac:dyDescent="0.25">
      <c r="A62" s="2" t="s">
        <v>19</v>
      </c>
      <c r="B62" s="2" t="s">
        <v>26</v>
      </c>
      <c r="C62" s="2">
        <v>211207209</v>
      </c>
      <c r="D62" s="2" t="s">
        <v>143</v>
      </c>
      <c r="E62" s="2" t="s">
        <v>144</v>
      </c>
      <c r="F62" s="2">
        <v>0</v>
      </c>
      <c r="G62" s="2">
        <v>7</v>
      </c>
      <c r="H62" s="2">
        <v>12</v>
      </c>
      <c r="I62" s="2" t="s">
        <v>29</v>
      </c>
      <c r="J62" s="4"/>
      <c r="K62" s="2">
        <v>26</v>
      </c>
      <c r="L62" s="6">
        <v>21</v>
      </c>
      <c r="M62" s="2">
        <f t="shared" si="1"/>
        <v>283.61</v>
      </c>
      <c r="N62" s="7" t="str">
        <f>IF(NOT(AND(J62="",L62="")),IF(OR(AND(L62&lt;&gt;"",NOT(ISNUMBER(L62))),IFERROR(MOD(L62,1),1)&gt;0,AND(ISNUMBER(L62),OR(L62&lt;0,L62&gt;95))),"Введите целое число от 0 до 95",IF(OR(AND(J62&lt;&gt;"",NOT(ISNUMBER(J62))),IFERROR(MOD(J62,1),1)&gt;0,AND(ISNUMBER(J62),OR(J62&lt;50,J62&gt;20000000))),"Введите целое число от 50 до 20000000",IF(NOT(ABS(IFERROR(VALUE(LEFT(M62,FIND("-",M62)-1)),M62)*100-(5000+2000000000)/2)&lt;=ABS(5000-2000000000)/2),"Цена со скидкой должна быть от 50 до 20000000",IF(IFERROR(VALUE(LEFT(M62,FIND("-",M62)-1)),M62)*229&lt;26566,"Вы уменьшили цену в несколько раз, товар попадет в карантин цен","")))),"")</f>
        <v/>
      </c>
    </row>
    <row r="63" spans="1:14" x14ac:dyDescent="0.25">
      <c r="A63" s="2" t="s">
        <v>19</v>
      </c>
      <c r="B63" s="2" t="s">
        <v>26</v>
      </c>
      <c r="C63" s="2">
        <v>211207212</v>
      </c>
      <c r="D63" s="2" t="s">
        <v>145</v>
      </c>
      <c r="E63" s="2" t="s">
        <v>146</v>
      </c>
      <c r="F63" s="2">
        <v>2</v>
      </c>
      <c r="G63" s="2">
        <v>5</v>
      </c>
      <c r="H63" s="2">
        <v>77</v>
      </c>
      <c r="I63" s="2" t="s">
        <v>29</v>
      </c>
      <c r="J63" s="4"/>
      <c r="K63" s="2">
        <v>19</v>
      </c>
      <c r="L63" s="6">
        <v>21</v>
      </c>
      <c r="M63" s="2">
        <f t="shared" si="1"/>
        <v>283.61</v>
      </c>
      <c r="N63" s="7" t="str">
        <f>IF(NOT(AND(J63="",L63="")),IF(OR(AND(L63&lt;&gt;"",NOT(ISNUMBER(L63))),IFERROR(MOD(L63,1),1)&gt;0,AND(ISNUMBER(L63),OR(L63&lt;0,L63&gt;95))),"Введите целое число от 0 до 95",IF(OR(AND(J63&lt;&gt;"",NOT(ISNUMBER(J63))),IFERROR(MOD(J63,1),1)&gt;0,AND(ISNUMBER(J63),OR(J63&lt;50,J63&gt;20000000))),"Введите целое число от 50 до 20000000",IF(NOT(ABS(IFERROR(VALUE(LEFT(M63,FIND("-",M63)-1)),M63)*100-(5000+2000000000)/2)&lt;=ABS(5000-2000000000)/2),"Цена со скидкой должна быть от 50 до 20000000",IF(IFERROR(VALUE(LEFT(M63,FIND("-",M63)-1)),M63)*229&lt;29079,"Вы уменьшили цену в несколько раз, товар попадет в карантин цен","")))),"")</f>
        <v/>
      </c>
    </row>
    <row r="64" spans="1:14" x14ac:dyDescent="0.25">
      <c r="A64" s="2" t="s">
        <v>19</v>
      </c>
      <c r="B64" s="2" t="s">
        <v>26</v>
      </c>
      <c r="C64" s="2">
        <v>211207215</v>
      </c>
      <c r="D64" s="2" t="s">
        <v>147</v>
      </c>
      <c r="E64" s="2" t="s">
        <v>148</v>
      </c>
      <c r="F64" s="2">
        <v>17</v>
      </c>
      <c r="G64" s="2">
        <v>13</v>
      </c>
      <c r="H64" s="2">
        <v>96</v>
      </c>
      <c r="I64" s="2" t="s">
        <v>29</v>
      </c>
      <c r="J64" s="4"/>
      <c r="K64" s="2">
        <v>26</v>
      </c>
      <c r="L64" s="6">
        <v>21</v>
      </c>
      <c r="M64" s="2">
        <f t="shared" si="1"/>
        <v>283.61</v>
      </c>
      <c r="N64" s="7" t="str">
        <f>IF(NOT(AND(J64="",L64="")),IF(OR(AND(L64&lt;&gt;"",NOT(ISNUMBER(L64))),IFERROR(MOD(L64,1),1)&gt;0,AND(ISNUMBER(L64),OR(L64&lt;0,L64&gt;95))),"Введите целое число от 0 до 95",IF(OR(AND(J64&lt;&gt;"",NOT(ISNUMBER(J64))),IFERROR(MOD(J64,1),1)&gt;0,AND(ISNUMBER(J64),OR(J64&lt;50,J64&gt;20000000))),"Введите целое число от 50 до 20000000",IF(NOT(ABS(IFERROR(VALUE(LEFT(M64,FIND("-",M64)-1)),M64)*100-(5000+2000000000)/2)&lt;=ABS(5000-2000000000)/2),"Цена со скидкой должна быть от 50 до 20000000",IF(IFERROR(VALUE(LEFT(M64,FIND("-",M64)-1)),M64)*229&lt;26566,"Вы уменьшили цену в несколько раз, товар попадет в карантин цен","")))),"")</f>
        <v/>
      </c>
    </row>
    <row r="65" spans="1:14" x14ac:dyDescent="0.25">
      <c r="A65" s="2" t="s">
        <v>19</v>
      </c>
      <c r="B65" s="2" t="s">
        <v>26</v>
      </c>
      <c r="C65" s="2">
        <v>211207221</v>
      </c>
      <c r="D65" s="2" t="s">
        <v>149</v>
      </c>
      <c r="E65" s="2" t="s">
        <v>150</v>
      </c>
      <c r="F65" s="2">
        <v>3</v>
      </c>
      <c r="G65" s="2">
        <v>7</v>
      </c>
      <c r="H65" s="2">
        <v>14</v>
      </c>
      <c r="I65" s="2" t="s">
        <v>29</v>
      </c>
      <c r="J65" s="4"/>
      <c r="K65" s="2">
        <v>26</v>
      </c>
      <c r="L65" s="6">
        <v>21</v>
      </c>
      <c r="M65" s="2">
        <f t="shared" si="1"/>
        <v>283.61</v>
      </c>
      <c r="N65" s="7" t="str">
        <f>IF(NOT(AND(J65="",L65="")),IF(OR(AND(L65&lt;&gt;"",NOT(ISNUMBER(L65))),IFERROR(MOD(L65,1),1)&gt;0,AND(ISNUMBER(L65),OR(L65&lt;0,L65&gt;95))),"Введите целое число от 0 до 95",IF(OR(AND(J65&lt;&gt;"",NOT(ISNUMBER(J65))),IFERROR(MOD(J65,1),1)&gt;0,AND(ISNUMBER(J65),OR(J65&lt;50,J65&gt;20000000))),"Введите целое число от 50 до 20000000",IF(NOT(ABS(IFERROR(VALUE(LEFT(M65,FIND("-",M65)-1)),M65)*100-(5000+2000000000)/2)&lt;=ABS(5000-2000000000)/2),"Цена со скидкой должна быть от 50 до 20000000",IF(IFERROR(VALUE(LEFT(M65,FIND("-",M65)-1)),M65)*229&lt;26566,"Вы уменьшили цену в несколько раз, товар попадет в карантин цен","")))),"")</f>
        <v/>
      </c>
    </row>
    <row r="66" spans="1:14" x14ac:dyDescent="0.25">
      <c r="A66" s="2" t="s">
        <v>19</v>
      </c>
      <c r="B66" s="2" t="s">
        <v>26</v>
      </c>
      <c r="C66" s="2">
        <v>211207222</v>
      </c>
      <c r="D66" s="2" t="s">
        <v>151</v>
      </c>
      <c r="E66" s="2" t="s">
        <v>152</v>
      </c>
      <c r="F66" s="2">
        <v>11</v>
      </c>
      <c r="G66" s="2">
        <v>11</v>
      </c>
      <c r="H66" s="2">
        <v>146</v>
      </c>
      <c r="I66" s="2" t="s">
        <v>29</v>
      </c>
      <c r="J66" s="4"/>
      <c r="K66" s="2">
        <v>34</v>
      </c>
      <c r="L66" s="6">
        <v>21</v>
      </c>
      <c r="M66" s="2">
        <f t="shared" ref="M66:M97" si="2">IF(J66="",ROUND(I66*(1-IF(ISBLANK(L66),K66,L66)/100),2),ROUND(J66*(1-IF(ISBLANK(L66),K66,L66)/100),2))</f>
        <v>283.61</v>
      </c>
      <c r="N66" s="7" t="str">
        <f>IF(NOT(AND(J66="",L66="")),IF(OR(AND(L66&lt;&gt;"",NOT(ISNUMBER(L66))),IFERROR(MOD(L66,1),1)&gt;0,AND(ISNUMBER(L66),OR(L66&lt;0,L66&gt;95))),"Введите целое число от 0 до 95",IF(OR(AND(J66&lt;&gt;"",NOT(ISNUMBER(J66))),IFERROR(MOD(J66,1),1)&gt;0,AND(ISNUMBER(J66),OR(J66&lt;50,J66&gt;20000000))),"Введите целое число от 50 до 20000000",IF(NOT(ABS(IFERROR(VALUE(LEFT(M66,FIND("-",M66)-1)),M66)*100-(5000+2000000000)/2)&lt;=ABS(5000-2000000000)/2),"Цена со скидкой должна быть от 50 до 20000000",IF(IFERROR(VALUE(LEFT(M66,FIND("-",M66)-1)),M66)*229&lt;23693,"Вы уменьшили цену в несколько раз, товар попадет в карантин цен","")))),"")</f>
        <v/>
      </c>
    </row>
    <row r="67" spans="1:14" x14ac:dyDescent="0.25">
      <c r="A67" s="2" t="s">
        <v>19</v>
      </c>
      <c r="B67" s="2" t="s">
        <v>26</v>
      </c>
      <c r="C67" s="2">
        <v>211207229</v>
      </c>
      <c r="D67" s="2" t="s">
        <v>153</v>
      </c>
      <c r="E67" s="2" t="s">
        <v>154</v>
      </c>
      <c r="F67" s="2">
        <v>6</v>
      </c>
      <c r="G67" s="2">
        <v>8</v>
      </c>
      <c r="H67" s="2">
        <v>51</v>
      </c>
      <c r="I67" s="2" t="s">
        <v>29</v>
      </c>
      <c r="J67" s="4"/>
      <c r="K67" s="2">
        <v>26</v>
      </c>
      <c r="L67" s="6">
        <v>21</v>
      </c>
      <c r="M67" s="2">
        <f t="shared" si="2"/>
        <v>283.61</v>
      </c>
      <c r="N67" s="7" t="str">
        <f>IF(NOT(AND(J67="",L67="")),IF(OR(AND(L67&lt;&gt;"",NOT(ISNUMBER(L67))),IFERROR(MOD(L67,1),1)&gt;0,AND(ISNUMBER(L67),OR(L67&lt;0,L67&gt;95))),"Введите целое число от 0 до 95",IF(OR(AND(J67&lt;&gt;"",NOT(ISNUMBER(J67))),IFERROR(MOD(J67,1),1)&gt;0,AND(ISNUMBER(J67),OR(J67&lt;50,J67&gt;20000000))),"Введите целое число от 50 до 20000000",IF(NOT(ABS(IFERROR(VALUE(LEFT(M67,FIND("-",M67)-1)),M67)*100-(5000+2000000000)/2)&lt;=ABS(5000-2000000000)/2),"Цена со скидкой должна быть от 50 до 20000000",IF(IFERROR(VALUE(LEFT(M67,FIND("-",M67)-1)),M67)*229&lt;26566,"Вы уменьшили цену в несколько раз, товар попадет в карантин цен","")))),"")</f>
        <v/>
      </c>
    </row>
    <row r="68" spans="1:14" x14ac:dyDescent="0.25">
      <c r="A68" s="2" t="s">
        <v>19</v>
      </c>
      <c r="B68" s="2" t="s">
        <v>26</v>
      </c>
      <c r="C68" s="2">
        <v>211207234</v>
      </c>
      <c r="D68" s="2" t="s">
        <v>155</v>
      </c>
      <c r="E68" s="2" t="s">
        <v>156</v>
      </c>
      <c r="F68" s="2">
        <v>3</v>
      </c>
      <c r="G68" s="2">
        <v>2</v>
      </c>
      <c r="H68" s="2">
        <v>129</v>
      </c>
      <c r="I68" s="2" t="s">
        <v>29</v>
      </c>
      <c r="J68" s="4"/>
      <c r="K68" s="2">
        <v>24</v>
      </c>
      <c r="L68" s="6">
        <v>21</v>
      </c>
      <c r="M68" s="2">
        <f t="shared" si="2"/>
        <v>283.61</v>
      </c>
      <c r="N68" s="7" t="str">
        <f>IF(NOT(AND(J68="",L68="")),IF(OR(AND(L68&lt;&gt;"",NOT(ISNUMBER(L68))),IFERROR(MOD(L68,1),1)&gt;0,AND(ISNUMBER(L68),OR(L68&lt;0,L68&gt;95))),"Введите целое число от 0 до 95",IF(OR(AND(J68&lt;&gt;"",NOT(ISNUMBER(J68))),IFERROR(MOD(J68,1),1)&gt;0,AND(ISNUMBER(J68),OR(J68&lt;50,J68&gt;20000000))),"Введите целое число от 50 до 20000000",IF(NOT(ABS(IFERROR(VALUE(LEFT(M68,FIND("-",M68)-1)),M68)*100-(5000+2000000000)/2)&lt;=ABS(5000-2000000000)/2),"Цена со скидкой должна быть от 50 до 20000000",IF(IFERROR(VALUE(LEFT(M68,FIND("-",M68)-1)),M68)*229&lt;27283,"Вы уменьшили цену в несколько раз, товар попадет в карантин цен","")))),"")</f>
        <v/>
      </c>
    </row>
    <row r="69" spans="1:14" x14ac:dyDescent="0.25">
      <c r="A69" s="2" t="s">
        <v>19</v>
      </c>
      <c r="B69" s="2" t="s">
        <v>26</v>
      </c>
      <c r="C69" s="2">
        <v>211207235</v>
      </c>
      <c r="D69" s="2" t="s">
        <v>157</v>
      </c>
      <c r="E69" s="2" t="s">
        <v>158</v>
      </c>
      <c r="F69" s="2">
        <v>7</v>
      </c>
      <c r="G69" s="2">
        <v>7</v>
      </c>
      <c r="H69" s="2">
        <v>56</v>
      </c>
      <c r="I69" s="2" t="s">
        <v>29</v>
      </c>
      <c r="J69" s="4"/>
      <c r="K69" s="2">
        <v>35</v>
      </c>
      <c r="L69" s="6">
        <v>21</v>
      </c>
      <c r="M69" s="2">
        <f t="shared" si="2"/>
        <v>283.61</v>
      </c>
      <c r="N69" s="7" t="str">
        <f>IF(NOT(AND(J69="",L69="")),IF(OR(AND(L69&lt;&gt;"",NOT(ISNUMBER(L69))),IFERROR(MOD(L69,1),1)&gt;0,AND(ISNUMBER(L69),OR(L69&lt;0,L69&gt;95))),"Введите целое число от 0 до 95",IF(OR(AND(J69&lt;&gt;"",NOT(ISNUMBER(J69))),IFERROR(MOD(J69,1),1)&gt;0,AND(ISNUMBER(J69),OR(J69&lt;50,J69&gt;20000000))),"Введите целое число от 50 до 20000000",IF(NOT(ABS(IFERROR(VALUE(LEFT(M69,FIND("-",M69)-1)),M69)*100-(5000+2000000000)/2)&lt;=ABS(5000-2000000000)/2),"Цена со скидкой должна быть от 50 до 20000000",IF(IFERROR(VALUE(LEFT(M69,FIND("-",M69)-1)),M69)*229&lt;23335,"Вы уменьшили цену в несколько раз, товар попадет в карантин цен","")))),"")</f>
        <v/>
      </c>
    </row>
    <row r="70" spans="1:14" x14ac:dyDescent="0.25">
      <c r="A70" s="2" t="s">
        <v>19</v>
      </c>
      <c r="B70" s="2" t="s">
        <v>26</v>
      </c>
      <c r="C70" s="2">
        <v>212036987</v>
      </c>
      <c r="D70" s="2" t="s">
        <v>159</v>
      </c>
      <c r="E70" s="2" t="s">
        <v>160</v>
      </c>
      <c r="F70" s="2">
        <v>10</v>
      </c>
      <c r="G70" s="2">
        <v>15</v>
      </c>
      <c r="H70" s="2">
        <v>70</v>
      </c>
      <c r="I70" s="2" t="s">
        <v>29</v>
      </c>
      <c r="J70" s="4"/>
      <c r="K70" s="2">
        <v>35</v>
      </c>
      <c r="L70" s="6">
        <v>21</v>
      </c>
      <c r="M70" s="2">
        <f t="shared" si="2"/>
        <v>283.61</v>
      </c>
      <c r="N70" s="7" t="str">
        <f>IF(NOT(AND(J70="",L70="")),IF(OR(AND(L70&lt;&gt;"",NOT(ISNUMBER(L70))),IFERROR(MOD(L70,1),1)&gt;0,AND(ISNUMBER(L70),OR(L70&lt;0,L70&gt;95))),"Введите целое число от 0 до 95",IF(OR(AND(J70&lt;&gt;"",NOT(ISNUMBER(J70))),IFERROR(MOD(J70,1),1)&gt;0,AND(ISNUMBER(J70),OR(J70&lt;50,J70&gt;20000000))),"Введите целое число от 50 до 20000000",IF(NOT(ABS(IFERROR(VALUE(LEFT(M70,FIND("-",M70)-1)),M70)*100-(5000+2000000000)/2)&lt;=ABS(5000-2000000000)/2),"Цена со скидкой должна быть от 50 до 20000000",IF(IFERROR(VALUE(LEFT(M70,FIND("-",M70)-1)),M70)*229&lt;23335,"Вы уменьшили цену в несколько раз, товар попадет в карантин цен","")))),"")</f>
        <v/>
      </c>
    </row>
    <row r="71" spans="1:14" x14ac:dyDescent="0.25">
      <c r="A71" s="2" t="s">
        <v>19</v>
      </c>
      <c r="B71" s="2" t="s">
        <v>26</v>
      </c>
      <c r="C71" s="2">
        <v>216160244</v>
      </c>
      <c r="D71" s="2" t="s">
        <v>161</v>
      </c>
      <c r="E71" s="2" t="s">
        <v>162</v>
      </c>
      <c r="F71" s="2">
        <v>4</v>
      </c>
      <c r="G71" s="2">
        <v>4</v>
      </c>
      <c r="H71" s="2">
        <v>999</v>
      </c>
      <c r="I71" s="2" t="s">
        <v>29</v>
      </c>
      <c r="J71" s="4"/>
      <c r="K71" s="2">
        <v>19</v>
      </c>
      <c r="L71" s="6">
        <v>21</v>
      </c>
      <c r="M71" s="2">
        <f t="shared" si="2"/>
        <v>283.61</v>
      </c>
      <c r="N71" s="7" t="str">
        <f>IF(NOT(AND(J71="",L71="")),IF(OR(AND(L71&lt;&gt;"",NOT(ISNUMBER(L71))),IFERROR(MOD(L71,1),1)&gt;0,AND(ISNUMBER(L71),OR(L71&lt;0,L71&gt;95))),"Введите целое число от 0 до 95",IF(OR(AND(J71&lt;&gt;"",NOT(ISNUMBER(J71))),IFERROR(MOD(J71,1),1)&gt;0,AND(ISNUMBER(J71),OR(J71&lt;50,J71&gt;20000000))),"Введите целое число от 50 до 20000000",IF(NOT(ABS(IFERROR(VALUE(LEFT(M71,FIND("-",M71)-1)),M71)*100-(5000+2000000000)/2)&lt;=ABS(5000-2000000000)/2),"Цена со скидкой должна быть от 50 до 20000000",IF(IFERROR(VALUE(LEFT(M71,FIND("-",M71)-1)),M71)*229&lt;29079,"Вы уменьшили цену в несколько раз, товар попадет в карантин цен","")))),"")</f>
        <v/>
      </c>
    </row>
    <row r="72" spans="1:14" x14ac:dyDescent="0.25">
      <c r="A72" s="2" t="s">
        <v>19</v>
      </c>
      <c r="B72" s="2" t="s">
        <v>26</v>
      </c>
      <c r="C72" s="2">
        <v>216160245</v>
      </c>
      <c r="D72" s="2" t="s">
        <v>163</v>
      </c>
      <c r="E72" s="2" t="s">
        <v>164</v>
      </c>
      <c r="F72" s="2">
        <v>8</v>
      </c>
      <c r="G72" s="2">
        <v>8</v>
      </c>
      <c r="H72" s="2">
        <v>999</v>
      </c>
      <c r="I72" s="2" t="s">
        <v>29</v>
      </c>
      <c r="J72" s="4"/>
      <c r="K72" s="2">
        <v>37</v>
      </c>
      <c r="L72" s="6">
        <v>21</v>
      </c>
      <c r="M72" s="2">
        <f t="shared" si="2"/>
        <v>283.61</v>
      </c>
      <c r="N72" s="7" t="str">
        <f>IF(NOT(AND(J72="",L72="")),IF(OR(AND(L72&lt;&gt;"",NOT(ISNUMBER(L72))),IFERROR(MOD(L72,1),1)&gt;0,AND(ISNUMBER(L72),OR(L72&lt;0,L72&gt;95))),"Введите целое число от 0 до 95",IF(OR(AND(J72&lt;&gt;"",NOT(ISNUMBER(J72))),IFERROR(MOD(J72,1),1)&gt;0,AND(ISNUMBER(J72),OR(J72&lt;50,J72&gt;20000000))),"Введите целое число от 50 до 20000000",IF(NOT(ABS(IFERROR(VALUE(LEFT(M72,FIND("-",M72)-1)),M72)*100-(5000+2000000000)/2)&lt;=ABS(5000-2000000000)/2),"Цена со скидкой должна быть от 50 до 20000000",IF(IFERROR(VALUE(LEFT(M72,FIND("-",M72)-1)),M72)*229&lt;22617,"Вы уменьшили цену в несколько раз, товар попадет в карантин цен","")))),"")</f>
        <v/>
      </c>
    </row>
    <row r="73" spans="1:14" x14ac:dyDescent="0.25">
      <c r="A73" s="2" t="s">
        <v>19</v>
      </c>
      <c r="B73" s="2" t="s">
        <v>26</v>
      </c>
      <c r="C73" s="2">
        <v>216160247</v>
      </c>
      <c r="D73" s="2" t="s">
        <v>165</v>
      </c>
      <c r="E73" s="2" t="s">
        <v>166</v>
      </c>
      <c r="F73" s="2">
        <v>18</v>
      </c>
      <c r="G73" s="2">
        <v>28</v>
      </c>
      <c r="H73" s="2">
        <v>999</v>
      </c>
      <c r="I73" s="2" t="s">
        <v>29</v>
      </c>
      <c r="J73" s="4"/>
      <c r="K73" s="2">
        <v>26</v>
      </c>
      <c r="L73" s="6">
        <v>21</v>
      </c>
      <c r="M73" s="2">
        <f t="shared" si="2"/>
        <v>283.61</v>
      </c>
      <c r="N73" s="7" t="str">
        <f>IF(NOT(AND(J73="",L73="")),IF(OR(AND(L73&lt;&gt;"",NOT(ISNUMBER(L73))),IFERROR(MOD(L73,1),1)&gt;0,AND(ISNUMBER(L73),OR(L73&lt;0,L73&gt;95))),"Введите целое число от 0 до 95",IF(OR(AND(J73&lt;&gt;"",NOT(ISNUMBER(J73))),IFERROR(MOD(J73,1),1)&gt;0,AND(ISNUMBER(J73),OR(J73&lt;50,J73&gt;20000000))),"Введите целое число от 50 до 20000000",IF(NOT(ABS(IFERROR(VALUE(LEFT(M73,FIND("-",M73)-1)),M73)*100-(5000+2000000000)/2)&lt;=ABS(5000-2000000000)/2),"Цена со скидкой должна быть от 50 до 20000000",IF(IFERROR(VALUE(LEFT(M73,FIND("-",M73)-1)),M73)*229&lt;26566,"Вы уменьшили цену в несколько раз, товар попадет в карантин цен","")))),"")</f>
        <v/>
      </c>
    </row>
    <row r="74" spans="1:14" x14ac:dyDescent="0.25">
      <c r="A74" s="2" t="s">
        <v>19</v>
      </c>
      <c r="B74" s="2" t="s">
        <v>26</v>
      </c>
      <c r="C74" s="2">
        <v>216160255</v>
      </c>
      <c r="D74" s="2" t="s">
        <v>167</v>
      </c>
      <c r="E74" s="2" t="s">
        <v>168</v>
      </c>
      <c r="F74" s="2">
        <v>4</v>
      </c>
      <c r="G74" s="2">
        <v>16</v>
      </c>
      <c r="H74" s="2">
        <v>65</v>
      </c>
      <c r="I74" s="2" t="s">
        <v>29</v>
      </c>
      <c r="J74" s="4"/>
      <c r="K74" s="2">
        <v>37</v>
      </c>
      <c r="L74" s="6">
        <v>21</v>
      </c>
      <c r="M74" s="2">
        <f t="shared" si="2"/>
        <v>283.61</v>
      </c>
      <c r="N74" s="7" t="str">
        <f>IF(NOT(AND(J74="",L74="")),IF(OR(AND(L74&lt;&gt;"",NOT(ISNUMBER(L74))),IFERROR(MOD(L74,1),1)&gt;0,AND(ISNUMBER(L74),OR(L74&lt;0,L74&gt;95))),"Введите целое число от 0 до 95",IF(OR(AND(J74&lt;&gt;"",NOT(ISNUMBER(J74))),IFERROR(MOD(J74,1),1)&gt;0,AND(ISNUMBER(J74),OR(J74&lt;50,J74&gt;20000000))),"Введите целое число от 50 до 20000000",IF(NOT(ABS(IFERROR(VALUE(LEFT(M74,FIND("-",M74)-1)),M74)*100-(5000+2000000000)/2)&lt;=ABS(5000-2000000000)/2),"Цена со скидкой должна быть от 50 до 20000000",IF(IFERROR(VALUE(LEFT(M74,FIND("-",M74)-1)),M74)*229&lt;22617,"Вы уменьшили цену в несколько раз, товар попадет в карантин цен","")))),"")</f>
        <v/>
      </c>
    </row>
    <row r="75" spans="1:14" x14ac:dyDescent="0.25">
      <c r="A75" s="2" t="s">
        <v>19</v>
      </c>
      <c r="B75" s="2" t="s">
        <v>26</v>
      </c>
      <c r="C75" s="2">
        <v>216160259</v>
      </c>
      <c r="D75" s="2" t="s">
        <v>169</v>
      </c>
      <c r="E75" s="2" t="s">
        <v>170</v>
      </c>
      <c r="F75" s="2">
        <v>5</v>
      </c>
      <c r="G75" s="2">
        <v>8</v>
      </c>
      <c r="H75" s="2">
        <v>97</v>
      </c>
      <c r="I75" s="2" t="s">
        <v>29</v>
      </c>
      <c r="J75" s="4"/>
      <c r="K75" s="2">
        <v>26</v>
      </c>
      <c r="L75" s="6">
        <v>21</v>
      </c>
      <c r="M75" s="2">
        <f t="shared" si="2"/>
        <v>283.61</v>
      </c>
      <c r="N75" s="7" t="str">
        <f>IF(NOT(AND(J75="",L75="")),IF(OR(AND(L75&lt;&gt;"",NOT(ISNUMBER(L75))),IFERROR(MOD(L75,1),1)&gt;0,AND(ISNUMBER(L75),OR(L75&lt;0,L75&gt;95))),"Введите целое число от 0 до 95",IF(OR(AND(J75&lt;&gt;"",NOT(ISNUMBER(J75))),IFERROR(MOD(J75,1),1)&gt;0,AND(ISNUMBER(J75),OR(J75&lt;50,J75&gt;20000000))),"Введите целое число от 50 до 20000000",IF(NOT(ABS(IFERROR(VALUE(LEFT(M75,FIND("-",M75)-1)),M75)*100-(5000+2000000000)/2)&lt;=ABS(5000-2000000000)/2),"Цена со скидкой должна быть от 50 до 20000000",IF(IFERROR(VALUE(LEFT(M75,FIND("-",M75)-1)),M75)*229&lt;26566,"Вы уменьшили цену в несколько раз, товар попадет в карантин цен","")))),"")</f>
        <v/>
      </c>
    </row>
    <row r="76" spans="1:14" x14ac:dyDescent="0.25">
      <c r="A76" s="2" t="s">
        <v>19</v>
      </c>
      <c r="B76" s="2" t="s">
        <v>26</v>
      </c>
      <c r="C76" s="2">
        <v>216160267</v>
      </c>
      <c r="D76" s="2" t="s">
        <v>171</v>
      </c>
      <c r="E76" s="2" t="s">
        <v>172</v>
      </c>
      <c r="F76" s="2">
        <v>1</v>
      </c>
      <c r="G76" s="2">
        <v>12</v>
      </c>
      <c r="H76" s="2">
        <v>21</v>
      </c>
      <c r="I76" s="2" t="s">
        <v>29</v>
      </c>
      <c r="J76" s="4"/>
      <c r="K76" s="2">
        <v>37</v>
      </c>
      <c r="L76" s="6">
        <v>21</v>
      </c>
      <c r="M76" s="2">
        <f t="shared" si="2"/>
        <v>283.61</v>
      </c>
      <c r="N76" s="7" t="str">
        <f>IF(NOT(AND(J76="",L76="")),IF(OR(AND(L76&lt;&gt;"",NOT(ISNUMBER(L76))),IFERROR(MOD(L76,1),1)&gt;0,AND(ISNUMBER(L76),OR(L76&lt;0,L76&gt;95))),"Введите целое число от 0 до 95",IF(OR(AND(J76&lt;&gt;"",NOT(ISNUMBER(J76))),IFERROR(MOD(J76,1),1)&gt;0,AND(ISNUMBER(J76),OR(J76&lt;50,J76&gt;20000000))),"Введите целое число от 50 до 20000000",IF(NOT(ABS(IFERROR(VALUE(LEFT(M76,FIND("-",M76)-1)),M76)*100-(5000+2000000000)/2)&lt;=ABS(5000-2000000000)/2),"Цена со скидкой должна быть от 50 до 20000000",IF(IFERROR(VALUE(LEFT(M76,FIND("-",M76)-1)),M76)*229&lt;22617,"Вы уменьшили цену в несколько раз, товар попадет в карантин цен","")))),"")</f>
        <v/>
      </c>
    </row>
    <row r="77" spans="1:14" x14ac:dyDescent="0.25">
      <c r="A77" s="2" t="s">
        <v>19</v>
      </c>
      <c r="B77" s="2" t="s">
        <v>26</v>
      </c>
      <c r="C77" s="2">
        <v>216160268</v>
      </c>
      <c r="D77" s="2" t="s">
        <v>173</v>
      </c>
      <c r="E77" s="2" t="s">
        <v>174</v>
      </c>
      <c r="F77" s="2">
        <v>10</v>
      </c>
      <c r="G77" s="2">
        <v>9</v>
      </c>
      <c r="H77" s="2">
        <v>84</v>
      </c>
      <c r="I77" s="2" t="s">
        <v>29</v>
      </c>
      <c r="J77" s="4"/>
      <c r="K77" s="2">
        <v>26</v>
      </c>
      <c r="L77" s="6">
        <v>21</v>
      </c>
      <c r="M77" s="2">
        <f t="shared" si="2"/>
        <v>283.61</v>
      </c>
      <c r="N77" s="7" t="str">
        <f>IF(NOT(AND(J77="",L77="")),IF(OR(AND(L77&lt;&gt;"",NOT(ISNUMBER(L77))),IFERROR(MOD(L77,1),1)&gt;0,AND(ISNUMBER(L77),OR(L77&lt;0,L77&gt;95))),"Введите целое число от 0 до 95",IF(OR(AND(J77&lt;&gt;"",NOT(ISNUMBER(J77))),IFERROR(MOD(J77,1),1)&gt;0,AND(ISNUMBER(J77),OR(J77&lt;50,J77&gt;20000000))),"Введите целое число от 50 до 20000000",IF(NOT(ABS(IFERROR(VALUE(LEFT(M77,FIND("-",M77)-1)),M77)*100-(5000+2000000000)/2)&lt;=ABS(5000-2000000000)/2),"Цена со скидкой должна быть от 50 до 20000000",IF(IFERROR(VALUE(LEFT(M77,FIND("-",M77)-1)),M77)*229&lt;26566,"Вы уменьшили цену в несколько раз, товар попадет в карантин цен","")))),"")</f>
        <v/>
      </c>
    </row>
    <row r="78" spans="1:14" x14ac:dyDescent="0.25">
      <c r="A78" s="2" t="s">
        <v>19</v>
      </c>
      <c r="B78" s="2" t="s">
        <v>26</v>
      </c>
      <c r="C78" s="2">
        <v>216160269</v>
      </c>
      <c r="D78" s="2" t="s">
        <v>175</v>
      </c>
      <c r="E78" s="2" t="s">
        <v>176</v>
      </c>
      <c r="F78" s="2">
        <v>4</v>
      </c>
      <c r="G78" s="2">
        <v>3</v>
      </c>
      <c r="H78" s="2">
        <v>999</v>
      </c>
      <c r="I78" s="2" t="s">
        <v>29</v>
      </c>
      <c r="J78" s="4"/>
      <c r="K78" s="2">
        <v>26</v>
      </c>
      <c r="L78" s="6">
        <v>21</v>
      </c>
      <c r="M78" s="2">
        <f t="shared" si="2"/>
        <v>283.61</v>
      </c>
      <c r="N78" s="7" t="str">
        <f>IF(NOT(AND(J78="",L78="")),IF(OR(AND(L78&lt;&gt;"",NOT(ISNUMBER(L78))),IFERROR(MOD(L78,1),1)&gt;0,AND(ISNUMBER(L78),OR(L78&lt;0,L78&gt;95))),"Введите целое число от 0 до 95",IF(OR(AND(J78&lt;&gt;"",NOT(ISNUMBER(J78))),IFERROR(MOD(J78,1),1)&gt;0,AND(ISNUMBER(J78),OR(J78&lt;50,J78&gt;20000000))),"Введите целое число от 50 до 20000000",IF(NOT(ABS(IFERROR(VALUE(LEFT(M78,FIND("-",M78)-1)),M78)*100-(5000+2000000000)/2)&lt;=ABS(5000-2000000000)/2),"Цена со скидкой должна быть от 50 до 20000000",IF(IFERROR(VALUE(LEFT(M78,FIND("-",M78)-1)),M78)*229&lt;26566,"Вы уменьшили цену в несколько раз, товар попадет в карантин цен","")))),"")</f>
        <v/>
      </c>
    </row>
    <row r="79" spans="1:14" x14ac:dyDescent="0.25">
      <c r="A79" s="2" t="s">
        <v>19</v>
      </c>
      <c r="B79" s="2" t="s">
        <v>26</v>
      </c>
      <c r="C79" s="2">
        <v>216160270</v>
      </c>
      <c r="D79" s="2" t="s">
        <v>177</v>
      </c>
      <c r="E79" s="2" t="s">
        <v>178</v>
      </c>
      <c r="F79" s="2">
        <v>6</v>
      </c>
      <c r="G79" s="2">
        <v>7</v>
      </c>
      <c r="H79" s="2">
        <v>999</v>
      </c>
      <c r="I79" s="2" t="s">
        <v>29</v>
      </c>
      <c r="J79" s="4"/>
      <c r="K79" s="2">
        <v>26</v>
      </c>
      <c r="L79" s="6">
        <v>21</v>
      </c>
      <c r="M79" s="2">
        <f t="shared" si="2"/>
        <v>283.61</v>
      </c>
      <c r="N79" s="7" t="str">
        <f>IF(NOT(AND(J79="",L79="")),IF(OR(AND(L79&lt;&gt;"",NOT(ISNUMBER(L79))),IFERROR(MOD(L79,1),1)&gt;0,AND(ISNUMBER(L79),OR(L79&lt;0,L79&gt;95))),"Введите целое число от 0 до 95",IF(OR(AND(J79&lt;&gt;"",NOT(ISNUMBER(J79))),IFERROR(MOD(J79,1),1)&gt;0,AND(ISNUMBER(J79),OR(J79&lt;50,J79&gt;20000000))),"Введите целое число от 50 до 20000000",IF(NOT(ABS(IFERROR(VALUE(LEFT(M79,FIND("-",M79)-1)),M79)*100-(5000+2000000000)/2)&lt;=ABS(5000-2000000000)/2),"Цена со скидкой должна быть от 50 до 20000000",IF(IFERROR(VALUE(LEFT(M79,FIND("-",M79)-1)),M79)*229&lt;26566,"Вы уменьшили цену в несколько раз, товар попадет в карантин цен","")))),"")</f>
        <v/>
      </c>
    </row>
    <row r="80" spans="1:14" x14ac:dyDescent="0.25">
      <c r="A80" s="2" t="s">
        <v>19</v>
      </c>
      <c r="B80" s="2" t="s">
        <v>26</v>
      </c>
      <c r="C80" s="2">
        <v>216160272</v>
      </c>
      <c r="D80" s="2" t="s">
        <v>179</v>
      </c>
      <c r="E80" s="2" t="s">
        <v>180</v>
      </c>
      <c r="F80" s="2">
        <v>28</v>
      </c>
      <c r="G80" s="2">
        <v>21</v>
      </c>
      <c r="H80" s="2">
        <v>70</v>
      </c>
      <c r="I80" s="2" t="s">
        <v>181</v>
      </c>
      <c r="J80" s="4"/>
      <c r="K80" s="2">
        <v>27</v>
      </c>
      <c r="L80" s="6">
        <v>21</v>
      </c>
      <c r="M80" s="2">
        <f t="shared" si="2"/>
        <v>237</v>
      </c>
      <c r="N80" s="7" t="str">
        <f>IF(NOT(AND(J80="",L80="")),IF(OR(AND(L80&lt;&gt;"",NOT(ISNUMBER(L80))),IFERROR(MOD(L80,1),1)&gt;0,AND(ISNUMBER(L80),OR(L80&lt;0,L80&gt;95))),"Введите целое число от 0 до 95",IF(OR(AND(J80&lt;&gt;"",NOT(ISNUMBER(J80))),IFERROR(MOD(J80,1),1)&gt;0,AND(ISNUMBER(J80),OR(J80&lt;50,J80&gt;20000000))),"Введите целое число от 50 до 20000000",IF(NOT(ABS(IFERROR(VALUE(LEFT(M80,FIND("-",M80)-1)),M80)*100-(5000+2000000000)/2)&lt;=ABS(5000-2000000000)/2),"Цена со скидкой должна быть от 50 до 20000000",IF(IFERROR(VALUE(LEFT(M80,FIND("-",M80)-1)),M80)*229&lt;21900,"Вы уменьшили цену в несколько раз, товар попадет в карантин цен","")))),"")</f>
        <v/>
      </c>
    </row>
    <row r="81" spans="1:14" x14ac:dyDescent="0.25">
      <c r="A81" s="2" t="s">
        <v>19</v>
      </c>
      <c r="B81" s="2" t="s">
        <v>26</v>
      </c>
      <c r="C81" s="2">
        <v>216160275</v>
      </c>
      <c r="D81" s="2" t="s">
        <v>182</v>
      </c>
      <c r="E81" s="2" t="s">
        <v>183</v>
      </c>
      <c r="F81" s="2">
        <v>20</v>
      </c>
      <c r="G81" s="2">
        <v>15</v>
      </c>
      <c r="H81" s="2">
        <v>392</v>
      </c>
      <c r="I81" s="2" t="s">
        <v>29</v>
      </c>
      <c r="J81" s="4"/>
      <c r="K81" s="2">
        <v>36</v>
      </c>
      <c r="L81" s="6">
        <v>21</v>
      </c>
      <c r="M81" s="2">
        <f t="shared" si="2"/>
        <v>283.61</v>
      </c>
      <c r="N81" s="7" t="str">
        <f>IF(NOT(AND(J81="",L81="")),IF(OR(AND(L81&lt;&gt;"",NOT(ISNUMBER(L81))),IFERROR(MOD(L81,1),1)&gt;0,AND(ISNUMBER(L81),OR(L81&lt;0,L81&gt;95))),"Введите целое число от 0 до 95",IF(OR(AND(J81&lt;&gt;"",NOT(ISNUMBER(J81))),IFERROR(MOD(J81,1),1)&gt;0,AND(ISNUMBER(J81),OR(J81&lt;50,J81&gt;20000000))),"Введите целое число от 50 до 20000000",IF(NOT(ABS(IFERROR(VALUE(LEFT(M81,FIND("-",M81)-1)),M81)*100-(5000+2000000000)/2)&lt;=ABS(5000-2000000000)/2),"Цена со скидкой должна быть от 50 до 20000000",IF(IFERROR(VALUE(LEFT(M81,FIND("-",M81)-1)),M81)*229&lt;22976,"Вы уменьшили цену в несколько раз, товар попадет в карантин цен","")))),"")</f>
        <v/>
      </c>
    </row>
    <row r="82" spans="1:14" x14ac:dyDescent="0.25">
      <c r="A82" s="2" t="s">
        <v>19</v>
      </c>
      <c r="B82" s="2" t="s">
        <v>26</v>
      </c>
      <c r="C82" s="2">
        <v>216160277</v>
      </c>
      <c r="D82" s="2" t="s">
        <v>184</v>
      </c>
      <c r="E82" s="2" t="s">
        <v>185</v>
      </c>
      <c r="F82" s="2">
        <v>8</v>
      </c>
      <c r="G82" s="2">
        <v>14</v>
      </c>
      <c r="H82" s="2">
        <v>999</v>
      </c>
      <c r="I82" s="2" t="s">
        <v>29</v>
      </c>
      <c r="J82" s="4"/>
      <c r="K82" s="2">
        <v>25</v>
      </c>
      <c r="L82" s="6">
        <v>21</v>
      </c>
      <c r="M82" s="2">
        <f t="shared" si="2"/>
        <v>283.61</v>
      </c>
      <c r="N82" s="7" t="str">
        <f>IF(NOT(AND(J82="",L82="")),IF(OR(AND(L82&lt;&gt;"",NOT(ISNUMBER(L82))),IFERROR(MOD(L82,1),1)&gt;0,AND(ISNUMBER(L82),OR(L82&lt;0,L82&gt;95))),"Введите целое число от 0 до 95",IF(OR(AND(J82&lt;&gt;"",NOT(ISNUMBER(J82))),IFERROR(MOD(J82,1),1)&gt;0,AND(ISNUMBER(J82),OR(J82&lt;50,J82&gt;20000000))),"Введите целое число от 50 до 20000000",IF(NOT(ABS(IFERROR(VALUE(LEFT(M82,FIND("-",M82)-1)),M82)*100-(5000+2000000000)/2)&lt;=ABS(5000-2000000000)/2),"Цена со скидкой должна быть от 50 до 20000000",IF(IFERROR(VALUE(LEFT(M82,FIND("-",M82)-1)),M82)*229&lt;26925,"Вы уменьшили цену в несколько раз, товар попадет в карантин цен","")))),"")</f>
        <v/>
      </c>
    </row>
    <row r="83" spans="1:14" x14ac:dyDescent="0.25">
      <c r="A83" s="2" t="s">
        <v>19</v>
      </c>
      <c r="B83" s="2" t="s">
        <v>26</v>
      </c>
      <c r="C83" s="2">
        <v>216160280</v>
      </c>
      <c r="D83" s="2" t="s">
        <v>186</v>
      </c>
      <c r="E83" s="2" t="s">
        <v>187</v>
      </c>
      <c r="F83" s="2">
        <v>3</v>
      </c>
      <c r="G83" s="2">
        <v>10</v>
      </c>
      <c r="H83" s="2">
        <v>108</v>
      </c>
      <c r="I83" s="2" t="s">
        <v>29</v>
      </c>
      <c r="J83" s="4"/>
      <c r="K83" s="2">
        <v>26</v>
      </c>
      <c r="L83" s="6">
        <v>21</v>
      </c>
      <c r="M83" s="2">
        <f t="shared" si="2"/>
        <v>283.61</v>
      </c>
      <c r="N83" s="7" t="str">
        <f>IF(NOT(AND(J83="",L83="")),IF(OR(AND(L83&lt;&gt;"",NOT(ISNUMBER(L83))),IFERROR(MOD(L83,1),1)&gt;0,AND(ISNUMBER(L83),OR(L83&lt;0,L83&gt;95))),"Введите целое число от 0 до 95",IF(OR(AND(J83&lt;&gt;"",NOT(ISNUMBER(J83))),IFERROR(MOD(J83,1),1)&gt;0,AND(ISNUMBER(J83),OR(J83&lt;50,J83&gt;20000000))),"Введите целое число от 50 до 20000000",IF(NOT(ABS(IFERROR(VALUE(LEFT(M83,FIND("-",M83)-1)),M83)*100-(5000+2000000000)/2)&lt;=ABS(5000-2000000000)/2),"Цена со скидкой должна быть от 50 до 20000000",IF(IFERROR(VALUE(LEFT(M83,FIND("-",M83)-1)),M83)*229&lt;26566,"Вы уменьшили цену в несколько раз, товар попадет в карантин цен","")))),"")</f>
        <v/>
      </c>
    </row>
    <row r="84" spans="1:14" x14ac:dyDescent="0.25">
      <c r="A84" s="2" t="s">
        <v>19</v>
      </c>
      <c r="B84" s="2" t="s">
        <v>26</v>
      </c>
      <c r="C84" s="2">
        <v>196405768</v>
      </c>
      <c r="D84" s="2" t="s">
        <v>188</v>
      </c>
      <c r="E84" s="2" t="s">
        <v>189</v>
      </c>
      <c r="F84" s="2">
        <v>2</v>
      </c>
      <c r="G84" s="2">
        <v>8</v>
      </c>
      <c r="H84" s="2">
        <v>20</v>
      </c>
      <c r="I84" s="2" t="s">
        <v>29</v>
      </c>
      <c r="J84" s="4"/>
      <c r="K84" s="2">
        <v>26</v>
      </c>
      <c r="L84" s="6">
        <v>21</v>
      </c>
      <c r="M84" s="2">
        <f t="shared" si="2"/>
        <v>283.61</v>
      </c>
      <c r="N84" s="7" t="str">
        <f>IF(NOT(AND(J84="",L84="")),IF(OR(AND(L84&lt;&gt;"",NOT(ISNUMBER(L84))),IFERROR(MOD(L84,1),1)&gt;0,AND(ISNUMBER(L84),OR(L84&lt;0,L84&gt;95))),"Введите целое число от 0 до 95",IF(OR(AND(J84&lt;&gt;"",NOT(ISNUMBER(J84))),IFERROR(MOD(J84,1),1)&gt;0,AND(ISNUMBER(J84),OR(J84&lt;50,J84&gt;20000000))),"Введите целое число от 50 до 20000000",IF(NOT(ABS(IFERROR(VALUE(LEFT(M84,FIND("-",M84)-1)),M84)*100-(5000+2000000000)/2)&lt;=ABS(5000-2000000000)/2),"Цена со скидкой должна быть от 50 до 20000000",IF(IFERROR(VALUE(LEFT(M84,FIND("-",M84)-1)),M84)*229&lt;26566,"Вы уменьшили цену в несколько раз, товар попадет в карантин цен","")))),"")</f>
        <v/>
      </c>
    </row>
    <row r="85" spans="1:14" x14ac:dyDescent="0.25">
      <c r="A85" s="2" t="s">
        <v>19</v>
      </c>
      <c r="B85" s="2" t="s">
        <v>26</v>
      </c>
      <c r="C85" s="2">
        <v>196405772</v>
      </c>
      <c r="D85" s="2" t="s">
        <v>190</v>
      </c>
      <c r="E85" s="2" t="s">
        <v>191</v>
      </c>
      <c r="F85" s="2">
        <v>10</v>
      </c>
      <c r="G85" s="2">
        <v>15</v>
      </c>
      <c r="H85" s="2">
        <v>76</v>
      </c>
      <c r="I85" s="2" t="s">
        <v>29</v>
      </c>
      <c r="J85" s="4"/>
      <c r="K85" s="2">
        <v>26</v>
      </c>
      <c r="L85" s="6">
        <v>21</v>
      </c>
      <c r="M85" s="2">
        <f t="shared" si="2"/>
        <v>283.61</v>
      </c>
      <c r="N85" s="7" t="str">
        <f>IF(NOT(AND(J85="",L85="")),IF(OR(AND(L85&lt;&gt;"",NOT(ISNUMBER(L85))),IFERROR(MOD(L85,1),1)&gt;0,AND(ISNUMBER(L85),OR(L85&lt;0,L85&gt;95))),"Введите целое число от 0 до 95",IF(OR(AND(J85&lt;&gt;"",NOT(ISNUMBER(J85))),IFERROR(MOD(J85,1),1)&gt;0,AND(ISNUMBER(J85),OR(J85&lt;50,J85&gt;20000000))),"Введите целое число от 50 до 20000000",IF(NOT(ABS(IFERROR(VALUE(LEFT(M85,FIND("-",M85)-1)),M85)*100-(5000+2000000000)/2)&lt;=ABS(5000-2000000000)/2),"Цена со скидкой должна быть от 50 до 20000000",IF(IFERROR(VALUE(LEFT(M85,FIND("-",M85)-1)),M85)*229&lt;26566,"Вы уменьшили цену в несколько раз, товар попадет в карантин цен","")))),"")</f>
        <v/>
      </c>
    </row>
    <row r="86" spans="1:14" x14ac:dyDescent="0.25">
      <c r="A86" s="2" t="s">
        <v>19</v>
      </c>
      <c r="B86" s="2" t="s">
        <v>26</v>
      </c>
      <c r="C86" s="2">
        <v>196405773</v>
      </c>
      <c r="D86" s="2" t="s">
        <v>192</v>
      </c>
      <c r="E86" s="2" t="s">
        <v>193</v>
      </c>
      <c r="F86" s="2">
        <v>13</v>
      </c>
      <c r="G86" s="2">
        <v>13</v>
      </c>
      <c r="H86" s="2">
        <v>258</v>
      </c>
      <c r="I86" s="2" t="s">
        <v>29</v>
      </c>
      <c r="J86" s="4"/>
      <c r="K86" s="2">
        <v>26</v>
      </c>
      <c r="L86" s="6">
        <v>21</v>
      </c>
      <c r="M86" s="2">
        <f t="shared" si="2"/>
        <v>283.61</v>
      </c>
      <c r="N86" s="7" t="str">
        <f>IF(NOT(AND(J86="",L86="")),IF(OR(AND(L86&lt;&gt;"",NOT(ISNUMBER(L86))),IFERROR(MOD(L86,1),1)&gt;0,AND(ISNUMBER(L86),OR(L86&lt;0,L86&gt;95))),"Введите целое число от 0 до 95",IF(OR(AND(J86&lt;&gt;"",NOT(ISNUMBER(J86))),IFERROR(MOD(J86,1),1)&gt;0,AND(ISNUMBER(J86),OR(J86&lt;50,J86&gt;20000000))),"Введите целое число от 50 до 20000000",IF(NOT(ABS(IFERROR(VALUE(LEFT(M86,FIND("-",M86)-1)),M86)*100-(5000+2000000000)/2)&lt;=ABS(5000-2000000000)/2),"Цена со скидкой должна быть от 50 до 20000000",IF(IFERROR(VALUE(LEFT(M86,FIND("-",M86)-1)),M86)*229&lt;26566,"Вы уменьшили цену в несколько раз, товар попадет в карантин цен","")))),"")</f>
        <v/>
      </c>
    </row>
    <row r="87" spans="1:14" x14ac:dyDescent="0.25">
      <c r="A87" s="2" t="s">
        <v>19</v>
      </c>
      <c r="B87" s="2" t="s">
        <v>26</v>
      </c>
      <c r="C87" s="2">
        <v>196405774</v>
      </c>
      <c r="D87" s="2" t="s">
        <v>194</v>
      </c>
      <c r="E87" s="2" t="s">
        <v>195</v>
      </c>
      <c r="F87" s="2">
        <v>8</v>
      </c>
      <c r="G87" s="2">
        <v>15</v>
      </c>
      <c r="H87" s="2">
        <v>27</v>
      </c>
      <c r="I87" s="2" t="s">
        <v>29</v>
      </c>
      <c r="J87" s="4"/>
      <c r="K87" s="2">
        <v>37</v>
      </c>
      <c r="L87" s="6">
        <v>21</v>
      </c>
      <c r="M87" s="2">
        <f t="shared" si="2"/>
        <v>283.61</v>
      </c>
      <c r="N87" s="7" t="str">
        <f>IF(NOT(AND(J87="",L87="")),IF(OR(AND(L87&lt;&gt;"",NOT(ISNUMBER(L87))),IFERROR(MOD(L87,1),1)&gt;0,AND(ISNUMBER(L87),OR(L87&lt;0,L87&gt;95))),"Введите целое число от 0 до 95",IF(OR(AND(J87&lt;&gt;"",NOT(ISNUMBER(J87))),IFERROR(MOD(J87,1),1)&gt;0,AND(ISNUMBER(J87),OR(J87&lt;50,J87&gt;20000000))),"Введите целое число от 50 до 20000000",IF(NOT(ABS(IFERROR(VALUE(LEFT(M87,FIND("-",M87)-1)),M87)*100-(5000+2000000000)/2)&lt;=ABS(5000-2000000000)/2),"Цена со скидкой должна быть от 50 до 20000000",IF(IFERROR(VALUE(LEFT(M87,FIND("-",M87)-1)),M87)*229&lt;22617,"Вы уменьшили цену в несколько раз, товар попадет в карантин цен","")))),"")</f>
        <v/>
      </c>
    </row>
    <row r="88" spans="1:14" x14ac:dyDescent="0.25">
      <c r="A88" s="2" t="s">
        <v>19</v>
      </c>
      <c r="B88" s="2" t="s">
        <v>26</v>
      </c>
      <c r="C88" s="2">
        <v>196405777</v>
      </c>
      <c r="D88" s="2" t="s">
        <v>196</v>
      </c>
      <c r="E88" s="2" t="s">
        <v>197</v>
      </c>
      <c r="F88" s="2">
        <v>5</v>
      </c>
      <c r="G88" s="2">
        <v>8</v>
      </c>
      <c r="H88" s="2">
        <v>67</v>
      </c>
      <c r="I88" s="2" t="s">
        <v>29</v>
      </c>
      <c r="J88" s="4"/>
      <c r="K88" s="2">
        <v>26</v>
      </c>
      <c r="L88" s="6">
        <v>21</v>
      </c>
      <c r="M88" s="2">
        <f t="shared" si="2"/>
        <v>283.61</v>
      </c>
      <c r="N88" s="7" t="str">
        <f>IF(NOT(AND(J88="",L88="")),IF(OR(AND(L88&lt;&gt;"",NOT(ISNUMBER(L88))),IFERROR(MOD(L88,1),1)&gt;0,AND(ISNUMBER(L88),OR(L88&lt;0,L88&gt;95))),"Введите целое число от 0 до 95",IF(OR(AND(J88&lt;&gt;"",NOT(ISNUMBER(J88))),IFERROR(MOD(J88,1),1)&gt;0,AND(ISNUMBER(J88),OR(J88&lt;50,J88&gt;20000000))),"Введите целое число от 50 до 20000000",IF(NOT(ABS(IFERROR(VALUE(LEFT(M88,FIND("-",M88)-1)),M88)*100-(5000+2000000000)/2)&lt;=ABS(5000-2000000000)/2),"Цена со скидкой должна быть от 50 до 20000000",IF(IFERROR(VALUE(LEFT(M88,FIND("-",M88)-1)),M88)*229&lt;26566,"Вы уменьшили цену в несколько раз, товар попадет в карантин цен","")))),"")</f>
        <v/>
      </c>
    </row>
    <row r="89" spans="1:14" x14ac:dyDescent="0.25">
      <c r="A89" s="2" t="s">
        <v>19</v>
      </c>
      <c r="B89" s="2" t="s">
        <v>26</v>
      </c>
      <c r="C89" s="2">
        <v>196405783</v>
      </c>
      <c r="D89" s="2" t="s">
        <v>198</v>
      </c>
      <c r="E89" s="2" t="s">
        <v>199</v>
      </c>
      <c r="F89" s="2">
        <v>12</v>
      </c>
      <c r="G89" s="2">
        <v>8</v>
      </c>
      <c r="H89" s="2">
        <v>138</v>
      </c>
      <c r="I89" s="2" t="s">
        <v>29</v>
      </c>
      <c r="J89" s="4"/>
      <c r="K89" s="2">
        <v>26</v>
      </c>
      <c r="L89" s="6">
        <v>21</v>
      </c>
      <c r="M89" s="2">
        <f t="shared" si="2"/>
        <v>283.61</v>
      </c>
      <c r="N89" s="7" t="str">
        <f>IF(NOT(AND(J89="",L89="")),IF(OR(AND(L89&lt;&gt;"",NOT(ISNUMBER(L89))),IFERROR(MOD(L89,1),1)&gt;0,AND(ISNUMBER(L89),OR(L89&lt;0,L89&gt;95))),"Введите целое число от 0 до 95",IF(OR(AND(J89&lt;&gt;"",NOT(ISNUMBER(J89))),IFERROR(MOD(J89,1),1)&gt;0,AND(ISNUMBER(J89),OR(J89&lt;50,J89&gt;20000000))),"Введите целое число от 50 до 20000000",IF(NOT(ABS(IFERROR(VALUE(LEFT(M89,FIND("-",M89)-1)),M89)*100-(5000+2000000000)/2)&lt;=ABS(5000-2000000000)/2),"Цена со скидкой должна быть от 50 до 20000000",IF(IFERROR(VALUE(LEFT(M89,FIND("-",M89)-1)),M89)*229&lt;26566,"Вы уменьшили цену в несколько раз, товар попадет в карантин цен","")))),"")</f>
        <v/>
      </c>
    </row>
    <row r="90" spans="1:14" x14ac:dyDescent="0.25">
      <c r="A90" s="2" t="s">
        <v>19</v>
      </c>
      <c r="B90" s="2" t="s">
        <v>26</v>
      </c>
      <c r="C90" s="2">
        <v>216160266</v>
      </c>
      <c r="D90" s="2" t="s">
        <v>200</v>
      </c>
      <c r="E90" s="2" t="s">
        <v>201</v>
      </c>
      <c r="F90" s="2">
        <v>1</v>
      </c>
      <c r="G90" s="2">
        <v>4</v>
      </c>
      <c r="H90" s="2">
        <v>44</v>
      </c>
      <c r="I90" s="2" t="s">
        <v>29</v>
      </c>
      <c r="J90" s="4"/>
      <c r="K90" s="2">
        <v>40</v>
      </c>
      <c r="L90" s="6">
        <v>21</v>
      </c>
      <c r="M90" s="2">
        <f t="shared" si="2"/>
        <v>283.61</v>
      </c>
      <c r="N90" s="7" t="str">
        <f>IF(NOT(AND(J90="",L90="")),IF(OR(AND(L90&lt;&gt;"",NOT(ISNUMBER(L90))),IFERROR(MOD(L90,1),1)&gt;0,AND(ISNUMBER(L90),OR(L90&lt;0,L90&gt;95))),"Введите целое число от 0 до 95",IF(OR(AND(J90&lt;&gt;"",NOT(ISNUMBER(J90))),IFERROR(MOD(J90,1),1)&gt;0,AND(ISNUMBER(J90),OR(J90&lt;50,J90&gt;20000000))),"Введите целое число от 50 до 20000000",IF(NOT(ABS(IFERROR(VALUE(LEFT(M90,FIND("-",M90)-1)),M90)*100-(5000+2000000000)/2)&lt;=ABS(5000-2000000000)/2),"Цена со скидкой должна быть от 50 до 20000000",IF(IFERROR(VALUE(LEFT(M90,FIND("-",M90)-1)),M90)*229&lt;21540,"Вы уменьшили цену в несколько раз, товар попадет в карантин цен","")))),"")</f>
        <v/>
      </c>
    </row>
    <row r="91" spans="1:14" x14ac:dyDescent="0.25">
      <c r="A91" s="2" t="s">
        <v>19</v>
      </c>
      <c r="B91" s="2" t="s">
        <v>26</v>
      </c>
      <c r="C91" s="2">
        <v>216160286</v>
      </c>
      <c r="D91" s="2" t="s">
        <v>202</v>
      </c>
      <c r="E91" s="2" t="s">
        <v>203</v>
      </c>
      <c r="F91" s="2">
        <v>1</v>
      </c>
      <c r="G91" s="2">
        <v>1</v>
      </c>
      <c r="H91" s="2">
        <v>999</v>
      </c>
      <c r="I91" s="2" t="s">
        <v>29</v>
      </c>
      <c r="J91" s="4"/>
      <c r="K91" s="2">
        <v>26</v>
      </c>
      <c r="L91" s="6">
        <v>21</v>
      </c>
      <c r="M91" s="2">
        <f t="shared" si="2"/>
        <v>283.61</v>
      </c>
      <c r="N91" s="7" t="str">
        <f>IF(NOT(AND(J91="",L91="")),IF(OR(AND(L91&lt;&gt;"",NOT(ISNUMBER(L91))),IFERROR(MOD(L91,1),1)&gt;0,AND(ISNUMBER(L91),OR(L91&lt;0,L91&gt;95))),"Введите целое число от 0 до 95",IF(OR(AND(J91&lt;&gt;"",NOT(ISNUMBER(J91))),IFERROR(MOD(J91,1),1)&gt;0,AND(ISNUMBER(J91),OR(J91&lt;50,J91&gt;20000000))),"Введите целое число от 50 до 20000000",IF(NOT(ABS(IFERROR(VALUE(LEFT(M91,FIND("-",M91)-1)),M91)*100-(5000+2000000000)/2)&lt;=ABS(5000-2000000000)/2),"Цена со скидкой должна быть от 50 до 20000000",IF(IFERROR(VALUE(LEFT(M91,FIND("-",M91)-1)),M91)*229&lt;26566,"Вы уменьшили цену в несколько раз, товар попадет в карантин цен","")))),"")</f>
        <v/>
      </c>
    </row>
    <row r="92" spans="1:14" x14ac:dyDescent="0.25">
      <c r="A92" s="2" t="s">
        <v>19</v>
      </c>
      <c r="B92" s="2" t="s">
        <v>26</v>
      </c>
      <c r="C92" s="2">
        <v>216160289</v>
      </c>
      <c r="D92" s="2" t="s">
        <v>204</v>
      </c>
      <c r="E92" s="2" t="s">
        <v>205</v>
      </c>
      <c r="F92" s="2">
        <v>5</v>
      </c>
      <c r="G92" s="2">
        <v>7</v>
      </c>
      <c r="H92" s="2">
        <v>999</v>
      </c>
      <c r="I92" s="2" t="s">
        <v>29</v>
      </c>
      <c r="J92" s="4"/>
      <c r="K92" s="2">
        <v>23</v>
      </c>
      <c r="L92" s="6">
        <v>21</v>
      </c>
      <c r="M92" s="2">
        <f t="shared" si="2"/>
        <v>283.61</v>
      </c>
      <c r="N92" s="7" t="str">
        <f>IF(NOT(AND(J92="",L92="")),IF(OR(AND(L92&lt;&gt;"",NOT(ISNUMBER(L92))),IFERROR(MOD(L92,1),1)&gt;0,AND(ISNUMBER(L92),OR(L92&lt;0,L92&gt;95))),"Введите целое число от 0 до 95",IF(OR(AND(J92&lt;&gt;"",NOT(ISNUMBER(J92))),IFERROR(MOD(J92,1),1)&gt;0,AND(ISNUMBER(J92),OR(J92&lt;50,J92&gt;20000000))),"Введите целое число от 50 до 20000000",IF(NOT(ABS(IFERROR(VALUE(LEFT(M92,FIND("-",M92)-1)),M92)*100-(5000+2000000000)/2)&lt;=ABS(5000-2000000000)/2),"Цена со скидкой должна быть от 50 до 20000000",IF(IFERROR(VALUE(LEFT(M92,FIND("-",M92)-1)),M92)*229&lt;27643,"Вы уменьшили цену в несколько раз, товар попадет в карантин цен","")))),"")</f>
        <v/>
      </c>
    </row>
    <row r="93" spans="1:14" x14ac:dyDescent="0.25">
      <c r="A93" s="2" t="s">
        <v>19</v>
      </c>
      <c r="B93" s="2" t="s">
        <v>26</v>
      </c>
      <c r="C93" s="2">
        <v>216160290</v>
      </c>
      <c r="D93" s="2" t="s">
        <v>206</v>
      </c>
      <c r="E93" s="2" t="s">
        <v>207</v>
      </c>
      <c r="F93" s="2">
        <v>17</v>
      </c>
      <c r="G93" s="2">
        <v>15</v>
      </c>
      <c r="H93" s="2">
        <v>80</v>
      </c>
      <c r="I93" s="2" t="s">
        <v>80</v>
      </c>
      <c r="J93" s="4"/>
      <c r="K93" s="2">
        <v>43</v>
      </c>
      <c r="L93" s="6">
        <v>21</v>
      </c>
      <c r="M93" s="2">
        <f t="shared" si="2"/>
        <v>275.70999999999998</v>
      </c>
      <c r="N93" s="7" t="str">
        <f>IF(NOT(AND(J93="",L93="")),IF(OR(AND(L93&lt;&gt;"",NOT(ISNUMBER(L93))),IFERROR(MOD(L93,1),1)&gt;0,AND(ISNUMBER(L93),OR(L93&lt;0,L93&gt;95))),"Введите целое число от 0 до 95",IF(OR(AND(J93&lt;&gt;"",NOT(ISNUMBER(J93))),IFERROR(MOD(J93,1),1)&gt;0,AND(ISNUMBER(J93),OR(J93&lt;50,J93&gt;20000000))),"Введите целое число от 50 до 20000000",IF(NOT(ABS(IFERROR(VALUE(LEFT(M93,FIND("-",M93)-1)),M93)*100-(5000+2000000000)/2)&lt;=ABS(5000-2000000000)/2),"Цена со скидкой должна быть от 50 до 20000000",IF(IFERROR(VALUE(LEFT(M93,FIND("-",M93)-1)),M93)*229&lt;19893,"Вы уменьшили цену в несколько раз, товар попадет в карантин цен","")))),"")</f>
        <v/>
      </c>
    </row>
    <row r="94" spans="1:14" x14ac:dyDescent="0.25">
      <c r="A94" s="2" t="s">
        <v>19</v>
      </c>
      <c r="B94" s="2" t="s">
        <v>26</v>
      </c>
      <c r="C94" s="2">
        <v>216160292</v>
      </c>
      <c r="D94" s="2" t="s">
        <v>208</v>
      </c>
      <c r="E94" s="2" t="s">
        <v>209</v>
      </c>
      <c r="F94" s="2">
        <v>2</v>
      </c>
      <c r="G94" s="2">
        <v>5</v>
      </c>
      <c r="H94" s="2">
        <v>89</v>
      </c>
      <c r="I94" s="2" t="s">
        <v>80</v>
      </c>
      <c r="J94" s="4"/>
      <c r="K94" s="2">
        <v>20</v>
      </c>
      <c r="L94" s="6">
        <v>21</v>
      </c>
      <c r="M94" s="2">
        <f t="shared" si="2"/>
        <v>275.70999999999998</v>
      </c>
      <c r="N94" s="7" t="str">
        <f>IF(NOT(AND(J94="",L94="")),IF(OR(AND(L94&lt;&gt;"",NOT(ISNUMBER(L94))),IFERROR(MOD(L94,1),1)&gt;0,AND(ISNUMBER(L94),OR(L94&lt;0,L94&gt;95))),"Введите целое число от 0 до 95",IF(OR(AND(J94&lt;&gt;"",NOT(ISNUMBER(J94))),IFERROR(MOD(J94,1),1)&gt;0,AND(ISNUMBER(J94),OR(J94&lt;50,J94&gt;20000000))),"Введите целое число от 50 до 20000000",IF(NOT(ABS(IFERROR(VALUE(LEFT(M94,FIND("-",M94)-1)),M94)*100-(5000+2000000000)/2)&lt;=ABS(5000-2000000000)/2),"Цена со скидкой должна быть от 50 до 20000000",IF(IFERROR(VALUE(LEFT(M94,FIND("-",M94)-1)),M94)*229&lt;27920,"Вы уменьшили цену в несколько раз, товар попадет в карантин цен","")))),"")</f>
        <v/>
      </c>
    </row>
    <row r="95" spans="1:14" x14ac:dyDescent="0.25">
      <c r="A95" s="2" t="s">
        <v>19</v>
      </c>
      <c r="B95" s="2" t="s">
        <v>26</v>
      </c>
      <c r="C95" s="2">
        <v>218893368</v>
      </c>
      <c r="D95" s="2" t="s">
        <v>210</v>
      </c>
      <c r="E95" s="2" t="s">
        <v>211</v>
      </c>
      <c r="F95" s="2">
        <v>0</v>
      </c>
      <c r="G95" s="2">
        <v>9</v>
      </c>
      <c r="H95" s="2">
        <v>1</v>
      </c>
      <c r="I95" s="2" t="s">
        <v>80</v>
      </c>
      <c r="J95" s="4"/>
      <c r="K95" s="2">
        <v>26</v>
      </c>
      <c r="L95" s="6">
        <v>21</v>
      </c>
      <c r="M95" s="2">
        <f t="shared" si="2"/>
        <v>275.70999999999998</v>
      </c>
      <c r="N95" s="7" t="str">
        <f>IF(NOT(AND(J95="",L95="")),IF(OR(AND(L95&lt;&gt;"",NOT(ISNUMBER(L95))),IFERROR(MOD(L95,1),1)&gt;0,AND(ISNUMBER(L95),OR(L95&lt;0,L95&gt;95))),"Введите целое число от 0 до 95",IF(OR(AND(J95&lt;&gt;"",NOT(ISNUMBER(J95))),IFERROR(MOD(J95,1),1)&gt;0,AND(ISNUMBER(J95),OR(J95&lt;50,J95&gt;20000000))),"Введите целое число от 50 до 20000000",IF(NOT(ABS(IFERROR(VALUE(LEFT(M95,FIND("-",M95)-1)),M95)*100-(5000+2000000000)/2)&lt;=ABS(5000-2000000000)/2),"Цена со скидкой должна быть от 50 до 20000000",IF(IFERROR(VALUE(LEFT(M95,FIND("-",M95)-1)),M95)*229&lt;25826,"Вы уменьшили цену в несколько раз, товар попадет в карантин цен","")))),"")</f>
        <v/>
      </c>
    </row>
    <row r="96" spans="1:14" x14ac:dyDescent="0.25">
      <c r="A96" s="2" t="s">
        <v>19</v>
      </c>
      <c r="B96" s="2" t="s">
        <v>26</v>
      </c>
      <c r="C96" s="2">
        <v>218893375</v>
      </c>
      <c r="D96" s="2" t="s">
        <v>212</v>
      </c>
      <c r="E96" s="2" t="s">
        <v>213</v>
      </c>
      <c r="F96" s="2">
        <v>3</v>
      </c>
      <c r="G96" s="2">
        <v>7</v>
      </c>
      <c r="H96" s="2">
        <v>43</v>
      </c>
      <c r="I96" s="2" t="s">
        <v>29</v>
      </c>
      <c r="J96" s="4"/>
      <c r="K96" s="2">
        <v>24</v>
      </c>
      <c r="L96" s="6">
        <v>21</v>
      </c>
      <c r="M96" s="2">
        <f t="shared" si="2"/>
        <v>283.61</v>
      </c>
      <c r="N96" s="7" t="str">
        <f>IF(NOT(AND(J96="",L96="")),IF(OR(AND(L96&lt;&gt;"",NOT(ISNUMBER(L96))),IFERROR(MOD(L96,1),1)&gt;0,AND(ISNUMBER(L96),OR(L96&lt;0,L96&gt;95))),"Введите целое число от 0 до 95",IF(OR(AND(J96&lt;&gt;"",NOT(ISNUMBER(J96))),IFERROR(MOD(J96,1),1)&gt;0,AND(ISNUMBER(J96),OR(J96&lt;50,J96&gt;20000000))),"Введите целое число от 50 до 20000000",IF(NOT(ABS(IFERROR(VALUE(LEFT(M96,FIND("-",M96)-1)),M96)*100-(5000+2000000000)/2)&lt;=ABS(5000-2000000000)/2),"Цена со скидкой должна быть от 50 до 20000000",IF(IFERROR(VALUE(LEFT(M96,FIND("-",M96)-1)),M96)*229&lt;27283,"Вы уменьшили цену в несколько раз, товар попадет в карантин цен","")))),"")</f>
        <v/>
      </c>
    </row>
    <row r="97" spans="1:14" x14ac:dyDescent="0.25">
      <c r="A97" s="2" t="s">
        <v>19</v>
      </c>
      <c r="B97" s="2" t="s">
        <v>26</v>
      </c>
      <c r="C97" s="2">
        <v>218893378</v>
      </c>
      <c r="D97" s="2" t="s">
        <v>214</v>
      </c>
      <c r="E97" s="2" t="s">
        <v>215</v>
      </c>
      <c r="F97" s="2">
        <v>12</v>
      </c>
      <c r="G97" s="2">
        <v>9</v>
      </c>
      <c r="H97" s="2">
        <v>238</v>
      </c>
      <c r="I97" s="2" t="s">
        <v>80</v>
      </c>
      <c r="J97" s="4"/>
      <c r="K97" s="2">
        <v>35</v>
      </c>
      <c r="L97" s="6">
        <v>21</v>
      </c>
      <c r="M97" s="2">
        <f t="shared" si="2"/>
        <v>275.70999999999998</v>
      </c>
      <c r="N97" s="7" t="str">
        <f>IF(NOT(AND(J97="",L97="")),IF(OR(AND(L97&lt;&gt;"",NOT(ISNUMBER(L97))),IFERROR(MOD(L97,1),1)&gt;0,AND(ISNUMBER(L97),OR(L97&lt;0,L97&gt;95))),"Введите целое число от 0 до 95",IF(OR(AND(J97&lt;&gt;"",NOT(ISNUMBER(J97))),IFERROR(MOD(J97,1),1)&gt;0,AND(ISNUMBER(J97),OR(J97&lt;50,J97&gt;20000000))),"Введите целое число от 50 до 20000000",IF(NOT(ABS(IFERROR(VALUE(LEFT(M97,FIND("-",M97)-1)),M97)*100-(5000+2000000000)/2)&lt;=ABS(5000-2000000000)/2),"Цена со скидкой должна быть от 50 до 20000000",IF(IFERROR(VALUE(LEFT(M97,FIND("-",M97)-1)),M97)*229&lt;22685,"Вы уменьшили цену в несколько раз, товар попадет в карантин цен","")))),"")</f>
        <v/>
      </c>
    </row>
    <row r="98" spans="1:14" x14ac:dyDescent="0.25">
      <c r="A98" s="2" t="s">
        <v>19</v>
      </c>
      <c r="B98" s="2" t="s">
        <v>26</v>
      </c>
      <c r="C98" s="2">
        <v>218893380</v>
      </c>
      <c r="D98" s="2" t="s">
        <v>216</v>
      </c>
      <c r="E98" s="2" t="s">
        <v>217</v>
      </c>
      <c r="F98" s="2">
        <v>5</v>
      </c>
      <c r="G98" s="2">
        <v>3</v>
      </c>
      <c r="H98" s="2">
        <v>999</v>
      </c>
      <c r="I98" s="2" t="s">
        <v>29</v>
      </c>
      <c r="J98" s="4"/>
      <c r="K98" s="2">
        <v>19</v>
      </c>
      <c r="L98" s="6">
        <v>21</v>
      </c>
      <c r="M98" s="2">
        <f t="shared" ref="M98:M129" si="3">IF(J98="",ROUND(I98*(1-IF(ISBLANK(L98),K98,L98)/100),2),ROUND(J98*(1-IF(ISBLANK(L98),K98,L98)/100),2))</f>
        <v>283.61</v>
      </c>
      <c r="N98" s="7" t="str">
        <f>IF(NOT(AND(J98="",L98="")),IF(OR(AND(L98&lt;&gt;"",NOT(ISNUMBER(L98))),IFERROR(MOD(L98,1),1)&gt;0,AND(ISNUMBER(L98),OR(L98&lt;0,L98&gt;95))),"Введите целое число от 0 до 95",IF(OR(AND(J98&lt;&gt;"",NOT(ISNUMBER(J98))),IFERROR(MOD(J98,1),1)&gt;0,AND(ISNUMBER(J98),OR(J98&lt;50,J98&gt;20000000))),"Введите целое число от 50 до 20000000",IF(NOT(ABS(IFERROR(VALUE(LEFT(M98,FIND("-",M98)-1)),M98)*100-(5000+2000000000)/2)&lt;=ABS(5000-2000000000)/2),"Цена со скидкой должна быть от 50 до 20000000",IF(IFERROR(VALUE(LEFT(M98,FIND("-",M98)-1)),M98)*229&lt;29079,"Вы уменьшили цену в несколько раз, товар попадет в карантин цен","")))),"")</f>
        <v/>
      </c>
    </row>
    <row r="99" spans="1:14" x14ac:dyDescent="0.25">
      <c r="A99" s="2" t="s">
        <v>19</v>
      </c>
      <c r="B99" s="2" t="s">
        <v>26</v>
      </c>
      <c r="C99" s="2">
        <v>218893386</v>
      </c>
      <c r="D99" s="2" t="s">
        <v>218</v>
      </c>
      <c r="E99" s="2" t="s">
        <v>219</v>
      </c>
      <c r="F99" s="2">
        <v>0</v>
      </c>
      <c r="G99" s="2">
        <v>0</v>
      </c>
      <c r="H99" s="2">
        <v>1</v>
      </c>
      <c r="I99" s="2" t="s">
        <v>29</v>
      </c>
      <c r="J99" s="4"/>
      <c r="K99" s="2">
        <v>18</v>
      </c>
      <c r="L99" s="6">
        <v>21</v>
      </c>
      <c r="M99" s="2">
        <f t="shared" si="3"/>
        <v>283.61</v>
      </c>
      <c r="N99" s="7" t="str">
        <f>IF(NOT(AND(J99="",L99="")),IF(OR(AND(L99&lt;&gt;"",NOT(ISNUMBER(L99))),IFERROR(MOD(L99,1),1)&gt;0,AND(ISNUMBER(L99),OR(L99&lt;0,L99&gt;95))),"Введите целое число от 0 до 95",IF(OR(AND(J99&lt;&gt;"",NOT(ISNUMBER(J99))),IFERROR(MOD(J99,1),1)&gt;0,AND(ISNUMBER(J99),OR(J99&lt;50,J99&gt;20000000))),"Введите целое число от 50 до 20000000",IF(NOT(ABS(IFERROR(VALUE(LEFT(M99,FIND("-",M99)-1)),M99)*100-(5000+2000000000)/2)&lt;=ABS(5000-2000000000)/2),"Цена со скидкой должна быть от 50 до 20000000",IF(IFERROR(VALUE(LEFT(M99,FIND("-",M99)-1)),M99)*229&lt;29438,"Вы уменьшили цену в несколько раз, товар попадет в карантин цен","")))),"")</f>
        <v/>
      </c>
    </row>
    <row r="100" spans="1:14" x14ac:dyDescent="0.25">
      <c r="A100" s="2" t="s">
        <v>19</v>
      </c>
      <c r="B100" s="2" t="s">
        <v>26</v>
      </c>
      <c r="C100" s="2">
        <v>218893389</v>
      </c>
      <c r="D100" s="2" t="s">
        <v>220</v>
      </c>
      <c r="E100" s="2" t="s">
        <v>221</v>
      </c>
      <c r="F100" s="2">
        <v>4</v>
      </c>
      <c r="G100" s="2">
        <v>0</v>
      </c>
      <c r="H100" s="2">
        <v>999</v>
      </c>
      <c r="I100" s="2" t="s">
        <v>29</v>
      </c>
      <c r="J100" s="4"/>
      <c r="K100" s="2">
        <v>26</v>
      </c>
      <c r="L100" s="6">
        <v>21</v>
      </c>
      <c r="M100" s="2">
        <f t="shared" si="3"/>
        <v>283.61</v>
      </c>
      <c r="N100" s="7" t="str">
        <f>IF(NOT(AND(J100="",L100="")),IF(OR(AND(L100&lt;&gt;"",NOT(ISNUMBER(L100))),IFERROR(MOD(L100,1),1)&gt;0,AND(ISNUMBER(L100),OR(L100&lt;0,L100&gt;95))),"Введите целое число от 0 до 95",IF(OR(AND(J100&lt;&gt;"",NOT(ISNUMBER(J100))),IFERROR(MOD(J100,1),1)&gt;0,AND(ISNUMBER(J100),OR(J100&lt;50,J100&gt;20000000))),"Введите целое число от 50 до 20000000",IF(NOT(ABS(IFERROR(VALUE(LEFT(M100,FIND("-",M100)-1)),M100)*100-(5000+2000000000)/2)&lt;=ABS(5000-2000000000)/2),"Цена со скидкой должна быть от 50 до 20000000",IF(IFERROR(VALUE(LEFT(M100,FIND("-",M100)-1)),M100)*229&lt;26566,"Вы уменьшили цену в несколько раз, товар попадет в карантин цен","")))),"")</f>
        <v/>
      </c>
    </row>
    <row r="101" spans="1:14" x14ac:dyDescent="0.25">
      <c r="A101" s="2" t="s">
        <v>19</v>
      </c>
      <c r="B101" s="2" t="s">
        <v>26</v>
      </c>
      <c r="C101" s="2">
        <v>196405775</v>
      </c>
      <c r="D101" s="2" t="s">
        <v>222</v>
      </c>
      <c r="E101" s="2" t="s">
        <v>223</v>
      </c>
      <c r="F101" s="2">
        <v>47</v>
      </c>
      <c r="G101" s="2">
        <v>29</v>
      </c>
      <c r="H101" s="2">
        <v>145</v>
      </c>
      <c r="I101" s="2" t="s">
        <v>29</v>
      </c>
      <c r="J101" s="4"/>
      <c r="K101" s="2">
        <v>26</v>
      </c>
      <c r="L101" s="6">
        <v>21</v>
      </c>
      <c r="M101" s="2">
        <f t="shared" si="3"/>
        <v>283.61</v>
      </c>
      <c r="N101" s="7" t="str">
        <f>IF(NOT(AND(J101="",L101="")),IF(OR(AND(L101&lt;&gt;"",NOT(ISNUMBER(L101))),IFERROR(MOD(L101,1),1)&gt;0,AND(ISNUMBER(L101),OR(L101&lt;0,L101&gt;95))),"Введите целое число от 0 до 95",IF(OR(AND(J101&lt;&gt;"",NOT(ISNUMBER(J101))),IFERROR(MOD(J101,1),1)&gt;0,AND(ISNUMBER(J101),OR(J101&lt;50,J101&gt;20000000))),"Введите целое число от 50 до 20000000",IF(NOT(ABS(IFERROR(VALUE(LEFT(M101,FIND("-",M101)-1)),M101)*100-(5000+2000000000)/2)&lt;=ABS(5000-2000000000)/2),"Цена со скидкой должна быть от 50 до 20000000",IF(IFERROR(VALUE(LEFT(M101,FIND("-",M101)-1)),M101)*229&lt;26566,"Вы уменьшили цену в несколько раз, товар попадет в карантин цен","")))),"")</f>
        <v/>
      </c>
    </row>
    <row r="102" spans="1:14" x14ac:dyDescent="0.25">
      <c r="A102" s="2" t="s">
        <v>19</v>
      </c>
      <c r="B102" s="2" t="s">
        <v>26</v>
      </c>
      <c r="C102" s="2">
        <v>196405781</v>
      </c>
      <c r="D102" s="2" t="s">
        <v>224</v>
      </c>
      <c r="E102" s="2" t="s">
        <v>225</v>
      </c>
      <c r="F102" s="2">
        <v>2</v>
      </c>
      <c r="G102" s="2">
        <v>3</v>
      </c>
      <c r="H102" s="2">
        <v>42</v>
      </c>
      <c r="I102" s="2" t="s">
        <v>29</v>
      </c>
      <c r="J102" s="4"/>
      <c r="K102" s="2">
        <v>36</v>
      </c>
      <c r="L102" s="6">
        <v>21</v>
      </c>
      <c r="M102" s="2">
        <f t="shared" si="3"/>
        <v>283.61</v>
      </c>
      <c r="N102" s="7" t="str">
        <f>IF(NOT(AND(J102="",L102="")),IF(OR(AND(L102&lt;&gt;"",NOT(ISNUMBER(L102))),IFERROR(MOD(L102,1),1)&gt;0,AND(ISNUMBER(L102),OR(L102&lt;0,L102&gt;95))),"Введите целое число от 0 до 95",IF(OR(AND(J102&lt;&gt;"",NOT(ISNUMBER(J102))),IFERROR(MOD(J102,1),1)&gt;0,AND(ISNUMBER(J102),OR(J102&lt;50,J102&gt;20000000))),"Введите целое число от 50 до 20000000",IF(NOT(ABS(IFERROR(VALUE(LEFT(M102,FIND("-",M102)-1)),M102)*100-(5000+2000000000)/2)&lt;=ABS(5000-2000000000)/2),"Цена со скидкой должна быть от 50 до 20000000",IF(IFERROR(VALUE(LEFT(M102,FIND("-",M102)-1)),M102)*229&lt;22976,"Вы уменьшили цену в несколько раз, товар попадет в карантин цен","")))),"")</f>
        <v/>
      </c>
    </row>
    <row r="103" spans="1:14" x14ac:dyDescent="0.25">
      <c r="A103" s="2" t="s">
        <v>19</v>
      </c>
      <c r="B103" s="2" t="s">
        <v>26</v>
      </c>
      <c r="C103" s="2">
        <v>196405782</v>
      </c>
      <c r="D103" s="2" t="s">
        <v>226</v>
      </c>
      <c r="E103" s="2" t="s">
        <v>227</v>
      </c>
      <c r="F103" s="2">
        <v>4</v>
      </c>
      <c r="G103" s="2">
        <v>4</v>
      </c>
      <c r="H103" s="2">
        <v>125</v>
      </c>
      <c r="I103" s="2" t="s">
        <v>29</v>
      </c>
      <c r="J103" s="4"/>
      <c r="K103" s="2">
        <v>30</v>
      </c>
      <c r="L103" s="6">
        <v>21</v>
      </c>
      <c r="M103" s="2">
        <f t="shared" si="3"/>
        <v>283.61</v>
      </c>
      <c r="N103" s="7" t="str">
        <f>IF(NOT(AND(J103="",L103="")),IF(OR(AND(L103&lt;&gt;"",NOT(ISNUMBER(L103))),IFERROR(MOD(L103,1),1)&gt;0,AND(ISNUMBER(L103),OR(L103&lt;0,L103&gt;95))),"Введите целое число от 0 до 95",IF(OR(AND(J103&lt;&gt;"",NOT(ISNUMBER(J103))),IFERROR(MOD(J103,1),1)&gt;0,AND(ISNUMBER(J103),OR(J103&lt;50,J103&gt;20000000))),"Введите целое число от 50 до 20000000",IF(NOT(ABS(IFERROR(VALUE(LEFT(M103,FIND("-",M103)-1)),M103)*100-(5000+2000000000)/2)&lt;=ABS(5000-2000000000)/2),"Цена со скидкой должна быть от 50 до 20000000",IF(IFERROR(VALUE(LEFT(M103,FIND("-",M103)-1)),M103)*229&lt;25130,"Вы уменьшили цену в несколько раз, товар попадет в карантин цен","")))),"")</f>
        <v/>
      </c>
    </row>
    <row r="104" spans="1:14" x14ac:dyDescent="0.25">
      <c r="A104" s="2" t="s">
        <v>19</v>
      </c>
      <c r="B104" s="2" t="s">
        <v>26</v>
      </c>
      <c r="C104" s="2">
        <v>196405784</v>
      </c>
      <c r="D104" s="2" t="s">
        <v>228</v>
      </c>
      <c r="E104" s="2" t="s">
        <v>229</v>
      </c>
      <c r="F104" s="2">
        <v>5</v>
      </c>
      <c r="G104" s="2">
        <v>8</v>
      </c>
      <c r="H104" s="2">
        <v>41</v>
      </c>
      <c r="I104" s="2" t="s">
        <v>29</v>
      </c>
      <c r="J104" s="4"/>
      <c r="K104" s="2">
        <v>26</v>
      </c>
      <c r="L104" s="6">
        <v>21</v>
      </c>
      <c r="M104" s="2">
        <f t="shared" si="3"/>
        <v>283.61</v>
      </c>
      <c r="N104" s="7" t="str">
        <f>IF(NOT(AND(J104="",L104="")),IF(OR(AND(L104&lt;&gt;"",NOT(ISNUMBER(L104))),IFERROR(MOD(L104,1),1)&gt;0,AND(ISNUMBER(L104),OR(L104&lt;0,L104&gt;95))),"Введите целое число от 0 до 95",IF(OR(AND(J104&lt;&gt;"",NOT(ISNUMBER(J104))),IFERROR(MOD(J104,1),1)&gt;0,AND(ISNUMBER(J104),OR(J104&lt;50,J104&gt;20000000))),"Введите целое число от 50 до 20000000",IF(NOT(ABS(IFERROR(VALUE(LEFT(M104,FIND("-",M104)-1)),M104)*100-(5000+2000000000)/2)&lt;=ABS(5000-2000000000)/2),"Цена со скидкой должна быть от 50 до 20000000",IF(IFERROR(VALUE(LEFT(M104,FIND("-",M104)-1)),M104)*229&lt;26566,"Вы уменьшили цену в несколько раз, товар попадет в карантин цен","")))),"")</f>
        <v/>
      </c>
    </row>
    <row r="105" spans="1:14" x14ac:dyDescent="0.25">
      <c r="A105" s="2" t="s">
        <v>19</v>
      </c>
      <c r="B105" s="2" t="s">
        <v>26</v>
      </c>
      <c r="C105" s="2">
        <v>196405785</v>
      </c>
      <c r="D105" s="2" t="s">
        <v>230</v>
      </c>
      <c r="E105" s="2" t="s">
        <v>231</v>
      </c>
      <c r="F105" s="2">
        <v>5</v>
      </c>
      <c r="G105" s="2">
        <v>4</v>
      </c>
      <c r="H105" s="2">
        <v>151</v>
      </c>
      <c r="I105" s="2" t="s">
        <v>29</v>
      </c>
      <c r="J105" s="4"/>
      <c r="K105" s="2">
        <v>19</v>
      </c>
      <c r="L105" s="6">
        <v>21</v>
      </c>
      <c r="M105" s="2">
        <f t="shared" si="3"/>
        <v>283.61</v>
      </c>
      <c r="N105" s="7" t="str">
        <f>IF(NOT(AND(J105="",L105="")),IF(OR(AND(L105&lt;&gt;"",NOT(ISNUMBER(L105))),IFERROR(MOD(L105,1),1)&gt;0,AND(ISNUMBER(L105),OR(L105&lt;0,L105&gt;95))),"Введите целое число от 0 до 95",IF(OR(AND(J105&lt;&gt;"",NOT(ISNUMBER(J105))),IFERROR(MOD(J105,1),1)&gt;0,AND(ISNUMBER(J105),OR(J105&lt;50,J105&gt;20000000))),"Введите целое число от 50 до 20000000",IF(NOT(ABS(IFERROR(VALUE(LEFT(M105,FIND("-",M105)-1)),M105)*100-(5000+2000000000)/2)&lt;=ABS(5000-2000000000)/2),"Цена со скидкой должна быть от 50 до 20000000",IF(IFERROR(VALUE(LEFT(M105,FIND("-",M105)-1)),M105)*229&lt;29079,"Вы уменьшили цену в несколько раз, товар попадет в карантин цен","")))),"")</f>
        <v/>
      </c>
    </row>
    <row r="106" spans="1:14" x14ac:dyDescent="0.25">
      <c r="A106" s="2" t="s">
        <v>19</v>
      </c>
      <c r="B106" s="2" t="s">
        <v>26</v>
      </c>
      <c r="C106" s="2">
        <v>196405786</v>
      </c>
      <c r="D106" s="2" t="s">
        <v>232</v>
      </c>
      <c r="E106" s="2" t="s">
        <v>233</v>
      </c>
      <c r="F106" s="2">
        <v>5</v>
      </c>
      <c r="G106" s="2">
        <v>11</v>
      </c>
      <c r="H106" s="2">
        <v>161</v>
      </c>
      <c r="I106" s="2" t="s">
        <v>29</v>
      </c>
      <c r="J106" s="4"/>
      <c r="K106" s="2">
        <v>19</v>
      </c>
      <c r="L106" s="6">
        <v>21</v>
      </c>
      <c r="M106" s="2">
        <f t="shared" si="3"/>
        <v>283.61</v>
      </c>
      <c r="N106" s="7" t="str">
        <f>IF(NOT(AND(J106="",L106="")),IF(OR(AND(L106&lt;&gt;"",NOT(ISNUMBER(L106))),IFERROR(MOD(L106,1),1)&gt;0,AND(ISNUMBER(L106),OR(L106&lt;0,L106&gt;95))),"Введите целое число от 0 до 95",IF(OR(AND(J106&lt;&gt;"",NOT(ISNUMBER(J106))),IFERROR(MOD(J106,1),1)&gt;0,AND(ISNUMBER(J106),OR(J106&lt;50,J106&gt;20000000))),"Введите целое число от 50 до 20000000",IF(NOT(ABS(IFERROR(VALUE(LEFT(M106,FIND("-",M106)-1)),M106)*100-(5000+2000000000)/2)&lt;=ABS(5000-2000000000)/2),"Цена со скидкой должна быть от 50 до 20000000",IF(IFERROR(VALUE(LEFT(M106,FIND("-",M106)-1)),M106)*229&lt;29079,"Вы уменьшили цену в несколько раз, товар попадет в карантин цен","")))),"")</f>
        <v/>
      </c>
    </row>
    <row r="107" spans="1:14" x14ac:dyDescent="0.25">
      <c r="A107" s="2" t="s">
        <v>19</v>
      </c>
      <c r="B107" s="2" t="s">
        <v>26</v>
      </c>
      <c r="C107" s="2">
        <v>216160246</v>
      </c>
      <c r="D107" s="2" t="s">
        <v>234</v>
      </c>
      <c r="E107" s="2" t="s">
        <v>235</v>
      </c>
      <c r="F107" s="2">
        <v>9</v>
      </c>
      <c r="G107" s="2">
        <v>8</v>
      </c>
      <c r="H107" s="2">
        <v>999</v>
      </c>
      <c r="I107" s="2" t="s">
        <v>29</v>
      </c>
      <c r="J107" s="4"/>
      <c r="K107" s="2">
        <v>41</v>
      </c>
      <c r="L107" s="6">
        <v>21</v>
      </c>
      <c r="M107" s="2">
        <f t="shared" si="3"/>
        <v>283.61</v>
      </c>
      <c r="N107" s="7" t="str">
        <f>IF(NOT(AND(J107="",L107="")),IF(OR(AND(L107&lt;&gt;"",NOT(ISNUMBER(L107))),IFERROR(MOD(L107,1),1)&gt;0,AND(ISNUMBER(L107),OR(L107&lt;0,L107&gt;95))),"Введите целое число от 0 до 95",IF(OR(AND(J107&lt;&gt;"",NOT(ISNUMBER(J107))),IFERROR(MOD(J107,1),1)&gt;0,AND(ISNUMBER(J107),OR(J107&lt;50,J107&gt;20000000))),"Введите целое число от 50 до 20000000",IF(NOT(ABS(IFERROR(VALUE(LEFT(M107,FIND("-",M107)-1)),M107)*100-(5000+2000000000)/2)&lt;=ABS(5000-2000000000)/2),"Цена со скидкой должна быть от 50 до 20000000",IF(IFERROR(VALUE(LEFT(M107,FIND("-",M107)-1)),M107)*229&lt;21181,"Вы уменьшили цену в несколько раз, товар попадет в карантин цен","")))),"")</f>
        <v/>
      </c>
    </row>
    <row r="108" spans="1:14" x14ac:dyDescent="0.25">
      <c r="A108" s="2" t="s">
        <v>19</v>
      </c>
      <c r="B108" s="2" t="s">
        <v>26</v>
      </c>
      <c r="C108" s="2">
        <v>216160252</v>
      </c>
      <c r="D108" s="2" t="s">
        <v>236</v>
      </c>
      <c r="E108" s="2" t="s">
        <v>237</v>
      </c>
      <c r="F108" s="2">
        <v>3</v>
      </c>
      <c r="G108" s="2">
        <v>5</v>
      </c>
      <c r="H108" s="2">
        <v>28</v>
      </c>
      <c r="I108" s="2" t="s">
        <v>29</v>
      </c>
      <c r="J108" s="4"/>
      <c r="K108" s="2">
        <v>36</v>
      </c>
      <c r="L108" s="6">
        <v>21</v>
      </c>
      <c r="M108" s="2">
        <f t="shared" si="3"/>
        <v>283.61</v>
      </c>
      <c r="N108" s="7" t="str">
        <f>IF(NOT(AND(J108="",L108="")),IF(OR(AND(L108&lt;&gt;"",NOT(ISNUMBER(L108))),IFERROR(MOD(L108,1),1)&gt;0,AND(ISNUMBER(L108),OR(L108&lt;0,L108&gt;95))),"Введите целое число от 0 до 95",IF(OR(AND(J108&lt;&gt;"",NOT(ISNUMBER(J108))),IFERROR(MOD(J108,1),1)&gt;0,AND(ISNUMBER(J108),OR(J108&lt;50,J108&gt;20000000))),"Введите целое число от 50 до 20000000",IF(NOT(ABS(IFERROR(VALUE(LEFT(M108,FIND("-",M108)-1)),M108)*100-(5000+2000000000)/2)&lt;=ABS(5000-2000000000)/2),"Цена со скидкой должна быть от 50 до 20000000",IF(IFERROR(VALUE(LEFT(M108,FIND("-",M108)-1)),M108)*229&lt;22976,"Вы уменьшили цену в несколько раз, товар попадет в карантин цен","")))),"")</f>
        <v/>
      </c>
    </row>
    <row r="109" spans="1:14" x14ac:dyDescent="0.25">
      <c r="A109" s="2" t="s">
        <v>19</v>
      </c>
      <c r="B109" s="2" t="s">
        <v>26</v>
      </c>
      <c r="C109" s="2">
        <v>216160254</v>
      </c>
      <c r="D109" s="2" t="s">
        <v>238</v>
      </c>
      <c r="E109" s="2" t="s">
        <v>239</v>
      </c>
      <c r="F109" s="2">
        <v>1</v>
      </c>
      <c r="G109" s="2">
        <v>10</v>
      </c>
      <c r="H109" s="2">
        <v>17</v>
      </c>
      <c r="I109" s="2" t="s">
        <v>29</v>
      </c>
      <c r="J109" s="4"/>
      <c r="K109" s="2">
        <v>22</v>
      </c>
      <c r="L109" s="6">
        <v>21</v>
      </c>
      <c r="M109" s="2">
        <f t="shared" si="3"/>
        <v>283.61</v>
      </c>
      <c r="N109" s="7" t="str">
        <f>IF(NOT(AND(J109="",L109="")),IF(OR(AND(L109&lt;&gt;"",NOT(ISNUMBER(L109))),IFERROR(MOD(L109,1),1)&gt;0,AND(ISNUMBER(L109),OR(L109&lt;0,L109&gt;95))),"Введите целое число от 0 до 95",IF(OR(AND(J109&lt;&gt;"",NOT(ISNUMBER(J109))),IFERROR(MOD(J109,1),1)&gt;0,AND(ISNUMBER(J109),OR(J109&lt;50,J109&gt;20000000))),"Введите целое число от 50 до 20000000",IF(NOT(ABS(IFERROR(VALUE(LEFT(M109,FIND("-",M109)-1)),M109)*100-(5000+2000000000)/2)&lt;=ABS(5000-2000000000)/2),"Цена со скидкой должна быть от 50 до 20000000",IF(IFERROR(VALUE(LEFT(M109,FIND("-",M109)-1)),M109)*229&lt;28002,"Вы уменьшили цену в несколько раз, товар попадет в карантин цен","")))),"")</f>
        <v/>
      </c>
    </row>
    <row r="110" spans="1:14" x14ac:dyDescent="0.25">
      <c r="A110" s="2" t="s">
        <v>19</v>
      </c>
      <c r="B110" s="2" t="s">
        <v>26</v>
      </c>
      <c r="C110" s="2">
        <v>216160258</v>
      </c>
      <c r="D110" s="2" t="s">
        <v>240</v>
      </c>
      <c r="E110" s="2" t="s">
        <v>241</v>
      </c>
      <c r="F110" s="2">
        <v>6</v>
      </c>
      <c r="G110" s="2">
        <v>15</v>
      </c>
      <c r="H110" s="2">
        <v>95</v>
      </c>
      <c r="I110" s="2" t="s">
        <v>29</v>
      </c>
      <c r="J110" s="4"/>
      <c r="K110" s="2">
        <v>39</v>
      </c>
      <c r="L110" s="6">
        <v>21</v>
      </c>
      <c r="M110" s="2">
        <f t="shared" si="3"/>
        <v>283.61</v>
      </c>
      <c r="N110" s="7" t="str">
        <f>IF(NOT(AND(J110="",L110="")),IF(OR(AND(L110&lt;&gt;"",NOT(ISNUMBER(L110))),IFERROR(MOD(L110,1),1)&gt;0,AND(ISNUMBER(L110),OR(L110&lt;0,L110&gt;95))),"Введите целое число от 0 до 95",IF(OR(AND(J110&lt;&gt;"",NOT(ISNUMBER(J110))),IFERROR(MOD(J110,1),1)&gt;0,AND(ISNUMBER(J110),OR(J110&lt;50,J110&gt;20000000))),"Введите целое число от 50 до 20000000",IF(NOT(ABS(IFERROR(VALUE(LEFT(M110,FIND("-",M110)-1)),M110)*100-(5000+2000000000)/2)&lt;=ABS(5000-2000000000)/2),"Цена со скидкой должна быть от 50 до 20000000",IF(IFERROR(VALUE(LEFT(M110,FIND("-",M110)-1)),M110)*229&lt;21899,"Вы уменьшили цену в несколько раз, товар попадет в карантин цен","")))),"")</f>
        <v/>
      </c>
    </row>
    <row r="111" spans="1:14" x14ac:dyDescent="0.25">
      <c r="A111" s="2" t="s">
        <v>19</v>
      </c>
      <c r="B111" s="2" t="s">
        <v>26</v>
      </c>
      <c r="C111" s="2">
        <v>216160261</v>
      </c>
      <c r="D111" s="2" t="s">
        <v>242</v>
      </c>
      <c r="E111" s="2" t="s">
        <v>243</v>
      </c>
      <c r="F111" s="2">
        <v>1</v>
      </c>
      <c r="G111" s="2">
        <v>25</v>
      </c>
      <c r="H111" s="2">
        <v>5</v>
      </c>
      <c r="I111" s="2" t="s">
        <v>181</v>
      </c>
      <c r="J111" s="4"/>
      <c r="K111" s="2">
        <v>27</v>
      </c>
      <c r="L111" s="6">
        <v>21</v>
      </c>
      <c r="M111" s="2">
        <f t="shared" si="3"/>
        <v>237</v>
      </c>
      <c r="N111" s="7" t="str">
        <f>IF(NOT(AND(J111="",L111="")),IF(OR(AND(L111&lt;&gt;"",NOT(ISNUMBER(L111))),IFERROR(MOD(L111,1),1)&gt;0,AND(ISNUMBER(L111),OR(L111&lt;0,L111&gt;95))),"Введите целое число от 0 до 95",IF(OR(AND(J111&lt;&gt;"",NOT(ISNUMBER(J111))),IFERROR(MOD(J111,1),1)&gt;0,AND(ISNUMBER(J111),OR(J111&lt;50,J111&gt;20000000))),"Введите целое число от 50 до 20000000",IF(NOT(ABS(IFERROR(VALUE(LEFT(M111,FIND("-",M111)-1)),M111)*100-(5000+2000000000)/2)&lt;=ABS(5000-2000000000)/2),"Цена со скидкой должна быть от 50 до 20000000",IF(IFERROR(VALUE(LEFT(M111,FIND("-",M111)-1)),M111)*229&lt;21900,"Вы уменьшили цену в несколько раз, товар попадет в карантин цен","")))),"")</f>
        <v/>
      </c>
    </row>
    <row r="112" spans="1:14" x14ac:dyDescent="0.25">
      <c r="A112" s="2" t="s">
        <v>19</v>
      </c>
      <c r="B112" s="2" t="s">
        <v>26</v>
      </c>
      <c r="C112" s="2">
        <v>216160271</v>
      </c>
      <c r="D112" s="2" t="s">
        <v>244</v>
      </c>
      <c r="E112" s="2" t="s">
        <v>245</v>
      </c>
      <c r="F112" s="2">
        <v>7</v>
      </c>
      <c r="G112" s="2">
        <v>6</v>
      </c>
      <c r="H112" s="2">
        <v>82</v>
      </c>
      <c r="I112" s="2" t="s">
        <v>29</v>
      </c>
      <c r="J112" s="4"/>
      <c r="K112" s="2">
        <v>36</v>
      </c>
      <c r="L112" s="6">
        <v>21</v>
      </c>
      <c r="M112" s="2">
        <f t="shared" si="3"/>
        <v>283.61</v>
      </c>
      <c r="N112" s="7" t="str">
        <f>IF(NOT(AND(J112="",L112="")),IF(OR(AND(L112&lt;&gt;"",NOT(ISNUMBER(L112))),IFERROR(MOD(L112,1),1)&gt;0,AND(ISNUMBER(L112),OR(L112&lt;0,L112&gt;95))),"Введите целое число от 0 до 95",IF(OR(AND(J112&lt;&gt;"",NOT(ISNUMBER(J112))),IFERROR(MOD(J112,1),1)&gt;0,AND(ISNUMBER(J112),OR(J112&lt;50,J112&gt;20000000))),"Введите целое число от 50 до 20000000",IF(NOT(ABS(IFERROR(VALUE(LEFT(M112,FIND("-",M112)-1)),M112)*100-(5000+2000000000)/2)&lt;=ABS(5000-2000000000)/2),"Цена со скидкой должна быть от 50 до 20000000",IF(IFERROR(VALUE(LEFT(M112,FIND("-",M112)-1)),M112)*229&lt;22976,"Вы уменьшили цену в несколько раз, товар попадет в карантин цен","")))),"")</f>
        <v/>
      </c>
    </row>
    <row r="113" spans="1:14" x14ac:dyDescent="0.25">
      <c r="A113" s="2" t="s">
        <v>19</v>
      </c>
      <c r="B113" s="2" t="s">
        <v>26</v>
      </c>
      <c r="C113" s="2">
        <v>216160274</v>
      </c>
      <c r="D113" s="2" t="s">
        <v>246</v>
      </c>
      <c r="E113" s="2" t="s">
        <v>247</v>
      </c>
      <c r="F113" s="2">
        <v>3</v>
      </c>
      <c r="G113" s="2">
        <v>7</v>
      </c>
      <c r="H113" s="2">
        <v>36</v>
      </c>
      <c r="I113" s="2" t="s">
        <v>181</v>
      </c>
      <c r="J113" s="4"/>
      <c r="K113" s="2">
        <v>27</v>
      </c>
      <c r="L113" s="6">
        <v>21</v>
      </c>
      <c r="M113" s="2">
        <f t="shared" si="3"/>
        <v>237</v>
      </c>
      <c r="N113" s="7" t="str">
        <f>IF(NOT(AND(J113="",L113="")),IF(OR(AND(L113&lt;&gt;"",NOT(ISNUMBER(L113))),IFERROR(MOD(L113,1),1)&gt;0,AND(ISNUMBER(L113),OR(L113&lt;0,L113&gt;95))),"Введите целое число от 0 до 95",IF(OR(AND(J113&lt;&gt;"",NOT(ISNUMBER(J113))),IFERROR(MOD(J113,1),1)&gt;0,AND(ISNUMBER(J113),OR(J113&lt;50,J113&gt;20000000))),"Введите целое число от 50 до 20000000",IF(NOT(ABS(IFERROR(VALUE(LEFT(M113,FIND("-",M113)-1)),M113)*100-(5000+2000000000)/2)&lt;=ABS(5000-2000000000)/2),"Цена со скидкой должна быть от 50 до 20000000",IF(IFERROR(VALUE(LEFT(M113,FIND("-",M113)-1)),M113)*229&lt;21900,"Вы уменьшили цену в несколько раз, товар попадет в карантин цен","")))),"")</f>
        <v/>
      </c>
    </row>
    <row r="114" spans="1:14" x14ac:dyDescent="0.25">
      <c r="A114" s="2" t="s">
        <v>19</v>
      </c>
      <c r="B114" s="2" t="s">
        <v>26</v>
      </c>
      <c r="C114" s="2">
        <v>216160276</v>
      </c>
      <c r="D114" s="2" t="s">
        <v>248</v>
      </c>
      <c r="E114" s="2" t="s">
        <v>249</v>
      </c>
      <c r="F114" s="2">
        <v>7</v>
      </c>
      <c r="G114" s="2">
        <v>7</v>
      </c>
      <c r="H114" s="2">
        <v>999</v>
      </c>
      <c r="I114" s="2" t="s">
        <v>29</v>
      </c>
      <c r="J114" s="4"/>
      <c r="K114" s="2">
        <v>26</v>
      </c>
      <c r="L114" s="6">
        <v>21</v>
      </c>
      <c r="M114" s="2">
        <f t="shared" si="3"/>
        <v>283.61</v>
      </c>
      <c r="N114" s="7" t="str">
        <f>IF(NOT(AND(J114="",L114="")),IF(OR(AND(L114&lt;&gt;"",NOT(ISNUMBER(L114))),IFERROR(MOD(L114,1),1)&gt;0,AND(ISNUMBER(L114),OR(L114&lt;0,L114&gt;95))),"Введите целое число от 0 до 95",IF(OR(AND(J114&lt;&gt;"",NOT(ISNUMBER(J114))),IFERROR(MOD(J114,1),1)&gt;0,AND(ISNUMBER(J114),OR(J114&lt;50,J114&gt;20000000))),"Введите целое число от 50 до 20000000",IF(NOT(ABS(IFERROR(VALUE(LEFT(M114,FIND("-",M114)-1)),M114)*100-(5000+2000000000)/2)&lt;=ABS(5000-2000000000)/2),"Цена со скидкой должна быть от 50 до 20000000",IF(IFERROR(VALUE(LEFT(M114,FIND("-",M114)-1)),M114)*229&lt;26566,"Вы уменьшили цену в несколько раз, товар попадет в карантин цен","")))),"")</f>
        <v/>
      </c>
    </row>
    <row r="115" spans="1:14" x14ac:dyDescent="0.25">
      <c r="A115" s="2" t="s">
        <v>19</v>
      </c>
      <c r="B115" s="2" t="s">
        <v>26</v>
      </c>
      <c r="C115" s="2">
        <v>216160278</v>
      </c>
      <c r="D115" s="2" t="s">
        <v>250</v>
      </c>
      <c r="E115" s="2" t="s">
        <v>251</v>
      </c>
      <c r="F115" s="2">
        <v>10</v>
      </c>
      <c r="G115" s="2">
        <v>12</v>
      </c>
      <c r="H115" s="2">
        <v>97</v>
      </c>
      <c r="I115" s="2" t="s">
        <v>181</v>
      </c>
      <c r="J115" s="4"/>
      <c r="K115" s="2">
        <v>27</v>
      </c>
      <c r="L115" s="6">
        <v>21</v>
      </c>
      <c r="M115" s="2">
        <f t="shared" si="3"/>
        <v>237</v>
      </c>
      <c r="N115" s="7" t="str">
        <f>IF(NOT(AND(J115="",L115="")),IF(OR(AND(L115&lt;&gt;"",NOT(ISNUMBER(L115))),IFERROR(MOD(L115,1),1)&gt;0,AND(ISNUMBER(L115),OR(L115&lt;0,L115&gt;95))),"Введите целое число от 0 до 95",IF(OR(AND(J115&lt;&gt;"",NOT(ISNUMBER(J115))),IFERROR(MOD(J115,1),1)&gt;0,AND(ISNUMBER(J115),OR(J115&lt;50,J115&gt;20000000))),"Введите целое число от 50 до 20000000",IF(NOT(ABS(IFERROR(VALUE(LEFT(M115,FIND("-",M115)-1)),M115)*100-(5000+2000000000)/2)&lt;=ABS(5000-2000000000)/2),"Цена со скидкой должна быть от 50 до 20000000",IF(IFERROR(VALUE(LEFT(M115,FIND("-",M115)-1)),M115)*229&lt;21900,"Вы уменьшили цену в несколько раз, товар попадет в карантин цен","")))),"")</f>
        <v/>
      </c>
    </row>
    <row r="116" spans="1:14" x14ac:dyDescent="0.25">
      <c r="A116" s="2" t="s">
        <v>19</v>
      </c>
      <c r="B116" s="2" t="s">
        <v>26</v>
      </c>
      <c r="C116" s="2">
        <v>216160281</v>
      </c>
      <c r="D116" s="2" t="s">
        <v>252</v>
      </c>
      <c r="E116" s="2" t="s">
        <v>253</v>
      </c>
      <c r="F116" s="2">
        <v>5</v>
      </c>
      <c r="G116" s="2">
        <v>4</v>
      </c>
      <c r="H116" s="2">
        <v>162</v>
      </c>
      <c r="I116" s="2" t="s">
        <v>29</v>
      </c>
      <c r="J116" s="4"/>
      <c r="K116" s="2">
        <v>26</v>
      </c>
      <c r="L116" s="6">
        <v>21</v>
      </c>
      <c r="M116" s="2">
        <f t="shared" si="3"/>
        <v>283.61</v>
      </c>
      <c r="N116" s="7" t="str">
        <f>IF(NOT(AND(J116="",L116="")),IF(OR(AND(L116&lt;&gt;"",NOT(ISNUMBER(L116))),IFERROR(MOD(L116,1),1)&gt;0,AND(ISNUMBER(L116),OR(L116&lt;0,L116&gt;95))),"Введите целое число от 0 до 95",IF(OR(AND(J116&lt;&gt;"",NOT(ISNUMBER(J116))),IFERROR(MOD(J116,1),1)&gt;0,AND(ISNUMBER(J116),OR(J116&lt;50,J116&gt;20000000))),"Введите целое число от 50 до 20000000",IF(NOT(ABS(IFERROR(VALUE(LEFT(M116,FIND("-",M116)-1)),M116)*100-(5000+2000000000)/2)&lt;=ABS(5000-2000000000)/2),"Цена со скидкой должна быть от 50 до 20000000",IF(IFERROR(VALUE(LEFT(M116,FIND("-",M116)-1)),M116)*229&lt;26566,"Вы уменьшили цену в несколько раз, товар попадет в карантин цен","")))),"")</f>
        <v/>
      </c>
    </row>
    <row r="117" spans="1:14" x14ac:dyDescent="0.25">
      <c r="A117" s="2" t="s">
        <v>19</v>
      </c>
      <c r="B117" s="2" t="s">
        <v>26</v>
      </c>
      <c r="C117" s="2">
        <v>216160288</v>
      </c>
      <c r="D117" s="2" t="s">
        <v>254</v>
      </c>
      <c r="E117" s="2" t="s">
        <v>255</v>
      </c>
      <c r="F117" s="2">
        <v>2</v>
      </c>
      <c r="G117" s="2">
        <v>1</v>
      </c>
      <c r="H117" s="2">
        <v>999</v>
      </c>
      <c r="I117" s="2" t="s">
        <v>29</v>
      </c>
      <c r="J117" s="4"/>
      <c r="K117" s="2">
        <v>26</v>
      </c>
      <c r="L117" s="6">
        <v>21</v>
      </c>
      <c r="M117" s="2">
        <f t="shared" si="3"/>
        <v>283.61</v>
      </c>
      <c r="N117" s="7" t="str">
        <f>IF(NOT(AND(J117="",L117="")),IF(OR(AND(L117&lt;&gt;"",NOT(ISNUMBER(L117))),IFERROR(MOD(L117,1),1)&gt;0,AND(ISNUMBER(L117),OR(L117&lt;0,L117&gt;95))),"Введите целое число от 0 до 95",IF(OR(AND(J117&lt;&gt;"",NOT(ISNUMBER(J117))),IFERROR(MOD(J117,1),1)&gt;0,AND(ISNUMBER(J117),OR(J117&lt;50,J117&gt;20000000))),"Введите целое число от 50 до 20000000",IF(NOT(ABS(IFERROR(VALUE(LEFT(M117,FIND("-",M117)-1)),M117)*100-(5000+2000000000)/2)&lt;=ABS(5000-2000000000)/2),"Цена со скидкой должна быть от 50 до 20000000",IF(IFERROR(VALUE(LEFT(M117,FIND("-",M117)-1)),M117)*229&lt;26566,"Вы уменьшили цену в несколько раз, товар попадет в карантин цен","")))),"")</f>
        <v/>
      </c>
    </row>
    <row r="118" spans="1:14" x14ac:dyDescent="0.25">
      <c r="A118" s="2" t="s">
        <v>19</v>
      </c>
      <c r="B118" s="2" t="s">
        <v>26</v>
      </c>
      <c r="C118" s="2">
        <v>218893370</v>
      </c>
      <c r="D118" s="2" t="s">
        <v>256</v>
      </c>
      <c r="E118" s="2" t="s">
        <v>257</v>
      </c>
      <c r="F118" s="2">
        <v>4</v>
      </c>
      <c r="G118" s="2">
        <v>5</v>
      </c>
      <c r="H118" s="2">
        <v>130</v>
      </c>
      <c r="I118" s="2" t="s">
        <v>80</v>
      </c>
      <c r="J118" s="4"/>
      <c r="K118" s="2">
        <v>36</v>
      </c>
      <c r="L118" s="6">
        <v>21</v>
      </c>
      <c r="M118" s="2">
        <f t="shared" si="3"/>
        <v>275.70999999999998</v>
      </c>
      <c r="N118" s="7" t="str">
        <f>IF(NOT(AND(J118="",L118="")),IF(OR(AND(L118&lt;&gt;"",NOT(ISNUMBER(L118))),IFERROR(MOD(L118,1),1)&gt;0,AND(ISNUMBER(L118),OR(L118&lt;0,L118&gt;95))),"Введите целое число от 0 до 95",IF(OR(AND(J118&lt;&gt;"",NOT(ISNUMBER(J118))),IFERROR(MOD(J118,1),1)&gt;0,AND(ISNUMBER(J118),OR(J118&lt;50,J118&gt;20000000))),"Введите целое число от 50 до 20000000",IF(NOT(ABS(IFERROR(VALUE(LEFT(M118,FIND("-",M118)-1)),M118)*100-(5000+2000000000)/2)&lt;=ABS(5000-2000000000)/2),"Цена со скидкой должна быть от 50 до 20000000",IF(IFERROR(VALUE(LEFT(M118,FIND("-",M118)-1)),M118)*229&lt;22336,"Вы уменьшили цену в несколько раз, товар попадет в карантин цен","")))),"")</f>
        <v/>
      </c>
    </row>
    <row r="119" spans="1:14" x14ac:dyDescent="0.25">
      <c r="A119" s="2" t="s">
        <v>19</v>
      </c>
      <c r="B119" s="2" t="s">
        <v>26</v>
      </c>
      <c r="C119" s="2">
        <v>218893376</v>
      </c>
      <c r="D119" s="2" t="s">
        <v>258</v>
      </c>
      <c r="E119" s="2" t="s">
        <v>259</v>
      </c>
      <c r="F119" s="2">
        <v>14</v>
      </c>
      <c r="G119" s="2">
        <v>12</v>
      </c>
      <c r="H119" s="2">
        <v>96</v>
      </c>
      <c r="I119" s="2" t="s">
        <v>29</v>
      </c>
      <c r="J119" s="4"/>
      <c r="K119" s="2">
        <v>36</v>
      </c>
      <c r="L119" s="6">
        <v>21</v>
      </c>
      <c r="M119" s="2">
        <f t="shared" si="3"/>
        <v>283.61</v>
      </c>
      <c r="N119" s="7" t="str">
        <f>IF(NOT(AND(J119="",L119="")),IF(OR(AND(L119&lt;&gt;"",NOT(ISNUMBER(L119))),IFERROR(MOD(L119,1),1)&gt;0,AND(ISNUMBER(L119),OR(L119&lt;0,L119&gt;95))),"Введите целое число от 0 до 95",IF(OR(AND(J119&lt;&gt;"",NOT(ISNUMBER(J119))),IFERROR(MOD(J119,1),1)&gt;0,AND(ISNUMBER(J119),OR(J119&lt;50,J119&gt;20000000))),"Введите целое число от 50 до 20000000",IF(NOT(ABS(IFERROR(VALUE(LEFT(M119,FIND("-",M119)-1)),M119)*100-(5000+2000000000)/2)&lt;=ABS(5000-2000000000)/2),"Цена со скидкой должна быть от 50 до 20000000",IF(IFERROR(VALUE(LEFT(M119,FIND("-",M119)-1)),M119)*229&lt;22976,"Вы уменьшили цену в несколько раз, товар попадет в карантин цен","")))),"")</f>
        <v/>
      </c>
    </row>
    <row r="120" spans="1:14" x14ac:dyDescent="0.25">
      <c r="A120" s="2" t="s">
        <v>19</v>
      </c>
      <c r="B120" s="2" t="s">
        <v>26</v>
      </c>
      <c r="C120" s="2">
        <v>218893377</v>
      </c>
      <c r="D120" s="2" t="s">
        <v>260</v>
      </c>
      <c r="E120" s="2" t="s">
        <v>261</v>
      </c>
      <c r="F120" s="2">
        <v>34</v>
      </c>
      <c r="G120" s="2">
        <v>40</v>
      </c>
      <c r="H120" s="2">
        <v>62</v>
      </c>
      <c r="I120" s="2" t="s">
        <v>80</v>
      </c>
      <c r="J120" s="4"/>
      <c r="K120" s="2">
        <v>26</v>
      </c>
      <c r="L120" s="6">
        <v>21</v>
      </c>
      <c r="M120" s="2">
        <f t="shared" si="3"/>
        <v>275.70999999999998</v>
      </c>
      <c r="N120" s="7" t="str">
        <f>IF(NOT(AND(J120="",L120="")),IF(OR(AND(L120&lt;&gt;"",NOT(ISNUMBER(L120))),IFERROR(MOD(L120,1),1)&gt;0,AND(ISNUMBER(L120),OR(L120&lt;0,L120&gt;95))),"Введите целое число от 0 до 95",IF(OR(AND(J120&lt;&gt;"",NOT(ISNUMBER(J120))),IFERROR(MOD(J120,1),1)&gt;0,AND(ISNUMBER(J120),OR(J120&lt;50,J120&gt;20000000))),"Введите целое число от 50 до 20000000",IF(NOT(ABS(IFERROR(VALUE(LEFT(M120,FIND("-",M120)-1)),M120)*100-(5000+2000000000)/2)&lt;=ABS(5000-2000000000)/2),"Цена со скидкой должна быть от 50 до 20000000",IF(IFERROR(VALUE(LEFT(M120,FIND("-",M120)-1)),M120)*229&lt;25826,"Вы уменьшили цену в несколько раз, товар попадет в карантин цен","")))),"")</f>
        <v/>
      </c>
    </row>
    <row r="121" spans="1:14" x14ac:dyDescent="0.25">
      <c r="A121" s="2" t="s">
        <v>19</v>
      </c>
      <c r="B121" s="2" t="s">
        <v>26</v>
      </c>
      <c r="C121" s="2">
        <v>218893384</v>
      </c>
      <c r="D121" s="2" t="s">
        <v>262</v>
      </c>
      <c r="E121" s="2" t="s">
        <v>263</v>
      </c>
      <c r="F121" s="2">
        <v>0</v>
      </c>
      <c r="G121" s="2">
        <v>11</v>
      </c>
      <c r="H121" s="2">
        <v>9</v>
      </c>
      <c r="I121" s="2" t="s">
        <v>29</v>
      </c>
      <c r="J121" s="4"/>
      <c r="K121" s="2">
        <v>26</v>
      </c>
      <c r="L121" s="6">
        <v>21</v>
      </c>
      <c r="M121" s="2">
        <f t="shared" si="3"/>
        <v>283.61</v>
      </c>
      <c r="N121" s="7" t="str">
        <f>IF(NOT(AND(J121="",L121="")),IF(OR(AND(L121&lt;&gt;"",NOT(ISNUMBER(L121))),IFERROR(MOD(L121,1),1)&gt;0,AND(ISNUMBER(L121),OR(L121&lt;0,L121&gt;95))),"Введите целое число от 0 до 95",IF(OR(AND(J121&lt;&gt;"",NOT(ISNUMBER(J121))),IFERROR(MOD(J121,1),1)&gt;0,AND(ISNUMBER(J121),OR(J121&lt;50,J121&gt;20000000))),"Введите целое число от 50 до 20000000",IF(NOT(ABS(IFERROR(VALUE(LEFT(M121,FIND("-",M121)-1)),M121)*100-(5000+2000000000)/2)&lt;=ABS(5000-2000000000)/2),"Цена со скидкой должна быть от 50 до 20000000",IF(IFERROR(VALUE(LEFT(M121,FIND("-",M121)-1)),M121)*229&lt;26566,"Вы уменьшили цену в несколько раз, товар попадет в карантин цен","")))),"")</f>
        <v/>
      </c>
    </row>
    <row r="122" spans="1:14" x14ac:dyDescent="0.25">
      <c r="A122" s="2" t="s">
        <v>19</v>
      </c>
      <c r="B122" s="2" t="s">
        <v>26</v>
      </c>
      <c r="C122" s="2">
        <v>218893385</v>
      </c>
      <c r="D122" s="2" t="s">
        <v>264</v>
      </c>
      <c r="E122" s="2" t="s">
        <v>265</v>
      </c>
      <c r="F122" s="2">
        <v>9</v>
      </c>
      <c r="G122" s="2">
        <v>3</v>
      </c>
      <c r="H122" s="2">
        <v>147</v>
      </c>
      <c r="I122" s="2" t="s">
        <v>80</v>
      </c>
      <c r="J122" s="4"/>
      <c r="K122" s="2">
        <v>25</v>
      </c>
      <c r="L122" s="6">
        <v>21</v>
      </c>
      <c r="M122" s="2">
        <f t="shared" si="3"/>
        <v>275.70999999999998</v>
      </c>
      <c r="N122" s="7" t="str">
        <f>IF(NOT(AND(J122="",L122="")),IF(OR(AND(L122&lt;&gt;"",NOT(ISNUMBER(L122))),IFERROR(MOD(L122,1),1)&gt;0,AND(ISNUMBER(L122),OR(L122&lt;0,L122&gt;95))),"Введите целое число от 0 до 95",IF(OR(AND(J122&lt;&gt;"",NOT(ISNUMBER(J122))),IFERROR(MOD(J122,1),1)&gt;0,AND(ISNUMBER(J122),OR(J122&lt;50,J122&gt;20000000))),"Введите целое число от 50 до 20000000",IF(NOT(ABS(IFERROR(VALUE(LEFT(M122,FIND("-",M122)-1)),M122)*100-(5000+2000000000)/2)&lt;=ABS(5000-2000000000)/2),"Цена со скидкой должна быть от 50 до 20000000",IF(IFERROR(VALUE(LEFT(M122,FIND("-",M122)-1)),M122)*229&lt;26175,"Вы уменьшили цену в несколько раз, товар попадет в карантин цен","")))),"")</f>
        <v/>
      </c>
    </row>
    <row r="123" spans="1:14" x14ac:dyDescent="0.25">
      <c r="A123" s="2" t="s">
        <v>19</v>
      </c>
      <c r="B123" s="2" t="s">
        <v>26</v>
      </c>
      <c r="C123" s="2">
        <v>218893393</v>
      </c>
      <c r="D123" s="2" t="s">
        <v>266</v>
      </c>
      <c r="E123" s="2" t="s">
        <v>267</v>
      </c>
      <c r="F123" s="2">
        <v>0</v>
      </c>
      <c r="G123" s="2">
        <v>35</v>
      </c>
      <c r="H123" s="2">
        <v>1</v>
      </c>
      <c r="I123" s="2" t="s">
        <v>80</v>
      </c>
      <c r="J123" s="4"/>
      <c r="K123" s="2">
        <v>26</v>
      </c>
      <c r="L123" s="6">
        <v>21</v>
      </c>
      <c r="M123" s="2">
        <f t="shared" si="3"/>
        <v>275.70999999999998</v>
      </c>
      <c r="N123" s="7" t="str">
        <f>IF(NOT(AND(J123="",L123="")),IF(OR(AND(L123&lt;&gt;"",NOT(ISNUMBER(L123))),IFERROR(MOD(L123,1),1)&gt;0,AND(ISNUMBER(L123),OR(L123&lt;0,L123&gt;95))),"Введите целое число от 0 до 95",IF(OR(AND(J123&lt;&gt;"",NOT(ISNUMBER(J123))),IFERROR(MOD(J123,1),1)&gt;0,AND(ISNUMBER(J123),OR(J123&lt;50,J123&gt;20000000))),"Введите целое число от 50 до 20000000",IF(NOT(ABS(IFERROR(VALUE(LEFT(M123,FIND("-",M123)-1)),M123)*100-(5000+2000000000)/2)&lt;=ABS(5000-2000000000)/2),"Цена со скидкой должна быть от 50 до 20000000",IF(IFERROR(VALUE(LEFT(M123,FIND("-",M123)-1)),M123)*229&lt;25826,"Вы уменьшили цену в несколько раз, товар попадет в карантин цен","")))),"")</f>
        <v/>
      </c>
    </row>
    <row r="124" spans="1:14" x14ac:dyDescent="0.25">
      <c r="A124" s="2" t="s">
        <v>19</v>
      </c>
      <c r="B124" s="2" t="s">
        <v>26</v>
      </c>
      <c r="C124" s="2">
        <v>211207201</v>
      </c>
      <c r="D124" s="2" t="s">
        <v>268</v>
      </c>
      <c r="E124" s="2" t="s">
        <v>269</v>
      </c>
      <c r="F124" s="2">
        <v>6</v>
      </c>
      <c r="G124" s="2">
        <v>6</v>
      </c>
      <c r="H124" s="2">
        <v>140</v>
      </c>
      <c r="I124" s="2" t="s">
        <v>29</v>
      </c>
      <c r="J124" s="4"/>
      <c r="K124" s="2">
        <v>26</v>
      </c>
      <c r="L124" s="6">
        <v>21</v>
      </c>
      <c r="M124" s="2">
        <f t="shared" si="3"/>
        <v>283.61</v>
      </c>
      <c r="N124" s="7" t="str">
        <f>IF(NOT(AND(J124="",L124="")),IF(OR(AND(L124&lt;&gt;"",NOT(ISNUMBER(L124))),IFERROR(MOD(L124,1),1)&gt;0,AND(ISNUMBER(L124),OR(L124&lt;0,L124&gt;95))),"Введите целое число от 0 до 95",IF(OR(AND(J124&lt;&gt;"",NOT(ISNUMBER(J124))),IFERROR(MOD(J124,1),1)&gt;0,AND(ISNUMBER(J124),OR(J124&lt;50,J124&gt;20000000))),"Введите целое число от 50 до 20000000",IF(NOT(ABS(IFERROR(VALUE(LEFT(M124,FIND("-",M124)-1)),M124)*100-(5000+2000000000)/2)&lt;=ABS(5000-2000000000)/2),"Цена со скидкой должна быть от 50 до 20000000",IF(IFERROR(VALUE(LEFT(M124,FIND("-",M124)-1)),M124)*229&lt;26566,"Вы уменьшили цену в несколько раз, товар попадет в карантин цен","")))),"")</f>
        <v/>
      </c>
    </row>
    <row r="125" spans="1:14" x14ac:dyDescent="0.25">
      <c r="A125" s="2" t="s">
        <v>19</v>
      </c>
      <c r="B125" s="2" t="s">
        <v>26</v>
      </c>
      <c r="C125" s="2">
        <v>196405776</v>
      </c>
      <c r="D125" s="2" t="s">
        <v>270</v>
      </c>
      <c r="E125" s="2" t="s">
        <v>271</v>
      </c>
      <c r="F125" s="2">
        <v>9</v>
      </c>
      <c r="G125" s="2">
        <v>8</v>
      </c>
      <c r="H125" s="2">
        <v>999</v>
      </c>
      <c r="I125" s="2" t="s">
        <v>29</v>
      </c>
      <c r="J125" s="4"/>
      <c r="K125" s="2">
        <v>19</v>
      </c>
      <c r="L125" s="6">
        <v>21</v>
      </c>
      <c r="M125" s="2">
        <f t="shared" si="3"/>
        <v>283.61</v>
      </c>
      <c r="N125" s="7" t="str">
        <f>IF(NOT(AND(J125="",L125="")),IF(OR(AND(L125&lt;&gt;"",NOT(ISNUMBER(L125))),IFERROR(MOD(L125,1),1)&gt;0,AND(ISNUMBER(L125),OR(L125&lt;0,L125&gt;95))),"Введите целое число от 0 до 95",IF(OR(AND(J125&lt;&gt;"",NOT(ISNUMBER(J125))),IFERROR(MOD(J125,1),1)&gt;0,AND(ISNUMBER(J125),OR(J125&lt;50,J125&gt;20000000))),"Введите целое число от 50 до 20000000",IF(NOT(ABS(IFERROR(VALUE(LEFT(M125,FIND("-",M125)-1)),M125)*100-(5000+2000000000)/2)&lt;=ABS(5000-2000000000)/2),"Цена со скидкой должна быть от 50 до 20000000",IF(IFERROR(VALUE(LEFT(M125,FIND("-",M125)-1)),M125)*229&lt;29079,"Вы уменьшили цену в несколько раз, товар попадет в карантин цен","")))),"")</f>
        <v/>
      </c>
    </row>
    <row r="126" spans="1:14" x14ac:dyDescent="0.25">
      <c r="A126" s="2" t="s">
        <v>19</v>
      </c>
      <c r="B126" s="2" t="s">
        <v>26</v>
      </c>
      <c r="C126" s="2">
        <v>211207231</v>
      </c>
      <c r="D126" s="2" t="s">
        <v>272</v>
      </c>
      <c r="E126" s="2" t="s">
        <v>273</v>
      </c>
      <c r="F126" s="2">
        <v>1</v>
      </c>
      <c r="G126" s="2">
        <v>10</v>
      </c>
      <c r="H126" s="2">
        <v>28</v>
      </c>
      <c r="I126" s="2" t="s">
        <v>29</v>
      </c>
      <c r="J126" s="4"/>
      <c r="K126" s="2">
        <v>34</v>
      </c>
      <c r="L126" s="6">
        <v>21</v>
      </c>
      <c r="M126" s="2">
        <f t="shared" si="3"/>
        <v>283.61</v>
      </c>
      <c r="N126" s="7" t="str">
        <f>IF(NOT(AND(J126="",L126="")),IF(OR(AND(L126&lt;&gt;"",NOT(ISNUMBER(L126))),IFERROR(MOD(L126,1),1)&gt;0,AND(ISNUMBER(L126),OR(L126&lt;0,L126&gt;95))),"Введите целое число от 0 до 95",IF(OR(AND(J126&lt;&gt;"",NOT(ISNUMBER(J126))),IFERROR(MOD(J126,1),1)&gt;0,AND(ISNUMBER(J126),OR(J126&lt;50,J126&gt;20000000))),"Введите целое число от 50 до 20000000",IF(NOT(ABS(IFERROR(VALUE(LEFT(M126,FIND("-",M126)-1)),M126)*100-(5000+2000000000)/2)&lt;=ABS(5000-2000000000)/2),"Цена со скидкой должна быть от 50 до 20000000",IF(IFERROR(VALUE(LEFT(M126,FIND("-",M126)-1)),M126)*229&lt;23693,"Вы уменьшили цену в несколько раз, товар попадет в карантин цен","")))),"")</f>
        <v/>
      </c>
    </row>
    <row r="127" spans="1:14" x14ac:dyDescent="0.25">
      <c r="A127" s="2" t="s">
        <v>19</v>
      </c>
      <c r="B127" s="2" t="s">
        <v>26</v>
      </c>
      <c r="C127" s="2">
        <v>216160260</v>
      </c>
      <c r="D127" s="2" t="s">
        <v>274</v>
      </c>
      <c r="E127" s="2" t="s">
        <v>275</v>
      </c>
      <c r="F127" s="2">
        <v>30</v>
      </c>
      <c r="G127" s="2">
        <v>44</v>
      </c>
      <c r="H127" s="2">
        <v>47</v>
      </c>
      <c r="I127" s="2" t="s">
        <v>29</v>
      </c>
      <c r="J127" s="4"/>
      <c r="K127" s="2">
        <v>39</v>
      </c>
      <c r="L127" s="6">
        <v>21</v>
      </c>
      <c r="M127" s="2">
        <f t="shared" si="3"/>
        <v>283.61</v>
      </c>
      <c r="N127" s="7" t="str">
        <f>IF(NOT(AND(J127="",L127="")),IF(OR(AND(L127&lt;&gt;"",NOT(ISNUMBER(L127))),IFERROR(MOD(L127,1),1)&gt;0,AND(ISNUMBER(L127),OR(L127&lt;0,L127&gt;95))),"Введите целое число от 0 до 95",IF(OR(AND(J127&lt;&gt;"",NOT(ISNUMBER(J127))),IFERROR(MOD(J127,1),1)&gt;0,AND(ISNUMBER(J127),OR(J127&lt;50,J127&gt;20000000))),"Введите целое число от 50 до 20000000",IF(NOT(ABS(IFERROR(VALUE(LEFT(M127,FIND("-",M127)-1)),M127)*100-(5000+2000000000)/2)&lt;=ABS(5000-2000000000)/2),"Цена со скидкой должна быть от 50 до 20000000",IF(IFERROR(VALUE(LEFT(M127,FIND("-",M127)-1)),M127)*229&lt;21899,"Вы уменьшили цену в несколько раз, товар попадет в карантин цен","")))),"")</f>
        <v/>
      </c>
    </row>
    <row r="128" spans="1:14" x14ac:dyDescent="0.25">
      <c r="A128" s="2" t="s">
        <v>19</v>
      </c>
      <c r="B128" s="2" t="s">
        <v>26</v>
      </c>
      <c r="C128" s="2">
        <v>216160282</v>
      </c>
      <c r="D128" s="2" t="s">
        <v>276</v>
      </c>
      <c r="E128" s="2" t="s">
        <v>277</v>
      </c>
      <c r="F128" s="2">
        <v>4</v>
      </c>
      <c r="G128" s="2">
        <v>7</v>
      </c>
      <c r="H128" s="2">
        <v>16</v>
      </c>
      <c r="I128" s="2" t="s">
        <v>181</v>
      </c>
      <c r="J128" s="4"/>
      <c r="K128" s="2">
        <v>27</v>
      </c>
      <c r="L128" s="6">
        <v>21</v>
      </c>
      <c r="M128" s="2">
        <f t="shared" si="3"/>
        <v>237</v>
      </c>
      <c r="N128" s="7" t="str">
        <f>IF(NOT(AND(J128="",L128="")),IF(OR(AND(L128&lt;&gt;"",NOT(ISNUMBER(L128))),IFERROR(MOD(L128,1),1)&gt;0,AND(ISNUMBER(L128),OR(L128&lt;0,L128&gt;95))),"Введите целое число от 0 до 95",IF(OR(AND(J128&lt;&gt;"",NOT(ISNUMBER(J128))),IFERROR(MOD(J128,1),1)&gt;0,AND(ISNUMBER(J128),OR(J128&lt;50,J128&gt;20000000))),"Введите целое число от 50 до 20000000",IF(NOT(ABS(IFERROR(VALUE(LEFT(M128,FIND("-",M128)-1)),M128)*100-(5000+2000000000)/2)&lt;=ABS(5000-2000000000)/2),"Цена со скидкой должна быть от 50 до 20000000",IF(IFERROR(VALUE(LEFT(M128,FIND("-",M128)-1)),M128)*229&lt;21900,"Вы уменьшили цену в несколько раз, товар попадет в карантин цен","")))),"")</f>
        <v/>
      </c>
    </row>
    <row r="129" spans="1:14" x14ac:dyDescent="0.25">
      <c r="A129" s="2" t="s">
        <v>19</v>
      </c>
      <c r="B129" s="2" t="s">
        <v>26</v>
      </c>
      <c r="C129" s="2">
        <v>218893374</v>
      </c>
      <c r="D129" s="2" t="s">
        <v>278</v>
      </c>
      <c r="E129" s="2" t="s">
        <v>279</v>
      </c>
      <c r="F129" s="2">
        <v>6</v>
      </c>
      <c r="G129" s="2">
        <v>9</v>
      </c>
      <c r="H129" s="2">
        <v>62</v>
      </c>
      <c r="I129" s="2" t="s">
        <v>80</v>
      </c>
      <c r="J129" s="4"/>
      <c r="K129" s="2">
        <v>20</v>
      </c>
      <c r="L129" s="6">
        <v>21</v>
      </c>
      <c r="M129" s="2">
        <f t="shared" si="3"/>
        <v>275.70999999999998</v>
      </c>
      <c r="N129" s="7" t="str">
        <f>IF(NOT(AND(J129="",L129="")),IF(OR(AND(L129&lt;&gt;"",NOT(ISNUMBER(L129))),IFERROR(MOD(L129,1),1)&gt;0,AND(ISNUMBER(L129),OR(L129&lt;0,L129&gt;95))),"Введите целое число от 0 до 95",IF(OR(AND(J129&lt;&gt;"",NOT(ISNUMBER(J129))),IFERROR(MOD(J129,1),1)&gt;0,AND(ISNUMBER(J129),OR(J129&lt;50,J129&gt;20000000))),"Введите целое число от 50 до 20000000",IF(NOT(ABS(IFERROR(VALUE(LEFT(M129,FIND("-",M129)-1)),M129)*100-(5000+2000000000)/2)&lt;=ABS(5000-2000000000)/2),"Цена со скидкой должна быть от 50 до 20000000",IF(IFERROR(VALUE(LEFT(M129,FIND("-",M129)-1)),M129)*229&lt;27920,"Вы уменьшили цену в несколько раз, товар попадет в карантин цен","")))),"")</f>
        <v/>
      </c>
    </row>
    <row r="130" spans="1:14" x14ac:dyDescent="0.25">
      <c r="A130" s="2" t="s">
        <v>19</v>
      </c>
      <c r="B130" s="2" t="s">
        <v>26</v>
      </c>
      <c r="C130" s="2">
        <v>218893387</v>
      </c>
      <c r="D130" s="2" t="s">
        <v>280</v>
      </c>
      <c r="E130" s="2" t="s">
        <v>281</v>
      </c>
      <c r="F130" s="2">
        <v>35</v>
      </c>
      <c r="G130" s="2">
        <v>24</v>
      </c>
      <c r="H130" s="2">
        <v>69</v>
      </c>
      <c r="I130" s="2" t="s">
        <v>29</v>
      </c>
      <c r="J130" s="4"/>
      <c r="K130" s="2">
        <v>36</v>
      </c>
      <c r="L130" s="6">
        <v>21</v>
      </c>
      <c r="M130" s="2">
        <f t="shared" ref="M130:M161" si="4">IF(J130="",ROUND(I130*(1-IF(ISBLANK(L130),K130,L130)/100),2),ROUND(J130*(1-IF(ISBLANK(L130),K130,L130)/100),2))</f>
        <v>283.61</v>
      </c>
      <c r="N130" s="7" t="str">
        <f>IF(NOT(AND(J130="",L130="")),IF(OR(AND(L130&lt;&gt;"",NOT(ISNUMBER(L130))),IFERROR(MOD(L130,1),1)&gt;0,AND(ISNUMBER(L130),OR(L130&lt;0,L130&gt;95))),"Введите целое число от 0 до 95",IF(OR(AND(J130&lt;&gt;"",NOT(ISNUMBER(J130))),IFERROR(MOD(J130,1),1)&gt;0,AND(ISNUMBER(J130),OR(J130&lt;50,J130&gt;20000000))),"Введите целое число от 50 до 20000000",IF(NOT(ABS(IFERROR(VALUE(LEFT(M130,FIND("-",M130)-1)),M130)*100-(5000+2000000000)/2)&lt;=ABS(5000-2000000000)/2),"Цена со скидкой должна быть от 50 до 20000000",IF(IFERROR(VALUE(LEFT(M130,FIND("-",M130)-1)),M130)*229&lt;22976,"Вы уменьшили цену в несколько раз, товар попадет в карантин цен","")))),"")</f>
        <v/>
      </c>
    </row>
    <row r="131" spans="1:14" x14ac:dyDescent="0.25">
      <c r="A131" s="2" t="s">
        <v>19</v>
      </c>
      <c r="B131" s="2" t="s">
        <v>26</v>
      </c>
      <c r="C131" s="2">
        <v>218893388</v>
      </c>
      <c r="D131" s="2" t="s">
        <v>282</v>
      </c>
      <c r="E131" s="2" t="s">
        <v>283</v>
      </c>
      <c r="F131" s="2">
        <v>7</v>
      </c>
      <c r="G131" s="2">
        <v>5</v>
      </c>
      <c r="H131" s="2">
        <v>999</v>
      </c>
      <c r="I131" s="2" t="s">
        <v>29</v>
      </c>
      <c r="J131" s="4"/>
      <c r="K131" s="2">
        <v>19</v>
      </c>
      <c r="L131" s="6">
        <v>21</v>
      </c>
      <c r="M131" s="2">
        <f t="shared" si="4"/>
        <v>283.61</v>
      </c>
      <c r="N131" s="7" t="str">
        <f>IF(NOT(AND(J131="",L131="")),IF(OR(AND(L131&lt;&gt;"",NOT(ISNUMBER(L131))),IFERROR(MOD(L131,1),1)&gt;0,AND(ISNUMBER(L131),OR(L131&lt;0,L131&gt;95))),"Введите целое число от 0 до 95",IF(OR(AND(J131&lt;&gt;"",NOT(ISNUMBER(J131))),IFERROR(MOD(J131,1),1)&gt;0,AND(ISNUMBER(J131),OR(J131&lt;50,J131&gt;20000000))),"Введите целое число от 50 до 20000000",IF(NOT(ABS(IFERROR(VALUE(LEFT(M131,FIND("-",M131)-1)),M131)*100-(5000+2000000000)/2)&lt;=ABS(5000-2000000000)/2),"Цена со скидкой должна быть от 50 до 20000000",IF(IFERROR(VALUE(LEFT(M131,FIND("-",M131)-1)),M131)*229&lt;29079,"Вы уменьшили цену в несколько раз, товар попадет в карантин цен","")))),"")</f>
        <v/>
      </c>
    </row>
    <row r="132" spans="1:14" x14ac:dyDescent="0.25">
      <c r="A132" s="2" t="s">
        <v>19</v>
      </c>
      <c r="B132" s="2" t="s">
        <v>26</v>
      </c>
      <c r="C132" s="2">
        <v>218893390</v>
      </c>
      <c r="D132" s="2" t="s">
        <v>284</v>
      </c>
      <c r="E132" s="2" t="s">
        <v>285</v>
      </c>
      <c r="F132" s="2">
        <v>7</v>
      </c>
      <c r="G132" s="2">
        <v>10</v>
      </c>
      <c r="H132" s="2">
        <v>77</v>
      </c>
      <c r="I132" s="2" t="s">
        <v>80</v>
      </c>
      <c r="J132" s="4"/>
      <c r="K132" s="2">
        <v>26</v>
      </c>
      <c r="L132" s="6">
        <v>21</v>
      </c>
      <c r="M132" s="2">
        <f t="shared" si="4"/>
        <v>275.70999999999998</v>
      </c>
      <c r="N132" s="7" t="str">
        <f>IF(NOT(AND(J132="",L132="")),IF(OR(AND(L132&lt;&gt;"",NOT(ISNUMBER(L132))),IFERROR(MOD(L132,1),1)&gt;0,AND(ISNUMBER(L132),OR(L132&lt;0,L132&gt;95))),"Введите целое число от 0 до 95",IF(OR(AND(J132&lt;&gt;"",NOT(ISNUMBER(J132))),IFERROR(MOD(J132,1),1)&gt;0,AND(ISNUMBER(J132),OR(J132&lt;50,J132&gt;20000000))),"Введите целое число от 50 до 20000000",IF(NOT(ABS(IFERROR(VALUE(LEFT(M132,FIND("-",M132)-1)),M132)*100-(5000+2000000000)/2)&lt;=ABS(5000-2000000000)/2),"Цена со скидкой должна быть от 50 до 20000000",IF(IFERROR(VALUE(LEFT(M132,FIND("-",M132)-1)),M132)*229&lt;25826,"Вы уменьшили цену в несколько раз, товар попадет в карантин цен","")))),"")</f>
        <v/>
      </c>
    </row>
    <row r="133" spans="1:14" x14ac:dyDescent="0.25">
      <c r="A133" s="2" t="s">
        <v>19</v>
      </c>
      <c r="B133" s="2" t="s">
        <v>26</v>
      </c>
      <c r="C133" s="2">
        <v>196405767</v>
      </c>
      <c r="D133" s="2" t="s">
        <v>286</v>
      </c>
      <c r="E133" s="2" t="s">
        <v>287</v>
      </c>
      <c r="F133" s="2">
        <v>8</v>
      </c>
      <c r="G133" s="2">
        <v>8</v>
      </c>
      <c r="H133" s="2">
        <v>258</v>
      </c>
      <c r="I133" s="2" t="s">
        <v>29</v>
      </c>
      <c r="J133" s="4"/>
      <c r="K133" s="2">
        <v>26</v>
      </c>
      <c r="L133" s="6">
        <v>21</v>
      </c>
      <c r="M133" s="2">
        <f t="shared" si="4"/>
        <v>283.61</v>
      </c>
      <c r="N133" s="7" t="str">
        <f>IF(NOT(AND(J133="",L133="")),IF(OR(AND(L133&lt;&gt;"",NOT(ISNUMBER(L133))),IFERROR(MOD(L133,1),1)&gt;0,AND(ISNUMBER(L133),OR(L133&lt;0,L133&gt;95))),"Введите целое число от 0 до 95",IF(OR(AND(J133&lt;&gt;"",NOT(ISNUMBER(J133))),IFERROR(MOD(J133,1),1)&gt;0,AND(ISNUMBER(J133),OR(J133&lt;50,J133&gt;20000000))),"Введите целое число от 50 до 20000000",IF(NOT(ABS(IFERROR(VALUE(LEFT(M133,FIND("-",M133)-1)),M133)*100-(5000+2000000000)/2)&lt;=ABS(5000-2000000000)/2),"Цена со скидкой должна быть от 50 до 20000000",IF(IFERROR(VALUE(LEFT(M133,FIND("-",M133)-1)),M133)*229&lt;26566,"Вы уменьшили цену в несколько раз, товар попадет в карантин цен","")))),"")</f>
        <v/>
      </c>
    </row>
    <row r="134" spans="1:14" x14ac:dyDescent="0.25">
      <c r="A134" s="2" t="s">
        <v>19</v>
      </c>
      <c r="B134" s="2" t="s">
        <v>26</v>
      </c>
      <c r="C134" s="2">
        <v>218893383</v>
      </c>
      <c r="D134" s="2" t="s">
        <v>288</v>
      </c>
      <c r="E134" s="2" t="s">
        <v>289</v>
      </c>
      <c r="F134" s="2">
        <v>11</v>
      </c>
      <c r="G134" s="2">
        <v>6</v>
      </c>
      <c r="H134" s="2">
        <v>338</v>
      </c>
      <c r="I134" s="2" t="s">
        <v>29</v>
      </c>
      <c r="J134" s="4"/>
      <c r="K134" s="2">
        <v>39</v>
      </c>
      <c r="L134" s="6">
        <v>21</v>
      </c>
      <c r="M134" s="2">
        <f t="shared" si="4"/>
        <v>283.61</v>
      </c>
      <c r="N134" s="7" t="str">
        <f>IF(NOT(AND(J134="",L134="")),IF(OR(AND(L134&lt;&gt;"",NOT(ISNUMBER(L134))),IFERROR(MOD(L134,1),1)&gt;0,AND(ISNUMBER(L134),OR(L134&lt;0,L134&gt;95))),"Введите целое число от 0 до 95",IF(OR(AND(J134&lt;&gt;"",NOT(ISNUMBER(J134))),IFERROR(MOD(J134,1),1)&gt;0,AND(ISNUMBER(J134),OR(J134&lt;50,J134&gt;20000000))),"Введите целое число от 50 до 20000000",IF(NOT(ABS(IFERROR(VALUE(LEFT(M134,FIND("-",M134)-1)),M134)*100-(5000+2000000000)/2)&lt;=ABS(5000-2000000000)/2),"Цена со скидкой должна быть от 50 до 20000000",IF(IFERROR(VALUE(LEFT(M134,FIND("-",M134)-1)),M134)*229&lt;21899,"Вы уменьшили цену в несколько раз, товар попадет в карантин цен","")))),"")</f>
        <v/>
      </c>
    </row>
    <row r="135" spans="1:14" x14ac:dyDescent="0.25">
      <c r="A135" s="2" t="s">
        <v>19</v>
      </c>
      <c r="B135" s="2" t="s">
        <v>26</v>
      </c>
      <c r="C135" s="2">
        <v>196405764</v>
      </c>
      <c r="D135" s="2" t="s">
        <v>290</v>
      </c>
      <c r="E135" s="2" t="s">
        <v>291</v>
      </c>
      <c r="F135" s="2">
        <v>3</v>
      </c>
      <c r="G135" s="2">
        <v>3</v>
      </c>
      <c r="H135" s="2">
        <v>104</v>
      </c>
      <c r="I135" s="2" t="s">
        <v>29</v>
      </c>
      <c r="J135" s="4"/>
      <c r="K135" s="2">
        <v>37</v>
      </c>
      <c r="L135" s="6">
        <v>21</v>
      </c>
      <c r="M135" s="2">
        <f t="shared" si="4"/>
        <v>283.61</v>
      </c>
      <c r="N135" s="7" t="str">
        <f>IF(NOT(AND(J135="",L135="")),IF(OR(AND(L135&lt;&gt;"",NOT(ISNUMBER(L135))),IFERROR(MOD(L135,1),1)&gt;0,AND(ISNUMBER(L135),OR(L135&lt;0,L135&gt;95))),"Введите целое число от 0 до 95",IF(OR(AND(J135&lt;&gt;"",NOT(ISNUMBER(J135))),IFERROR(MOD(J135,1),1)&gt;0,AND(ISNUMBER(J135),OR(J135&lt;50,J135&gt;20000000))),"Введите целое число от 50 до 20000000",IF(NOT(ABS(IFERROR(VALUE(LEFT(M135,FIND("-",M135)-1)),M135)*100-(5000+2000000000)/2)&lt;=ABS(5000-2000000000)/2),"Цена со скидкой должна быть от 50 до 20000000",IF(IFERROR(VALUE(LEFT(M135,FIND("-",M135)-1)),M135)*229&lt;22617,"Вы уменьшили цену в несколько раз, товар попадет в карантин цен","")))),"")</f>
        <v/>
      </c>
    </row>
    <row r="136" spans="1:14" x14ac:dyDescent="0.25">
      <c r="A136" s="2" t="s">
        <v>19</v>
      </c>
      <c r="B136" s="2" t="s">
        <v>292</v>
      </c>
      <c r="C136" s="2">
        <v>181328956</v>
      </c>
      <c r="D136" s="2" t="s">
        <v>293</v>
      </c>
      <c r="E136" s="2" t="s">
        <v>294</v>
      </c>
      <c r="F136" s="2">
        <v>6</v>
      </c>
      <c r="G136" s="2">
        <v>18</v>
      </c>
      <c r="H136" s="2">
        <v>84</v>
      </c>
      <c r="I136" s="2" t="s">
        <v>29</v>
      </c>
      <c r="J136" s="4"/>
      <c r="K136" s="2">
        <v>26</v>
      </c>
      <c r="L136" s="6">
        <v>21</v>
      </c>
      <c r="M136" s="2">
        <f t="shared" si="4"/>
        <v>283.61</v>
      </c>
      <c r="N136" s="7" t="str">
        <f>IF(NOT(AND(J136="",L136="")),IF(OR(AND(L136&lt;&gt;"",NOT(ISNUMBER(L136))),IFERROR(MOD(L136,1),1)&gt;0,AND(ISNUMBER(L136),OR(L136&lt;0,L136&gt;95))),"Введите целое число от 0 до 95",IF(OR(AND(J136&lt;&gt;"",NOT(ISNUMBER(J136))),IFERROR(MOD(J136,1),1)&gt;0,AND(ISNUMBER(J136),OR(J136&lt;50,J136&gt;20000000))),"Введите целое число от 50 до 20000000",IF(NOT(ABS(IFERROR(VALUE(LEFT(M136,FIND("-",M136)-1)),M136)*100-(5000+2000000000)/2)&lt;=ABS(5000-2000000000)/2),"Цена со скидкой должна быть от 50 до 20000000",IF(IFERROR(VALUE(LEFT(M136,FIND("-",M136)-1)),M136)*200&lt;26566,"Вы уменьшили цену в несколько раз, товар попадет в карантин цен","")))),"")</f>
        <v/>
      </c>
    </row>
    <row r="137" spans="1:14" x14ac:dyDescent="0.25">
      <c r="A137" s="2" t="s">
        <v>19</v>
      </c>
      <c r="B137" s="2" t="s">
        <v>292</v>
      </c>
      <c r="C137" s="2">
        <v>181375619</v>
      </c>
      <c r="D137" s="2" t="s">
        <v>295</v>
      </c>
      <c r="E137" s="2" t="s">
        <v>296</v>
      </c>
      <c r="F137" s="2">
        <v>0</v>
      </c>
      <c r="G137" s="2">
        <v>0</v>
      </c>
      <c r="H137" s="2">
        <v>999</v>
      </c>
      <c r="I137" s="2" t="s">
        <v>297</v>
      </c>
      <c r="J137" s="4"/>
      <c r="K137" s="2">
        <v>18</v>
      </c>
      <c r="L137" s="6">
        <v>21</v>
      </c>
      <c r="M137" s="2">
        <f t="shared" si="4"/>
        <v>188.81</v>
      </c>
      <c r="N137" s="7" t="str">
        <f>IF(NOT(AND(J137="",L137="")),IF(OR(AND(L137&lt;&gt;"",NOT(ISNUMBER(L137))),IFERROR(MOD(L137,1),1)&gt;0,AND(ISNUMBER(L137),OR(L137&lt;0,L137&gt;95))),"Введите целое число от 0 до 95",IF(OR(AND(J137&lt;&gt;"",NOT(ISNUMBER(J137))),IFERROR(MOD(J137,1),1)&gt;0,AND(ISNUMBER(J137),OR(J137&lt;50,J137&gt;20000000))),"Введите целое число от 50 до 20000000",IF(NOT(ABS(IFERROR(VALUE(LEFT(M137,FIND("-",M137)-1)),M137)*100-(5000+2000000000)/2)&lt;=ABS(5000-2000000000)/2),"Цена со скидкой должна быть от 50 до 20000000",IF(IFERROR(VALUE(LEFT(M137,FIND("-",M137)-1)),M137)*200&lt;19598,"Вы уменьшили цену в несколько раз, товар попадет в карантин цен","")))),"")</f>
        <v/>
      </c>
    </row>
    <row r="138" spans="1:14" x14ac:dyDescent="0.25">
      <c r="A138" s="2" t="s">
        <v>19</v>
      </c>
      <c r="B138" s="2" t="s">
        <v>292</v>
      </c>
      <c r="C138" s="2">
        <v>181380618</v>
      </c>
      <c r="D138" s="2" t="s">
        <v>298</v>
      </c>
      <c r="E138" s="2" t="s">
        <v>299</v>
      </c>
      <c r="F138" s="2">
        <v>4</v>
      </c>
      <c r="G138" s="2">
        <v>24</v>
      </c>
      <c r="H138" s="2">
        <v>26</v>
      </c>
      <c r="I138" s="2" t="s">
        <v>29</v>
      </c>
      <c r="J138" s="4"/>
      <c r="K138" s="2">
        <v>26</v>
      </c>
      <c r="L138" s="6">
        <v>21</v>
      </c>
      <c r="M138" s="2">
        <f t="shared" si="4"/>
        <v>283.61</v>
      </c>
      <c r="N138" s="7" t="str">
        <f>IF(NOT(AND(J138="",L138="")),IF(OR(AND(L138&lt;&gt;"",NOT(ISNUMBER(L138))),IFERROR(MOD(L138,1),1)&gt;0,AND(ISNUMBER(L138),OR(L138&lt;0,L138&gt;95))),"Введите целое число от 0 до 95",IF(OR(AND(J138&lt;&gt;"",NOT(ISNUMBER(J138))),IFERROR(MOD(J138,1),1)&gt;0,AND(ISNUMBER(J138),OR(J138&lt;50,J138&gt;20000000))),"Введите целое число от 50 до 20000000",IF(NOT(ABS(IFERROR(VALUE(LEFT(M138,FIND("-",M138)-1)),M138)*100-(5000+2000000000)/2)&lt;=ABS(5000-2000000000)/2),"Цена со скидкой должна быть от 50 до 20000000",IF(IFERROR(VALUE(LEFT(M138,FIND("-",M138)-1)),M138)*200&lt;26566,"Вы уменьшили цену в несколько раз, товар попадет в карантин цен","")))),"")</f>
        <v/>
      </c>
    </row>
    <row r="139" spans="1:14" x14ac:dyDescent="0.25">
      <c r="A139" s="2" t="s">
        <v>19</v>
      </c>
      <c r="B139" s="2" t="s">
        <v>292</v>
      </c>
      <c r="C139" s="2">
        <v>181406659</v>
      </c>
      <c r="D139" s="2" t="s">
        <v>300</v>
      </c>
      <c r="E139" s="2" t="s">
        <v>301</v>
      </c>
      <c r="F139" s="2">
        <v>5</v>
      </c>
      <c r="G139" s="2">
        <v>15</v>
      </c>
      <c r="H139" s="2">
        <v>21</v>
      </c>
      <c r="I139" s="2" t="s">
        <v>29</v>
      </c>
      <c r="J139" s="4"/>
      <c r="K139" s="2">
        <v>26</v>
      </c>
      <c r="L139" s="6">
        <v>21</v>
      </c>
      <c r="M139" s="2">
        <f t="shared" si="4"/>
        <v>283.61</v>
      </c>
      <c r="N139" s="7" t="str">
        <f>IF(NOT(AND(J139="",L139="")),IF(OR(AND(L139&lt;&gt;"",NOT(ISNUMBER(L139))),IFERROR(MOD(L139,1),1)&gt;0,AND(ISNUMBER(L139),OR(L139&lt;0,L139&gt;95))),"Введите целое число от 0 до 95",IF(OR(AND(J139&lt;&gt;"",NOT(ISNUMBER(J139))),IFERROR(MOD(J139,1),1)&gt;0,AND(ISNUMBER(J139),OR(J139&lt;50,J139&gt;20000000))),"Введите целое число от 50 до 20000000",IF(NOT(ABS(IFERROR(VALUE(LEFT(M139,FIND("-",M139)-1)),M139)*100-(5000+2000000000)/2)&lt;=ABS(5000-2000000000)/2),"Цена со скидкой должна быть от 50 до 20000000",IF(IFERROR(VALUE(LEFT(M139,FIND("-",M139)-1)),M139)*200&lt;26566,"Вы уменьшили цену в несколько раз, товар попадет в карантин цен","")))),"")</f>
        <v/>
      </c>
    </row>
    <row r="140" spans="1:14" x14ac:dyDescent="0.25">
      <c r="A140" s="2" t="s">
        <v>19</v>
      </c>
      <c r="B140" s="2" t="s">
        <v>292</v>
      </c>
      <c r="C140" s="2">
        <v>188671121</v>
      </c>
      <c r="D140" s="2" t="s">
        <v>302</v>
      </c>
      <c r="E140" s="2" t="s">
        <v>303</v>
      </c>
      <c r="F140" s="2">
        <v>10</v>
      </c>
      <c r="G140" s="2">
        <v>22</v>
      </c>
      <c r="H140" s="2">
        <v>71</v>
      </c>
      <c r="I140" s="2" t="s">
        <v>29</v>
      </c>
      <c r="J140" s="4"/>
      <c r="K140" s="2">
        <v>26</v>
      </c>
      <c r="L140" s="6">
        <v>21</v>
      </c>
      <c r="M140" s="2">
        <f t="shared" si="4"/>
        <v>283.61</v>
      </c>
      <c r="N140" s="7" t="str">
        <f>IF(NOT(AND(J140="",L140="")),IF(OR(AND(L140&lt;&gt;"",NOT(ISNUMBER(L140))),IFERROR(MOD(L140,1),1)&gt;0,AND(ISNUMBER(L140),OR(L140&lt;0,L140&gt;95))),"Введите целое число от 0 до 95",IF(OR(AND(J140&lt;&gt;"",NOT(ISNUMBER(J140))),IFERROR(MOD(J140,1),1)&gt;0,AND(ISNUMBER(J140),OR(J140&lt;50,J140&gt;20000000))),"Введите целое число от 50 до 20000000",IF(NOT(ABS(IFERROR(VALUE(LEFT(M140,FIND("-",M140)-1)),M140)*100-(5000+2000000000)/2)&lt;=ABS(5000-2000000000)/2),"Цена со скидкой должна быть от 50 до 20000000",IF(IFERROR(VALUE(LEFT(M140,FIND("-",M140)-1)),M140)*200&lt;26566,"Вы уменьшили цену в несколько раз, товар попадет в карантин цен","")))),"")</f>
        <v/>
      </c>
    </row>
    <row r="141" spans="1:14" x14ac:dyDescent="0.25">
      <c r="A141" s="2" t="s">
        <v>19</v>
      </c>
      <c r="B141" s="2" t="s">
        <v>292</v>
      </c>
      <c r="C141" s="2">
        <v>188671436</v>
      </c>
      <c r="D141" s="2" t="s">
        <v>304</v>
      </c>
      <c r="E141" s="2" t="s">
        <v>305</v>
      </c>
      <c r="F141" s="2">
        <v>3</v>
      </c>
      <c r="G141" s="2">
        <v>5</v>
      </c>
      <c r="H141" s="2">
        <v>20</v>
      </c>
      <c r="I141" s="2" t="s">
        <v>29</v>
      </c>
      <c r="J141" s="4"/>
      <c r="K141" s="2">
        <v>26</v>
      </c>
      <c r="L141" s="6">
        <v>21</v>
      </c>
      <c r="M141" s="2">
        <f t="shared" si="4"/>
        <v>283.61</v>
      </c>
      <c r="N141" s="7" t="str">
        <f>IF(NOT(AND(J141="",L141="")),IF(OR(AND(L141&lt;&gt;"",NOT(ISNUMBER(L141))),IFERROR(MOD(L141,1),1)&gt;0,AND(ISNUMBER(L141),OR(L141&lt;0,L141&gt;95))),"Введите целое число от 0 до 95",IF(OR(AND(J141&lt;&gt;"",NOT(ISNUMBER(J141))),IFERROR(MOD(J141,1),1)&gt;0,AND(ISNUMBER(J141),OR(J141&lt;50,J141&gt;20000000))),"Введите целое число от 50 до 20000000",IF(NOT(ABS(IFERROR(VALUE(LEFT(M141,FIND("-",M141)-1)),M141)*100-(5000+2000000000)/2)&lt;=ABS(5000-2000000000)/2),"Цена со скидкой должна быть от 50 до 20000000",IF(IFERROR(VALUE(LEFT(M141,FIND("-",M141)-1)),M141)*200&lt;26566,"Вы уменьшили цену в несколько раз, товар попадет в карантин цен","")))),"")</f>
        <v/>
      </c>
    </row>
    <row r="142" spans="1:14" x14ac:dyDescent="0.25">
      <c r="A142" s="2" t="s">
        <v>19</v>
      </c>
      <c r="B142" s="2" t="s">
        <v>292</v>
      </c>
      <c r="C142" s="2">
        <v>188675969</v>
      </c>
      <c r="D142" s="2" t="s">
        <v>306</v>
      </c>
      <c r="E142" s="2" t="s">
        <v>307</v>
      </c>
      <c r="F142" s="2">
        <v>51</v>
      </c>
      <c r="G142" s="2">
        <v>52</v>
      </c>
      <c r="H142" s="2">
        <v>15</v>
      </c>
      <c r="I142" s="2" t="s">
        <v>308</v>
      </c>
      <c r="J142" s="4"/>
      <c r="K142" s="2">
        <v>27</v>
      </c>
      <c r="L142" s="6">
        <v>21</v>
      </c>
      <c r="M142" s="2">
        <f t="shared" si="4"/>
        <v>189.6</v>
      </c>
      <c r="N142" s="7" t="str">
        <f>IF(NOT(AND(J142="",L142="")),IF(OR(AND(L142&lt;&gt;"",NOT(ISNUMBER(L142))),IFERROR(MOD(L142,1),1)&gt;0,AND(ISNUMBER(L142),OR(L142&lt;0,L142&gt;95))),"Введите целое число от 0 до 95",IF(OR(AND(J142&lt;&gt;"",NOT(ISNUMBER(J142))),IFERROR(MOD(J142,1),1)&gt;0,AND(ISNUMBER(J142),OR(J142&lt;50,J142&gt;20000000))),"Введите целое число от 50 до 20000000",IF(NOT(ABS(IFERROR(VALUE(LEFT(M142,FIND("-",M142)-1)),M142)*100-(5000+2000000000)/2)&lt;=ABS(5000-2000000000)/2),"Цена со скидкой должна быть от 50 до 20000000",IF(IFERROR(VALUE(LEFT(M142,FIND("-",M142)-1)),M142)*200&lt;17520,"Вы уменьшили цену в несколько раз, товар попадет в карантин цен","")))),"")</f>
        <v/>
      </c>
    </row>
    <row r="143" spans="1:14" x14ac:dyDescent="0.25">
      <c r="A143" s="2" t="s">
        <v>14</v>
      </c>
      <c r="B143" s="2" t="s">
        <v>292</v>
      </c>
      <c r="C143" s="2">
        <v>196418209</v>
      </c>
      <c r="D143" s="2" t="s">
        <v>309</v>
      </c>
      <c r="E143" s="2" t="s">
        <v>310</v>
      </c>
      <c r="F143" s="2">
        <v>2</v>
      </c>
      <c r="G143" s="2">
        <v>0</v>
      </c>
      <c r="H143" s="2">
        <v>14</v>
      </c>
      <c r="I143" s="2" t="s">
        <v>29</v>
      </c>
      <c r="J143" s="4"/>
      <c r="K143" s="2">
        <v>26</v>
      </c>
      <c r="L143" s="6">
        <v>21</v>
      </c>
      <c r="M143" s="2">
        <f t="shared" si="4"/>
        <v>283.61</v>
      </c>
      <c r="N143" s="7" t="str">
        <f t="shared" ref="N143:N149" si="5">IF(NOT(AND(J143="",L143="")),IF(OR(AND(L143&lt;&gt;"",NOT(ISNUMBER(L143))),IFERROR(MOD(L143,1),1)&gt;0,AND(ISNUMBER(L143),OR(L143&lt;0,L143&gt;95))),"Введите целое число от 0 до 95",IF(OR(AND(J143&lt;&gt;"",NOT(ISNUMBER(J143))),IFERROR(MOD(J143,1),1)&gt;0,AND(ISNUMBER(J143),OR(J143&lt;50,J143&gt;20000000))),"Введите целое число от 50 до 20000000",IF(NOT(ABS(IFERROR(VALUE(LEFT(M143,FIND("-",M143)-1)),M143)*100-(5000+2000000000)/2)&lt;=ABS(5000-2000000000)/2),"Цена со скидкой должна быть от 50 до 20000000",IF(IFERROR(VALUE(LEFT(M143,FIND("-",M143)-1)),M143)*200&lt;26566,"Вы уменьшили цену в несколько раз, товар попадет в карантин цен","")))),"")</f>
        <v/>
      </c>
    </row>
    <row r="144" spans="1:14" x14ac:dyDescent="0.25">
      <c r="A144" s="2" t="s">
        <v>19</v>
      </c>
      <c r="B144" s="2" t="s">
        <v>292</v>
      </c>
      <c r="C144" s="2">
        <v>181075237</v>
      </c>
      <c r="D144" s="2" t="s">
        <v>311</v>
      </c>
      <c r="E144" s="2" t="s">
        <v>312</v>
      </c>
      <c r="F144" s="2">
        <v>1</v>
      </c>
      <c r="G144" s="2">
        <v>10</v>
      </c>
      <c r="H144" s="2">
        <v>36</v>
      </c>
      <c r="I144" s="2" t="s">
        <v>29</v>
      </c>
      <c r="J144" s="4"/>
      <c r="K144" s="2">
        <v>26</v>
      </c>
      <c r="L144" s="6">
        <v>21</v>
      </c>
      <c r="M144" s="2">
        <f t="shared" si="4"/>
        <v>283.61</v>
      </c>
      <c r="N144" s="7" t="str">
        <f t="shared" si="5"/>
        <v/>
      </c>
    </row>
    <row r="145" spans="1:14" x14ac:dyDescent="0.25">
      <c r="A145" s="2" t="s">
        <v>19</v>
      </c>
      <c r="B145" s="2" t="s">
        <v>292</v>
      </c>
      <c r="C145" s="2">
        <v>181386910</v>
      </c>
      <c r="D145" s="2" t="s">
        <v>313</v>
      </c>
      <c r="E145" s="2" t="s">
        <v>314</v>
      </c>
      <c r="F145" s="2">
        <v>4</v>
      </c>
      <c r="G145" s="2">
        <v>8</v>
      </c>
      <c r="H145" s="2">
        <v>29</v>
      </c>
      <c r="I145" s="2" t="s">
        <v>29</v>
      </c>
      <c r="J145" s="4"/>
      <c r="K145" s="2">
        <v>26</v>
      </c>
      <c r="L145" s="6">
        <v>21</v>
      </c>
      <c r="M145" s="2">
        <f t="shared" si="4"/>
        <v>283.61</v>
      </c>
      <c r="N145" s="7" t="str">
        <f t="shared" si="5"/>
        <v/>
      </c>
    </row>
    <row r="146" spans="1:14" x14ac:dyDescent="0.25">
      <c r="A146" s="2" t="s">
        <v>19</v>
      </c>
      <c r="B146" s="2" t="s">
        <v>292</v>
      </c>
      <c r="C146" s="2">
        <v>181086772</v>
      </c>
      <c r="D146" s="2" t="s">
        <v>315</v>
      </c>
      <c r="E146" s="2" t="s">
        <v>316</v>
      </c>
      <c r="F146" s="2">
        <v>3</v>
      </c>
      <c r="G146" s="2">
        <v>62</v>
      </c>
      <c r="H146" s="2">
        <v>30</v>
      </c>
      <c r="I146" s="2" t="s">
        <v>29</v>
      </c>
      <c r="J146" s="4"/>
      <c r="K146" s="2">
        <v>26</v>
      </c>
      <c r="L146" s="6">
        <v>21</v>
      </c>
      <c r="M146" s="2">
        <f t="shared" si="4"/>
        <v>283.61</v>
      </c>
      <c r="N146" s="7" t="str">
        <f t="shared" si="5"/>
        <v/>
      </c>
    </row>
    <row r="147" spans="1:14" x14ac:dyDescent="0.25">
      <c r="A147" s="2" t="s">
        <v>14</v>
      </c>
      <c r="B147" s="2" t="s">
        <v>292</v>
      </c>
      <c r="C147" s="2">
        <v>196418210</v>
      </c>
      <c r="D147" s="2" t="s">
        <v>317</v>
      </c>
      <c r="E147" s="2" t="s">
        <v>318</v>
      </c>
      <c r="F147" s="2">
        <v>1</v>
      </c>
      <c r="G147" s="2">
        <v>3</v>
      </c>
      <c r="H147" s="2">
        <v>19</v>
      </c>
      <c r="I147" s="2" t="s">
        <v>29</v>
      </c>
      <c r="J147" s="4"/>
      <c r="K147" s="2">
        <v>26</v>
      </c>
      <c r="L147" s="6">
        <v>21</v>
      </c>
      <c r="M147" s="2">
        <f t="shared" si="4"/>
        <v>283.61</v>
      </c>
      <c r="N147" s="7" t="str">
        <f t="shared" si="5"/>
        <v/>
      </c>
    </row>
    <row r="148" spans="1:14" x14ac:dyDescent="0.25">
      <c r="A148" s="2" t="s">
        <v>19</v>
      </c>
      <c r="B148" s="2" t="s">
        <v>292</v>
      </c>
      <c r="C148" s="2">
        <v>181109926</v>
      </c>
      <c r="D148" s="2" t="s">
        <v>319</v>
      </c>
      <c r="E148" s="2" t="s">
        <v>320</v>
      </c>
      <c r="F148" s="2">
        <v>9</v>
      </c>
      <c r="G148" s="2">
        <v>15</v>
      </c>
      <c r="H148" s="2">
        <v>24</v>
      </c>
      <c r="I148" s="2" t="s">
        <v>29</v>
      </c>
      <c r="J148" s="4"/>
      <c r="K148" s="2">
        <v>26</v>
      </c>
      <c r="L148" s="6">
        <v>21</v>
      </c>
      <c r="M148" s="2">
        <f t="shared" si="4"/>
        <v>283.61</v>
      </c>
      <c r="N148" s="7" t="str">
        <f t="shared" si="5"/>
        <v/>
      </c>
    </row>
    <row r="149" spans="1:14" x14ac:dyDescent="0.25">
      <c r="A149" s="2" t="s">
        <v>19</v>
      </c>
      <c r="B149" s="2" t="s">
        <v>292</v>
      </c>
      <c r="C149" s="2">
        <v>181392162</v>
      </c>
      <c r="D149" s="2" t="s">
        <v>321</v>
      </c>
      <c r="E149" s="2" t="s">
        <v>322</v>
      </c>
      <c r="F149" s="2">
        <v>7</v>
      </c>
      <c r="G149" s="2">
        <v>24</v>
      </c>
      <c r="H149" s="2">
        <v>31</v>
      </c>
      <c r="I149" s="2" t="s">
        <v>29</v>
      </c>
      <c r="J149" s="4"/>
      <c r="K149" s="2">
        <v>26</v>
      </c>
      <c r="L149" s="6">
        <v>21</v>
      </c>
      <c r="M149" s="2">
        <f t="shared" si="4"/>
        <v>283.61</v>
      </c>
      <c r="N149" s="7" t="str">
        <f t="shared" si="5"/>
        <v/>
      </c>
    </row>
  </sheetData>
  <conditionalFormatting sqref="J2:J149">
    <cfRule type="containsBlanks" priority="1" stopIfTrue="1">
      <formula>LEN(TRIM(J2))=0</formula>
    </cfRule>
    <cfRule type="cellIs" dxfId="3" priority="2" operator="notBetween">
      <formula>50</formula>
      <formula>20000000</formula>
    </cfRule>
  </conditionalFormatting>
  <conditionalFormatting sqref="L2:L149">
    <cfRule type="containsBlanks" priority="3" stopIfTrue="1">
      <formula>LEN(TRIM(L2))=0</formula>
    </cfRule>
    <cfRule type="cellIs" dxfId="2" priority="4" operator="notBetween">
      <formula>0</formula>
      <formula>95</formula>
    </cfRule>
  </conditionalFormatting>
  <conditionalFormatting sqref="N2:N149">
    <cfRule type="cellIs" dxfId="1" priority="5" operator="equal">
      <formula>"Вы уменьшили цену в несколько раз, товар попадет в карантин цен"</formula>
    </cfRule>
    <cfRule type="cellIs" dxfId="0" priority="6" operator="notEqual">
      <formula>""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Отчет - цены и скидки на товары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2025-07-15T03:15:10Z</dcterms:modified>
</cp:coreProperties>
</file>