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Thesis\desertHydro\inst\extdata\"/>
    </mc:Choice>
  </mc:AlternateContent>
  <xr:revisionPtr revIDLastSave="0" documentId="13_ncr:1_{EFC95C41-4442-4697-BCD9-64A3A3CEF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s_m_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1" i="1" l="1"/>
  <c r="AJ10" i="1"/>
  <c r="AJ9" i="1"/>
  <c r="AJ8" i="1"/>
  <c r="AJ7" i="1"/>
  <c r="AJ6" i="1"/>
  <c r="AJ5" i="1"/>
  <c r="AJ4" i="1"/>
  <c r="AJ3" i="1"/>
  <c r="AJ2" i="1"/>
  <c r="AH7" i="1"/>
  <c r="W3" i="1"/>
  <c r="W4" i="1"/>
  <c r="W5" i="1"/>
  <c r="W6" i="1"/>
  <c r="W7" i="1"/>
  <c r="W8" i="1"/>
  <c r="W9" i="1"/>
  <c r="W10" i="1"/>
  <c r="W11" i="1"/>
  <c r="W2" i="1"/>
  <c r="Q3" i="1"/>
  <c r="Q4" i="1"/>
  <c r="Q5" i="1"/>
  <c r="Q6" i="1"/>
  <c r="Q7" i="1"/>
  <c r="Q8" i="1"/>
  <c r="Q9" i="1"/>
  <c r="Q10" i="1"/>
  <c r="Q11" i="1"/>
  <c r="Q2" i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2" i="1"/>
</calcChain>
</file>

<file path=xl/sharedStrings.xml><?xml version="1.0" encoding="utf-8"?>
<sst xmlns="http://schemas.openxmlformats.org/spreadsheetml/2006/main" count="77" uniqueCount="59">
  <si>
    <t>Name</t>
  </si>
  <si>
    <t>residualMoistureContent</t>
  </si>
  <si>
    <t>porosity</t>
  </si>
  <si>
    <t>fieldCapacityMoistureContent</t>
  </si>
  <si>
    <t>rockPercent</t>
  </si>
  <si>
    <t>wiltingPointMoistureContent</t>
  </si>
  <si>
    <t>maxCanopyStorageAmount</t>
  </si>
  <si>
    <t>saturatedMoistureContent</t>
  </si>
  <si>
    <t>saturatedHydraulicMatrix</t>
  </si>
  <si>
    <t>saturatedHydraulicConductivityMacropore</t>
  </si>
  <si>
    <t>verticalHydraulicConductivity</t>
  </si>
  <si>
    <t>channelMaxCanopyStorageAmount</t>
  </si>
  <si>
    <t>storageAmount</t>
  </si>
  <si>
    <t>hydraulicConductivityRestrictiveLayer</t>
  </si>
  <si>
    <t>mannings_n</t>
  </si>
  <si>
    <t>Florita</t>
  </si>
  <si>
    <t>Mido-Pensom</t>
  </si>
  <si>
    <t>Needle-Sheppard</t>
  </si>
  <si>
    <t>Pocum family</t>
  </si>
  <si>
    <t>Mathis-Nalcase</t>
  </si>
  <si>
    <t>Needle-complex</t>
  </si>
  <si>
    <t>Sheppard-Needle-Rock</t>
  </si>
  <si>
    <t>Typic-Torriorthents</t>
  </si>
  <si>
    <t>soilTexture</t>
  </si>
  <si>
    <t>fine sand</t>
  </si>
  <si>
    <t>flaggy loam sand</t>
  </si>
  <si>
    <t>fine loam sand</t>
  </si>
  <si>
    <t>sand bedrock</t>
  </si>
  <si>
    <t>soilClass</t>
  </si>
  <si>
    <t>SP-SM</t>
  </si>
  <si>
    <t>SM</t>
  </si>
  <si>
    <t>GP</t>
  </si>
  <si>
    <t>SC</t>
  </si>
  <si>
    <t>effectivePorosity</t>
  </si>
  <si>
    <t>soilDepthIn</t>
  </si>
  <si>
    <t>Mido-Mido</t>
  </si>
  <si>
    <t>Typic-Torriorthents-Rock</t>
  </si>
  <si>
    <t>loam sand</t>
  </si>
  <si>
    <t>soilDepthCM</t>
  </si>
  <si>
    <t>hydraulicConductivityCMHR</t>
  </si>
  <si>
    <t>MUSYM</t>
  </si>
  <si>
    <t>infiltration_cmhr</t>
  </si>
  <si>
    <t>infiltration_cm_day</t>
  </si>
  <si>
    <t>Ks_cmday</t>
  </si>
  <si>
    <t>Ks_mmsec</t>
  </si>
  <si>
    <t>Ksat_in_hr</t>
  </si>
  <si>
    <t>available_water_in_ft</t>
  </si>
  <si>
    <t>saturation_percent</t>
  </si>
  <si>
    <t>field_capacity_percent</t>
  </si>
  <si>
    <t>matric_bulk_density</t>
  </si>
  <si>
    <t>organic_matter</t>
  </si>
  <si>
    <t>sand_wt_percent</t>
  </si>
  <si>
    <t>clay_wt_percent</t>
  </si>
  <si>
    <t>soil_depth_in</t>
  </si>
  <si>
    <t>wilting_percent</t>
  </si>
  <si>
    <t>soil_texture_in</t>
  </si>
  <si>
    <t>sand</t>
  </si>
  <si>
    <t>loamy sand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</si>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</sst>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1" zoomScale="89" zoomScaleNormal="89" workbookViewId="0">
      <pane xSplit="1" topLeftCell="Y1" activePane="topRight" state="frozen"/>
      <selection pane="topRight" activeCell="AE8" sqref="AE8"/>
    </sheetView>
  </sheetViews>
  <sheetFormatPr defaultRowHeight="14.4" x14ac:dyDescent="0.3"/>
  <cols>
    <col min="1" max="1" width="26.44140625" style="1" customWidth="1"/>
    <col min="2" max="2" width="13.109375" style="3" customWidth="1"/>
    <col min="3" max="4" width="16.33203125" style="3" customWidth="1"/>
    <col min="5" max="5" width="23.6640625" bestFit="1" customWidth="1"/>
    <col min="6" max="6" width="9" customWidth="1"/>
    <col min="7" max="7" width="16.6640625" style="4" customWidth="1"/>
    <col min="8" max="8" width="36.88671875" customWidth="1"/>
    <col min="9" max="9" width="14.109375" customWidth="1"/>
    <col min="10" max="11" width="17" customWidth="1"/>
    <col min="12" max="12" width="29.6640625" customWidth="1"/>
    <col min="13" max="13" width="25.109375" customWidth="1"/>
    <col min="14" max="14" width="36" customWidth="1"/>
    <col min="15" max="15" width="24.88671875" customWidth="1"/>
    <col min="16" max="16" width="34.33203125" customWidth="1"/>
    <col min="17" max="18" width="46" customWidth="1"/>
    <col min="19" max="19" width="36" customWidth="1"/>
    <col min="20" max="20" width="36.109375" customWidth="1"/>
    <col min="21" max="21" width="15.33203125" customWidth="1"/>
    <col min="22" max="22" width="12.77734375" customWidth="1"/>
    <col min="23" max="23" width="19.6640625" customWidth="1"/>
    <col min="24" max="24" width="16.88671875" customWidth="1"/>
    <col min="25" max="25" width="14.21875" customWidth="1"/>
    <col min="26" max="26" width="17.6640625" customWidth="1"/>
    <col min="27" max="27" width="17.88671875" bestFit="1" customWidth="1"/>
    <col min="28" max="28" width="16.6640625" customWidth="1"/>
    <col min="29" max="29" width="24.33203125" customWidth="1"/>
    <col min="30" max="30" width="12.77734375" customWidth="1"/>
    <col min="31" max="31" width="12.5546875" customWidth="1"/>
    <col min="34" max="34" width="11.33203125" customWidth="1"/>
    <col min="36" max="36" width="14.88671875" customWidth="1"/>
    <col min="37" max="37" width="12.77734375" customWidth="1"/>
  </cols>
  <sheetData>
    <row r="1" spans="1:40" x14ac:dyDescent="0.3">
      <c r="A1" s="1" t="s">
        <v>0</v>
      </c>
      <c r="B1" s="3" t="s">
        <v>40</v>
      </c>
      <c r="C1" s="3" t="s">
        <v>23</v>
      </c>
      <c r="D1" s="3" t="s">
        <v>28</v>
      </c>
      <c r="E1" s="1" t="s">
        <v>1</v>
      </c>
      <c r="F1" s="1" t="s">
        <v>2</v>
      </c>
      <c r="G1" s="4" t="s">
        <v>33</v>
      </c>
      <c r="H1" s="1" t="s">
        <v>3</v>
      </c>
      <c r="I1" s="1" t="s">
        <v>4</v>
      </c>
      <c r="J1" s="2" t="s">
        <v>34</v>
      </c>
      <c r="K1" s="2" t="s">
        <v>38</v>
      </c>
      <c r="L1" s="1" t="s">
        <v>5</v>
      </c>
      <c r="M1" s="2" t="s">
        <v>6</v>
      </c>
      <c r="N1" s="2" t="s">
        <v>39</v>
      </c>
      <c r="O1" s="2" t="s">
        <v>7</v>
      </c>
      <c r="P1" s="2" t="s">
        <v>8</v>
      </c>
      <c r="Q1" s="2" t="s">
        <v>9</v>
      </c>
      <c r="R1" s="2" t="s">
        <v>13</v>
      </c>
      <c r="S1" s="2" t="s">
        <v>10</v>
      </c>
      <c r="T1" s="1" t="s">
        <v>11</v>
      </c>
      <c r="U1" s="2" t="s">
        <v>12</v>
      </c>
      <c r="V1" s="2" t="s">
        <v>14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54</v>
      </c>
      <c r="AB1" s="2" t="s">
        <v>48</v>
      </c>
      <c r="AC1" s="2" t="s">
        <v>47</v>
      </c>
      <c r="AD1" s="2" t="s">
        <v>46</v>
      </c>
      <c r="AE1" s="2" t="s">
        <v>45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55</v>
      </c>
    </row>
    <row r="2" spans="1:40" x14ac:dyDescent="0.3">
      <c r="A2" s="1" t="s">
        <v>15</v>
      </c>
      <c r="B2" s="3">
        <v>12</v>
      </c>
      <c r="C2" s="3" t="s">
        <v>24</v>
      </c>
      <c r="D2" s="3" t="s">
        <v>29</v>
      </c>
      <c r="E2">
        <v>0.02</v>
      </c>
      <c r="F2">
        <v>0.47</v>
      </c>
      <c r="G2" s="4">
        <v>0.41699999999999998</v>
      </c>
      <c r="H2">
        <v>9.0999999999999998E-2</v>
      </c>
      <c r="I2">
        <v>0.05</v>
      </c>
      <c r="J2">
        <v>28</v>
      </c>
      <c r="K2">
        <v>76</v>
      </c>
      <c r="L2">
        <v>3.3000000000000002E-2</v>
      </c>
      <c r="M2">
        <v>0</v>
      </c>
      <c r="N2">
        <v>22</v>
      </c>
      <c r="O2" s="4">
        <f>G2</f>
        <v>0.41699999999999998</v>
      </c>
      <c r="P2">
        <f>N2</f>
        <v>22</v>
      </c>
      <c r="Q2">
        <f>N2</f>
        <v>22</v>
      </c>
      <c r="R2">
        <v>1</v>
      </c>
      <c r="S2">
        <v>0</v>
      </c>
      <c r="T2">
        <v>0</v>
      </c>
      <c r="U2">
        <v>0</v>
      </c>
      <c r="V2">
        <v>0.05</v>
      </c>
      <c r="W2">
        <f>ROUND(Y2/24, 3)</f>
        <v>37.5</v>
      </c>
      <c r="X2">
        <v>7.85</v>
      </c>
      <c r="Y2" s="3">
        <v>900</v>
      </c>
      <c r="Z2">
        <v>28</v>
      </c>
      <c r="AA2">
        <v>1.8</v>
      </c>
      <c r="AB2">
        <v>5.3</v>
      </c>
      <c r="AC2">
        <v>43.7</v>
      </c>
      <c r="AD2">
        <v>0.43</v>
      </c>
      <c r="AE2">
        <v>5.66</v>
      </c>
      <c r="AF2">
        <v>93.17</v>
      </c>
      <c r="AG2">
        <v>0.8</v>
      </c>
      <c r="AH2">
        <v>95</v>
      </c>
      <c r="AI2">
        <v>3</v>
      </c>
      <c r="AJ2">
        <f>AVERAGE(8,5)</f>
        <v>6.5</v>
      </c>
      <c r="AK2" t="s">
        <v>56</v>
      </c>
    </row>
    <row r="3" spans="1:40" x14ac:dyDescent="0.3">
      <c r="A3" s="1" t="s">
        <v>16</v>
      </c>
      <c r="B3" s="3">
        <v>29</v>
      </c>
      <c r="C3" s="3" t="s">
        <v>24</v>
      </c>
      <c r="D3" s="3" t="s">
        <v>30</v>
      </c>
      <c r="E3">
        <v>0.02</v>
      </c>
      <c r="F3">
        <v>0.43</v>
      </c>
      <c r="G3" s="4">
        <v>0.41699999999999998</v>
      </c>
      <c r="H3">
        <v>9.0999999999999998E-2</v>
      </c>
      <c r="I3">
        <v>0.05</v>
      </c>
      <c r="J3">
        <v>102</v>
      </c>
      <c r="K3">
        <v>200</v>
      </c>
      <c r="L3">
        <v>3.3000000000000002E-2</v>
      </c>
      <c r="M3">
        <v>0</v>
      </c>
      <c r="N3">
        <v>22</v>
      </c>
      <c r="O3" s="4">
        <f t="shared" ref="O3:O11" si="0">G3</f>
        <v>0.41699999999999998</v>
      </c>
      <c r="P3">
        <f t="shared" ref="P3:P11" si="1">N3</f>
        <v>22</v>
      </c>
      <c r="Q3">
        <f t="shared" ref="Q3:Q11" si="2">N3</f>
        <v>22</v>
      </c>
      <c r="R3">
        <v>1</v>
      </c>
      <c r="S3">
        <v>0</v>
      </c>
      <c r="T3">
        <v>0</v>
      </c>
      <c r="U3">
        <v>0</v>
      </c>
      <c r="V3">
        <v>0.05</v>
      </c>
      <c r="W3">
        <f t="shared" ref="W3:W11" si="3">ROUND(Y3/24, 3)</f>
        <v>25</v>
      </c>
      <c r="X3">
        <v>6.25</v>
      </c>
      <c r="Y3" s="3">
        <v>600</v>
      </c>
      <c r="Z3">
        <v>48.48</v>
      </c>
      <c r="AA3">
        <v>1.5</v>
      </c>
      <c r="AB3">
        <v>5.2</v>
      </c>
      <c r="AC3">
        <v>44.7</v>
      </c>
      <c r="AD3">
        <v>0.45</v>
      </c>
      <c r="AE3">
        <v>6.32</v>
      </c>
      <c r="AF3">
        <v>91.52</v>
      </c>
      <c r="AG3">
        <v>1.1000000000000001</v>
      </c>
      <c r="AH3">
        <v>97</v>
      </c>
      <c r="AI3">
        <v>2</v>
      </c>
      <c r="AJ3">
        <f>AVERAGE(7,21)</f>
        <v>14</v>
      </c>
      <c r="AK3" t="s">
        <v>56</v>
      </c>
    </row>
    <row r="4" spans="1:40" x14ac:dyDescent="0.3">
      <c r="A4" s="1" t="s">
        <v>17</v>
      </c>
      <c r="B4" s="3">
        <v>31</v>
      </c>
      <c r="C4" s="3" t="s">
        <v>24</v>
      </c>
      <c r="D4" s="3" t="s">
        <v>30</v>
      </c>
      <c r="E4">
        <v>0.02</v>
      </c>
      <c r="F4">
        <v>0.43</v>
      </c>
      <c r="G4" s="4">
        <v>0.41699999999999998</v>
      </c>
      <c r="H4">
        <v>9.0999999999999998E-2</v>
      </c>
      <c r="I4">
        <v>0.05</v>
      </c>
      <c r="J4">
        <v>41</v>
      </c>
      <c r="K4">
        <v>41</v>
      </c>
      <c r="L4">
        <v>3.3000000000000002E-2</v>
      </c>
      <c r="M4">
        <v>0</v>
      </c>
      <c r="N4">
        <v>22</v>
      </c>
      <c r="O4" s="4">
        <f t="shared" si="0"/>
        <v>0.41699999999999998</v>
      </c>
      <c r="P4">
        <f t="shared" si="1"/>
        <v>22</v>
      </c>
      <c r="Q4">
        <f t="shared" si="2"/>
        <v>22</v>
      </c>
      <c r="R4">
        <v>1</v>
      </c>
      <c r="S4">
        <v>0</v>
      </c>
      <c r="T4">
        <v>0</v>
      </c>
      <c r="U4">
        <v>0</v>
      </c>
      <c r="V4">
        <v>0.05</v>
      </c>
      <c r="W4">
        <f t="shared" si="3"/>
        <v>25</v>
      </c>
      <c r="X4">
        <v>6.25</v>
      </c>
      <c r="Y4" s="3">
        <v>600</v>
      </c>
      <c r="Z4">
        <v>40.799999999999997</v>
      </c>
      <c r="AA4">
        <v>1.8</v>
      </c>
      <c r="AB4">
        <v>5.4</v>
      </c>
      <c r="AC4">
        <v>42.2</v>
      </c>
      <c r="AD4">
        <v>0.43</v>
      </c>
      <c r="AE4">
        <v>5.04</v>
      </c>
      <c r="AF4">
        <v>95.6</v>
      </c>
      <c r="AG4">
        <v>0.3</v>
      </c>
      <c r="AH4">
        <v>94</v>
      </c>
      <c r="AI4">
        <v>4</v>
      </c>
      <c r="AJ4">
        <f>17</f>
        <v>17</v>
      </c>
      <c r="AK4" t="s">
        <v>56</v>
      </c>
    </row>
    <row r="5" spans="1:40" x14ac:dyDescent="0.3">
      <c r="A5" s="1" t="s">
        <v>18</v>
      </c>
      <c r="B5" s="3">
        <v>38</v>
      </c>
      <c r="C5" s="3" t="s">
        <v>26</v>
      </c>
      <c r="D5" s="3" t="s">
        <v>30</v>
      </c>
      <c r="E5">
        <v>0.02</v>
      </c>
      <c r="F5">
        <v>0.43</v>
      </c>
      <c r="G5" s="4">
        <v>0.41699999999999998</v>
      </c>
      <c r="H5">
        <v>9.0999999999999998E-2</v>
      </c>
      <c r="I5">
        <v>0.05</v>
      </c>
      <c r="J5">
        <v>20</v>
      </c>
      <c r="K5">
        <v>200</v>
      </c>
      <c r="L5">
        <v>5.5E-2</v>
      </c>
      <c r="M5">
        <v>0</v>
      </c>
      <c r="N5">
        <v>22</v>
      </c>
      <c r="O5" s="4">
        <f t="shared" si="0"/>
        <v>0.41699999999999998</v>
      </c>
      <c r="P5">
        <f t="shared" si="1"/>
        <v>22</v>
      </c>
      <c r="Q5">
        <f t="shared" si="2"/>
        <v>22</v>
      </c>
      <c r="R5">
        <v>1</v>
      </c>
      <c r="S5">
        <v>0</v>
      </c>
      <c r="T5">
        <v>0</v>
      </c>
      <c r="U5">
        <v>0</v>
      </c>
      <c r="V5">
        <v>0.05</v>
      </c>
      <c r="W5">
        <f t="shared" si="3"/>
        <v>12.5</v>
      </c>
      <c r="X5">
        <v>6.25</v>
      </c>
      <c r="Y5" s="3">
        <v>300</v>
      </c>
      <c r="Z5">
        <v>86.88</v>
      </c>
      <c r="AA5">
        <v>3</v>
      </c>
      <c r="AB5">
        <v>8.1999999999999993</v>
      </c>
      <c r="AC5">
        <v>41.7</v>
      </c>
      <c r="AD5">
        <v>0.63</v>
      </c>
      <c r="AE5">
        <v>3.83</v>
      </c>
      <c r="AF5">
        <v>96.45</v>
      </c>
      <c r="AG5">
        <v>0.6</v>
      </c>
      <c r="AH5">
        <v>85</v>
      </c>
      <c r="AI5">
        <v>5</v>
      </c>
      <c r="AJ5">
        <f>AVERAGE(13,35)</f>
        <v>24</v>
      </c>
      <c r="AK5" t="s">
        <v>57</v>
      </c>
    </row>
    <row r="6" spans="1:40" x14ac:dyDescent="0.3">
      <c r="A6" s="1" t="s">
        <v>19</v>
      </c>
      <c r="B6" s="3">
        <v>42</v>
      </c>
      <c r="C6" s="3" t="s">
        <v>25</v>
      </c>
      <c r="D6" s="3" t="s">
        <v>31</v>
      </c>
      <c r="E6">
        <v>3.5000000000000003E-2</v>
      </c>
      <c r="F6">
        <v>0.5</v>
      </c>
      <c r="G6" s="4">
        <v>0.48</v>
      </c>
      <c r="H6">
        <v>0.20699999999999999</v>
      </c>
      <c r="I6">
        <v>0.2</v>
      </c>
      <c r="J6">
        <v>28</v>
      </c>
      <c r="K6">
        <v>200</v>
      </c>
      <c r="L6">
        <v>2.5000000000000001E-2</v>
      </c>
      <c r="M6">
        <v>0</v>
      </c>
      <c r="N6">
        <v>23</v>
      </c>
      <c r="O6" s="4">
        <f t="shared" si="0"/>
        <v>0.48</v>
      </c>
      <c r="P6">
        <f t="shared" si="1"/>
        <v>23</v>
      </c>
      <c r="Q6">
        <f t="shared" si="2"/>
        <v>23</v>
      </c>
      <c r="R6">
        <v>1</v>
      </c>
      <c r="S6">
        <v>0</v>
      </c>
      <c r="T6">
        <v>0</v>
      </c>
      <c r="U6">
        <v>0</v>
      </c>
      <c r="V6">
        <v>0.05</v>
      </c>
      <c r="W6">
        <f t="shared" si="3"/>
        <v>41.667000000000002</v>
      </c>
      <c r="X6">
        <v>8</v>
      </c>
      <c r="Y6" s="3">
        <v>1000</v>
      </c>
      <c r="Z6">
        <v>0</v>
      </c>
      <c r="AA6">
        <v>0.9</v>
      </c>
      <c r="AB6">
        <v>4.4000000000000004</v>
      </c>
      <c r="AC6">
        <v>43.8</v>
      </c>
      <c r="AD6">
        <v>0.42</v>
      </c>
      <c r="AE6">
        <v>6.86</v>
      </c>
      <c r="AF6">
        <v>93.05</v>
      </c>
      <c r="AG6">
        <v>0.6</v>
      </c>
      <c r="AH6">
        <v>96</v>
      </c>
      <c r="AI6">
        <v>2</v>
      </c>
      <c r="AJ6">
        <f>AVERAGE(12,11)</f>
        <v>11.5</v>
      </c>
      <c r="AK6" t="s">
        <v>56</v>
      </c>
    </row>
    <row r="7" spans="1:40" x14ac:dyDescent="0.3">
      <c r="A7" s="1" t="s">
        <v>35</v>
      </c>
      <c r="B7" s="3">
        <v>43</v>
      </c>
      <c r="C7" s="3" t="s">
        <v>26</v>
      </c>
      <c r="D7" s="3" t="s">
        <v>30</v>
      </c>
      <c r="E7">
        <v>0.03</v>
      </c>
      <c r="F7">
        <v>0.42</v>
      </c>
      <c r="G7" s="4">
        <v>0.38</v>
      </c>
      <c r="H7">
        <v>0.1</v>
      </c>
      <c r="I7">
        <v>0.05</v>
      </c>
      <c r="J7">
        <v>25</v>
      </c>
      <c r="K7">
        <v>200</v>
      </c>
      <c r="L7">
        <v>3.3000000000000002E-2</v>
      </c>
      <c r="M7">
        <v>0</v>
      </c>
      <c r="N7">
        <v>6</v>
      </c>
      <c r="O7" s="4">
        <f t="shared" si="0"/>
        <v>0.38</v>
      </c>
      <c r="P7">
        <f t="shared" si="1"/>
        <v>6</v>
      </c>
      <c r="Q7">
        <f t="shared" si="2"/>
        <v>6</v>
      </c>
      <c r="R7">
        <v>1</v>
      </c>
      <c r="S7">
        <v>0</v>
      </c>
      <c r="T7">
        <v>0</v>
      </c>
      <c r="U7">
        <v>0</v>
      </c>
      <c r="V7">
        <v>0.05</v>
      </c>
      <c r="W7">
        <f t="shared" si="3"/>
        <v>12.5</v>
      </c>
      <c r="X7">
        <v>6</v>
      </c>
      <c r="Y7" s="3">
        <v>300</v>
      </c>
      <c r="Z7">
        <v>0</v>
      </c>
      <c r="AA7">
        <v>2.2999999999999998</v>
      </c>
      <c r="AB7">
        <v>7</v>
      </c>
      <c r="AC7">
        <v>42.2</v>
      </c>
      <c r="AD7">
        <v>0.56999999999999995</v>
      </c>
      <c r="AE7">
        <v>4.51</v>
      </c>
      <c r="AF7">
        <v>95.57</v>
      </c>
      <c r="AG7">
        <v>0.6</v>
      </c>
      <c r="AH7">
        <f>ROUND(AVERAGE(97,78),0)</f>
        <v>88</v>
      </c>
      <c r="AI7">
        <v>4</v>
      </c>
      <c r="AJ7">
        <f>AVERAGE(8,32)</f>
        <v>20</v>
      </c>
      <c r="AK7" t="s">
        <v>56</v>
      </c>
    </row>
    <row r="8" spans="1:40" x14ac:dyDescent="0.3">
      <c r="A8" s="1" t="s">
        <v>20</v>
      </c>
      <c r="B8" s="3">
        <v>44</v>
      </c>
      <c r="C8" s="3" t="s">
        <v>27</v>
      </c>
      <c r="D8" s="3" t="s">
        <v>30</v>
      </c>
      <c r="E8">
        <v>0.02</v>
      </c>
      <c r="F8">
        <v>0.35</v>
      </c>
      <c r="G8" s="4">
        <v>0.33</v>
      </c>
      <c r="H8">
        <v>9.0999999999999998E-2</v>
      </c>
      <c r="I8">
        <v>0.05</v>
      </c>
      <c r="J8">
        <v>28</v>
      </c>
      <c r="K8">
        <v>200</v>
      </c>
      <c r="L8">
        <v>3.3000000000000002E-2</v>
      </c>
      <c r="M8">
        <v>0</v>
      </c>
      <c r="N8">
        <v>22</v>
      </c>
      <c r="O8" s="4">
        <f t="shared" si="0"/>
        <v>0.33</v>
      </c>
      <c r="P8">
        <f t="shared" si="1"/>
        <v>22</v>
      </c>
      <c r="Q8">
        <f t="shared" si="2"/>
        <v>22</v>
      </c>
      <c r="R8">
        <v>1</v>
      </c>
      <c r="S8">
        <v>0</v>
      </c>
      <c r="T8">
        <v>0</v>
      </c>
      <c r="U8">
        <v>0</v>
      </c>
      <c r="V8">
        <v>0.05</v>
      </c>
      <c r="W8">
        <f t="shared" si="3"/>
        <v>8.3330000000000002</v>
      </c>
      <c r="X8">
        <v>3</v>
      </c>
      <c r="Y8" s="3">
        <v>200</v>
      </c>
      <c r="Z8">
        <v>0</v>
      </c>
      <c r="AA8">
        <v>0.6</v>
      </c>
      <c r="AB8">
        <v>4.4000000000000004</v>
      </c>
      <c r="AC8">
        <v>42.9</v>
      </c>
      <c r="AD8">
        <v>0.45</v>
      </c>
      <c r="AE8">
        <v>7.22</v>
      </c>
      <c r="AF8">
        <v>94.49</v>
      </c>
      <c r="AG8">
        <v>0.3</v>
      </c>
      <c r="AH8">
        <v>94</v>
      </c>
      <c r="AI8">
        <v>2</v>
      </c>
      <c r="AJ8">
        <f>AVERAGE(11)</f>
        <v>11</v>
      </c>
      <c r="AK8" t="s">
        <v>56</v>
      </c>
    </row>
    <row r="9" spans="1:40" x14ac:dyDescent="0.3">
      <c r="A9" s="1" t="s">
        <v>21</v>
      </c>
      <c r="B9" s="3">
        <v>52</v>
      </c>
      <c r="C9" s="3" t="s">
        <v>24</v>
      </c>
      <c r="D9" s="3" t="s">
        <v>30</v>
      </c>
      <c r="E9">
        <v>0.02</v>
      </c>
      <c r="F9">
        <v>0.43</v>
      </c>
      <c r="G9" s="4">
        <v>0.41699999999999998</v>
      </c>
      <c r="H9">
        <v>9.0999999999999998E-2</v>
      </c>
      <c r="I9">
        <v>0.05</v>
      </c>
      <c r="J9">
        <v>23</v>
      </c>
      <c r="K9">
        <v>200</v>
      </c>
      <c r="L9">
        <v>3.3000000000000002E-2</v>
      </c>
      <c r="M9">
        <v>0</v>
      </c>
      <c r="N9">
        <v>22</v>
      </c>
      <c r="O9" s="4">
        <f t="shared" si="0"/>
        <v>0.41699999999999998</v>
      </c>
      <c r="P9">
        <f t="shared" si="1"/>
        <v>22</v>
      </c>
      <c r="Q9">
        <f t="shared" si="2"/>
        <v>22</v>
      </c>
      <c r="R9">
        <v>1</v>
      </c>
      <c r="S9">
        <v>0</v>
      </c>
      <c r="T9">
        <v>0</v>
      </c>
      <c r="U9">
        <v>0</v>
      </c>
      <c r="V9">
        <v>0.05</v>
      </c>
      <c r="W9">
        <f t="shared" si="3"/>
        <v>25</v>
      </c>
      <c r="X9">
        <v>6.25</v>
      </c>
      <c r="Y9" s="3">
        <v>600</v>
      </c>
      <c r="Z9">
        <v>48.48</v>
      </c>
      <c r="AA9">
        <v>0.5</v>
      </c>
      <c r="AB9">
        <v>4</v>
      </c>
      <c r="AC9">
        <v>43.1</v>
      </c>
      <c r="AD9">
        <v>0.41</v>
      </c>
      <c r="AE9">
        <v>7.51</v>
      </c>
      <c r="AF9">
        <v>94.05</v>
      </c>
      <c r="AG9">
        <v>0.3</v>
      </c>
      <c r="AH9">
        <v>96</v>
      </c>
      <c r="AI9">
        <v>3</v>
      </c>
      <c r="AJ9">
        <f>AVERAGE(13,9)</f>
        <v>11</v>
      </c>
      <c r="AK9" t="s">
        <v>56</v>
      </c>
    </row>
    <row r="10" spans="1:40" x14ac:dyDescent="0.3">
      <c r="A10" s="1" t="s">
        <v>36</v>
      </c>
      <c r="B10" s="3">
        <v>56</v>
      </c>
      <c r="C10" s="3" t="s">
        <v>25</v>
      </c>
      <c r="D10" s="3" t="s">
        <v>32</v>
      </c>
      <c r="E10">
        <v>3.5000000000000003E-2</v>
      </c>
      <c r="F10">
        <v>0.35</v>
      </c>
      <c r="G10" s="4">
        <v>0.32</v>
      </c>
      <c r="H10">
        <v>0.125</v>
      </c>
      <c r="I10">
        <v>0.2</v>
      </c>
      <c r="J10">
        <v>20</v>
      </c>
      <c r="K10">
        <v>20</v>
      </c>
      <c r="L10">
        <v>9.5000000000000001E-2</v>
      </c>
      <c r="M10">
        <v>0</v>
      </c>
      <c r="N10">
        <v>6</v>
      </c>
      <c r="O10" s="4">
        <f t="shared" si="0"/>
        <v>0.32</v>
      </c>
      <c r="P10">
        <f t="shared" si="1"/>
        <v>6</v>
      </c>
      <c r="Q10">
        <f t="shared" si="2"/>
        <v>6</v>
      </c>
      <c r="R10">
        <v>1</v>
      </c>
      <c r="S10">
        <v>0</v>
      </c>
      <c r="T10">
        <v>0</v>
      </c>
      <c r="U10">
        <v>0</v>
      </c>
      <c r="V10">
        <v>0.05</v>
      </c>
      <c r="W10">
        <f t="shared" si="3"/>
        <v>41.667000000000002</v>
      </c>
      <c r="X10">
        <v>4</v>
      </c>
      <c r="Y10" s="3">
        <v>1000</v>
      </c>
      <c r="Z10">
        <v>8.76</v>
      </c>
      <c r="AA10">
        <v>12.1</v>
      </c>
      <c r="AB10">
        <v>21.5</v>
      </c>
      <c r="AC10">
        <v>39.200000000000003</v>
      </c>
      <c r="AD10">
        <v>1.1200000000000001</v>
      </c>
      <c r="AE10">
        <v>0.55000000000000004</v>
      </c>
      <c r="AF10">
        <v>100.54</v>
      </c>
      <c r="AG10">
        <v>0.3</v>
      </c>
      <c r="AH10">
        <v>60</v>
      </c>
      <c r="AI10">
        <v>20</v>
      </c>
      <c r="AJ10">
        <f>AVERAGE(8)</f>
        <v>8</v>
      </c>
      <c r="AK10" t="s">
        <v>58</v>
      </c>
    </row>
    <row r="11" spans="1:40" x14ac:dyDescent="0.3">
      <c r="A11" s="1" t="s">
        <v>22</v>
      </c>
      <c r="B11" s="3">
        <v>59</v>
      </c>
      <c r="C11" s="3" t="s">
        <v>37</v>
      </c>
      <c r="D11" s="3" t="s">
        <v>30</v>
      </c>
      <c r="E11">
        <v>3.5000000000000003E-2</v>
      </c>
      <c r="F11">
        <v>0.437</v>
      </c>
      <c r="G11" s="4">
        <v>0.40100000000000002</v>
      </c>
      <c r="H11">
        <v>0.125</v>
      </c>
      <c r="I11">
        <v>0.05</v>
      </c>
      <c r="J11">
        <v>26</v>
      </c>
      <c r="K11">
        <v>25</v>
      </c>
      <c r="L11">
        <v>3.3000000000000002E-2</v>
      </c>
      <c r="M11">
        <v>0</v>
      </c>
      <c r="N11">
        <v>7</v>
      </c>
      <c r="O11" s="4">
        <f t="shared" si="0"/>
        <v>0.40100000000000002</v>
      </c>
      <c r="P11">
        <f t="shared" si="1"/>
        <v>7</v>
      </c>
      <c r="Q11">
        <f t="shared" si="2"/>
        <v>7</v>
      </c>
      <c r="R11">
        <v>1</v>
      </c>
      <c r="S11">
        <v>0</v>
      </c>
      <c r="T11">
        <v>0</v>
      </c>
      <c r="U11">
        <v>0</v>
      </c>
      <c r="V11">
        <v>0.05</v>
      </c>
      <c r="W11">
        <f t="shared" si="3"/>
        <v>12.5</v>
      </c>
      <c r="X11">
        <v>7</v>
      </c>
      <c r="Y11" s="3">
        <v>300</v>
      </c>
      <c r="Z11">
        <v>40.799999999999997</v>
      </c>
      <c r="AA11">
        <v>4.5999999999999996</v>
      </c>
      <c r="AB11">
        <v>11.1</v>
      </c>
      <c r="AC11">
        <v>39.9</v>
      </c>
      <c r="AD11">
        <v>0.77</v>
      </c>
      <c r="AE11">
        <v>2.41</v>
      </c>
      <c r="AF11">
        <v>99.47</v>
      </c>
      <c r="AG11">
        <v>0.3</v>
      </c>
      <c r="AH11">
        <v>77</v>
      </c>
      <c r="AI11">
        <v>8</v>
      </c>
      <c r="AJ11">
        <f>AVERAGE(6)</f>
        <v>6</v>
      </c>
      <c r="AK11" t="s">
        <v>58</v>
      </c>
    </row>
    <row r="14" spans="1:40" x14ac:dyDescent="0.3">
      <c r="AE14" s="1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E15" s="1"/>
    </row>
    <row r="16" spans="1:40" x14ac:dyDescent="0.3">
      <c r="AE16" s="1"/>
    </row>
    <row r="17" spans="31:31" x14ac:dyDescent="0.3">
      <c r="AE17" s="1"/>
    </row>
    <row r="18" spans="31:31" x14ac:dyDescent="0.3">
      <c r="AE18" s="1"/>
    </row>
    <row r="19" spans="31:31" x14ac:dyDescent="0.3">
      <c r="AE19" s="1"/>
    </row>
    <row r="20" spans="31:31" x14ac:dyDescent="0.3">
      <c r="AE20" s="1"/>
    </row>
    <row r="21" spans="31:31" x14ac:dyDescent="0.3">
      <c r="AE21" s="1"/>
    </row>
    <row r="22" spans="31:31" x14ac:dyDescent="0.3">
      <c r="AE22" s="1"/>
    </row>
    <row r="23" spans="31:31" x14ac:dyDescent="0.3">
      <c r="AE23" s="1"/>
    </row>
    <row r="24" spans="31:31" x14ac:dyDescent="0.3">
      <c r="AE24" s="1"/>
    </row>
    <row r="26" spans="31:31" ht="15.75" customHeight="1" x14ac:dyDescent="0.3"/>
    <row r="35" ht="13.5" customHeight="1" x14ac:dyDescent="0.3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units_m_day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Miller</dc:creator>
  <cp:lastModifiedBy>Maxwell Maninjau Miller</cp:lastModifiedBy>
  <dcterms:created xsi:type="dcterms:W3CDTF">2015-06-05T18:17:20Z</dcterms:created>
  <dcterms:modified xsi:type="dcterms:W3CDTF">2025-02-19T21:02:50Z</dcterms:modified>
</cp:coreProperties>
</file>